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540" yWindow="60" windowWidth="9660" windowHeight="12135" activeTab="3"/>
  </bookViews>
  <sheets>
    <sheet name="SITE 1" sheetId="20" r:id="rId1"/>
    <sheet name="SITE 2" sheetId="21" r:id="rId2"/>
    <sheet name="SITE 3" sheetId="22" r:id="rId3"/>
    <sheet name="PAI-importation" sheetId="12" r:id="rId4"/>
  </sheets>
  <externalReferences>
    <externalReference r:id="rId5"/>
    <externalReference r:id="rId6"/>
  </externalReferences>
  <definedNames>
    <definedName name="acomptesDejaPayés">'[1]liquidation fin'!$M$9</definedName>
    <definedName name="adresse1">[1]Dossier!$E$14</definedName>
    <definedName name="adresse2">[1]Dossier!$E$15</definedName>
    <definedName name="adresse3">[1]Dossier!$E$16</definedName>
    <definedName name="Année">'[2]annexe financière 2A '!$B$7</definedName>
    <definedName name="anneedossier">[1]Dossier!$J$4</definedName>
    <definedName name="avanceDejaPayee">[1]Dossier!$N$31</definedName>
    <definedName name="cp">[1]Dossier!$E$17</definedName>
    <definedName name="dateACT">'[1]Fiche de complétude'!$J$11</definedName>
    <definedName name="datecomissionnationale">[1]Dossier!$N$25</definedName>
    <definedName name="Datecompléments">[1]Dossier!$F$25</definedName>
    <definedName name="dateenvoiAR">[1]Dossier!$E$25</definedName>
    <definedName name="Datefininstruction">[1]Dossier!$I$25</definedName>
    <definedName name="dateLimiteDemandePaie">[1]Dossier!$K$28</definedName>
    <definedName name="dateLimiteRecepDemTravaux">[1]Dossier!$F$28</definedName>
    <definedName name="datenotific">[1]Dossier!$E$28</definedName>
    <definedName name="dateordo" localSheetId="0">[1]Dossier!#REF!</definedName>
    <definedName name="dateordo" localSheetId="1">[1]Dossier!#REF!</definedName>
    <definedName name="dateordo" localSheetId="2">[1]Dossier!#REF!</definedName>
    <definedName name="dateordo">[1]Dossier!#REF!</definedName>
    <definedName name="dateprevfintrav">'[1]prev depenses'!$B$16</definedName>
    <definedName name="datereception">[1]Dossier!$C$25</definedName>
    <definedName name="dateRelanceDémarr">[1]Dossier!$H$28</definedName>
    <definedName name="_xlnm.Print_Titles" localSheetId="0">'SITE 1'!$H:$J,'SITE 1'!$1:$11</definedName>
    <definedName name="_xlnm.Print_Titles" localSheetId="1">'SITE 2'!$H:$J,'SITE 2'!$1:$11</definedName>
    <definedName name="_xlnm.Print_Titles" localSheetId="2">'SITE 3'!$H:$J,'SITE 3'!$1:$11</definedName>
    <definedName name="ListeRegions">[1]Parametres!$B$3:$W$3</definedName>
    <definedName name="listeStatuts">[1]Parametres!$B$4:$Q$4</definedName>
    <definedName name="montantaideproposee">[1]Dossier!$M$25</definedName>
    <definedName name="montantdepenseprev">[1]Dossier!$G$25</definedName>
    <definedName name="montantPrjAccepte">[1]Liquidation!$L$31</definedName>
    <definedName name="numeroDossier">[1]Dossier!$E$3</definedName>
    <definedName name="numeroOrdre">[1]Dossier!$M$4</definedName>
    <definedName name="objet">[1]Dossier!$E$19</definedName>
    <definedName name="payable2009" localSheetId="1">#REF!</definedName>
    <definedName name="payable2009" localSheetId="2">#REF!</definedName>
    <definedName name="payable2009">#REF!</definedName>
    <definedName name="payable2010" localSheetId="1">#REF!</definedName>
    <definedName name="payable2010" localSheetId="2">#REF!</definedName>
    <definedName name="payable2010">#REF!</definedName>
    <definedName name="payable2011" localSheetId="1">#REF!</definedName>
    <definedName name="payable2011" localSheetId="2">#REF!</definedName>
    <definedName name="payable2011">#REF!</definedName>
    <definedName name="payable2012" localSheetId="1">#REF!</definedName>
    <definedName name="payable2012" localSheetId="2">#REF!</definedName>
    <definedName name="payable2012">#REF!</definedName>
    <definedName name="payable2013" localSheetId="1">#REF!</definedName>
    <definedName name="payable2013" localSheetId="2">#REF!</definedName>
    <definedName name="payable2013">#REF!</definedName>
    <definedName name="Prenom">[1]Dossier!$E$12</definedName>
    <definedName name="prorog">[1]Dossier!$G$31</definedName>
    <definedName name="qualite">[1]Dossier!$E$10</definedName>
    <definedName name="Refac1irreg">'[1]liquidation fin'!$B$9</definedName>
    <definedName name="Refac2sousreal">'[1]liquidation fin'!$E$9</definedName>
    <definedName name="Refac3">'[1]liquidation fin'!$H$9</definedName>
    <definedName name="Refac4">'[1]liquidation fin'!$K$9</definedName>
    <definedName name="refactionCaution">'[1]liquidation fin'!$N$3</definedName>
    <definedName name="regionParDefaut">[1]Parametres!$B$1</definedName>
    <definedName name="RsNom">[1]Dossier!$E$11</definedName>
    <definedName name="signature">[1]Parametres!$B$2</definedName>
    <definedName name="StatutJuridique">[1]Dossier!$L$9</definedName>
    <definedName name="tauxAideAccepte">[1]Liquidation!$N$31</definedName>
    <definedName name="totalAideAccordee">[1]Liquidation!$O$31</definedName>
    <definedName name="totalAideApresControle">[1]Liquidation!$AE$31</definedName>
    <definedName name="totalAidedef">'[1]liquidation fin'!$L$9</definedName>
    <definedName name="totalAideLiquidée">'[1]liquidation fin'!$N$9</definedName>
    <definedName name="totalAideModifiee">[1]Liquidation!$T$31</definedName>
    <definedName name="totalAideRealise">[1]Liquidation!$Z$31</definedName>
    <definedName name="totalAideRefac1">'[1]liquidation fin'!$C$9</definedName>
    <definedName name="totalAideRefac2" localSheetId="0">#REF!</definedName>
    <definedName name="totalAideRefac2" localSheetId="1">#REF!</definedName>
    <definedName name="totalAideRefac2" localSheetId="2">#REF!</definedName>
    <definedName name="totalAideRefac2">#REF!</definedName>
    <definedName name="totalAideRefac3">'[1]liquidation fin'!$I$9</definedName>
    <definedName name="totalDepensesEligibles">[1]Liquidation!$AD$31</definedName>
    <definedName name="totalDepensesRealisee">[1]Liquidation!$Y$31</definedName>
    <definedName name="totalPrjInitial">[1]Liquidation!$E$31</definedName>
    <definedName name="totalPrjModifie">[1]Liquidation!$S$31</definedName>
    <definedName name="ville">[1]Dossier!$G$17</definedName>
    <definedName name="_xlnm.Print_Area" localSheetId="0">'SITE 1'!$D$1:$AL$174</definedName>
    <definedName name="_xlnm.Print_Area" localSheetId="1">'SITE 2'!$D$1:$AL$174</definedName>
    <definedName name="_xlnm.Print_Area" localSheetId="2">'SITE 3'!$D$1:$AL$174</definedName>
  </definedNames>
  <calcPr calcId="125725"/>
  <pivotCaches>
    <pivotCache cacheId="0" r:id="rId7"/>
    <pivotCache cacheId="1" r:id="rId8"/>
    <pivotCache cacheId="2" r:id="rId9"/>
  </pivotCaches>
</workbook>
</file>

<file path=xl/calcChain.xml><?xml version="1.0" encoding="utf-8"?>
<calcChain xmlns="http://schemas.openxmlformats.org/spreadsheetml/2006/main">
  <c r="E169" i="22"/>
  <c r="E170" s="1"/>
  <c r="D170" s="1"/>
  <c r="AJ168"/>
  <c r="AF168"/>
  <c r="AD168"/>
  <c r="AB168"/>
  <c r="S168"/>
  <c r="R168"/>
  <c r="Q168"/>
  <c r="P168"/>
  <c r="M168"/>
  <c r="L168"/>
  <c r="K168"/>
  <c r="B166"/>
  <c r="A166"/>
  <c r="AI163"/>
  <c r="AD163"/>
  <c r="AB163"/>
  <c r="S163"/>
  <c r="R163"/>
  <c r="Q163"/>
  <c r="P163"/>
  <c r="AK163" s="1"/>
  <c r="M163"/>
  <c r="L163"/>
  <c r="K163"/>
  <c r="B163"/>
  <c r="A163"/>
  <c r="AI156"/>
  <c r="AG156"/>
  <c r="AF156"/>
  <c r="AJ156" s="1"/>
  <c r="AD156"/>
  <c r="AB156"/>
  <c r="S156"/>
  <c r="R156"/>
  <c r="Q156"/>
  <c r="P156"/>
  <c r="AK156" s="1"/>
  <c r="M156"/>
  <c r="L156"/>
  <c r="K156"/>
  <c r="B156"/>
  <c r="A156"/>
  <c r="AI150"/>
  <c r="AG150"/>
  <c r="AF150"/>
  <c r="AF163" s="1"/>
  <c r="AD150"/>
  <c r="AB150"/>
  <c r="S150"/>
  <c r="R150"/>
  <c r="Q150"/>
  <c r="P150"/>
  <c r="AK150" s="1"/>
  <c r="M150"/>
  <c r="L150"/>
  <c r="K150"/>
  <c r="B150"/>
  <c r="A150"/>
  <c r="AI145"/>
  <c r="AG145"/>
  <c r="AF145"/>
  <c r="AJ145" s="1"/>
  <c r="AD145"/>
  <c r="AB145"/>
  <c r="S145"/>
  <c r="R145"/>
  <c r="Q145"/>
  <c r="P145"/>
  <c r="AK145" s="1"/>
  <c r="M145"/>
  <c r="L145"/>
  <c r="K145"/>
  <c r="B145"/>
  <c r="A145"/>
  <c r="AI136"/>
  <c r="AG136"/>
  <c r="AF136"/>
  <c r="AJ136" s="1"/>
  <c r="AD136"/>
  <c r="AB136"/>
  <c r="S136"/>
  <c r="R136"/>
  <c r="Q136"/>
  <c r="P136"/>
  <c r="AK136" s="1"/>
  <c r="M136"/>
  <c r="L136"/>
  <c r="K136"/>
  <c r="B136"/>
  <c r="A136"/>
  <c r="AI132"/>
  <c r="AG132"/>
  <c r="AF132"/>
  <c r="AJ132" s="1"/>
  <c r="AD132"/>
  <c r="AB132"/>
  <c r="S132"/>
  <c r="R132"/>
  <c r="Q132"/>
  <c r="P132"/>
  <c r="AK132" s="1"/>
  <c r="M132"/>
  <c r="L132"/>
  <c r="K132"/>
  <c r="B132"/>
  <c r="A132"/>
  <c r="AI128"/>
  <c r="AG128"/>
  <c r="AF128"/>
  <c r="AJ128" s="1"/>
  <c r="AD128"/>
  <c r="AB128"/>
  <c r="S128"/>
  <c r="R128"/>
  <c r="Q128"/>
  <c r="P128"/>
  <c r="AK128" s="1"/>
  <c r="M128"/>
  <c r="L128"/>
  <c r="K128"/>
  <c r="B128"/>
  <c r="A128"/>
  <c r="AI121"/>
  <c r="AG121"/>
  <c r="AF121"/>
  <c r="AJ121" s="1"/>
  <c r="AD121"/>
  <c r="AB121"/>
  <c r="S121"/>
  <c r="R121"/>
  <c r="Q121"/>
  <c r="P121"/>
  <c r="AK121" s="1"/>
  <c r="M121"/>
  <c r="L121"/>
  <c r="K121"/>
  <c r="B121"/>
  <c r="A121"/>
  <c r="AI114"/>
  <c r="AG114"/>
  <c r="AF114"/>
  <c r="AJ114" s="1"/>
  <c r="AD114"/>
  <c r="AB114"/>
  <c r="S114"/>
  <c r="R114"/>
  <c r="Q114"/>
  <c r="P114"/>
  <c r="AK114" s="1"/>
  <c r="M114"/>
  <c r="L114"/>
  <c r="K114"/>
  <c r="B114"/>
  <c r="A114"/>
  <c r="AI110"/>
  <c r="AG110"/>
  <c r="AF110"/>
  <c r="AJ110" s="1"/>
  <c r="AD110"/>
  <c r="AB110"/>
  <c r="S110"/>
  <c r="R110"/>
  <c r="Q110"/>
  <c r="P110"/>
  <c r="AK110" s="1"/>
  <c r="M110"/>
  <c r="L110"/>
  <c r="K110"/>
  <c r="B110"/>
  <c r="A110"/>
  <c r="AI106"/>
  <c r="AG106"/>
  <c r="AF106"/>
  <c r="AJ106" s="1"/>
  <c r="AD106"/>
  <c r="AB106"/>
  <c r="S106"/>
  <c r="R106"/>
  <c r="Q106"/>
  <c r="P106"/>
  <c r="AK106" s="1"/>
  <c r="M106"/>
  <c r="L106"/>
  <c r="K106"/>
  <c r="B106"/>
  <c r="A106"/>
  <c r="AI102"/>
  <c r="AG102"/>
  <c r="AF102"/>
  <c r="AJ102" s="1"/>
  <c r="AD102"/>
  <c r="AB102"/>
  <c r="S102"/>
  <c r="R102"/>
  <c r="Q102"/>
  <c r="P102"/>
  <c r="AK102" s="1"/>
  <c r="M102"/>
  <c r="L102"/>
  <c r="K102"/>
  <c r="B102"/>
  <c r="A102"/>
  <c r="AG88"/>
  <c r="AF88"/>
  <c r="AL88" s="1"/>
  <c r="AB88"/>
  <c r="S88"/>
  <c r="P88"/>
  <c r="M88"/>
  <c r="B88"/>
  <c r="A88"/>
  <c r="AI87"/>
  <c r="AD87"/>
  <c r="AD88" s="1"/>
  <c r="AF84" s="1"/>
  <c r="AB87"/>
  <c r="S87"/>
  <c r="R87"/>
  <c r="Q87"/>
  <c r="Q88" s="1"/>
  <c r="P87"/>
  <c r="M87"/>
  <c r="L87"/>
  <c r="K87"/>
  <c r="K88" s="1"/>
  <c r="B87"/>
  <c r="A87"/>
  <c r="AI84"/>
  <c r="AD84"/>
  <c r="AB84"/>
  <c r="S84"/>
  <c r="R84"/>
  <c r="R88" s="1"/>
  <c r="Q84"/>
  <c r="P84"/>
  <c r="M84"/>
  <c r="L84"/>
  <c r="L88" s="1"/>
  <c r="K84"/>
  <c r="B84"/>
  <c r="A84"/>
  <c r="AF80"/>
  <c r="AF79" s="1"/>
  <c r="AD80"/>
  <c r="AF76" s="1"/>
  <c r="R80"/>
  <c r="Q80"/>
  <c r="L80"/>
  <c r="K80"/>
  <c r="B80"/>
  <c r="A80"/>
  <c r="AI79"/>
  <c r="AD79"/>
  <c r="AB79"/>
  <c r="S79"/>
  <c r="S80" s="1"/>
  <c r="R79"/>
  <c r="Q79"/>
  <c r="P79"/>
  <c r="M79"/>
  <c r="M80" s="1"/>
  <c r="L79"/>
  <c r="K79"/>
  <c r="B79"/>
  <c r="A79"/>
  <c r="AI76"/>
  <c r="AD76"/>
  <c r="AB76"/>
  <c r="AB80" s="1"/>
  <c r="S76"/>
  <c r="R76"/>
  <c r="Q76"/>
  <c r="P76"/>
  <c r="P80" s="1"/>
  <c r="M76"/>
  <c r="L76"/>
  <c r="K76"/>
  <c r="B76"/>
  <c r="A76"/>
  <c r="AL72"/>
  <c r="AJ72"/>
  <c r="AI72"/>
  <c r="AG72"/>
  <c r="AF72"/>
  <c r="AD72"/>
  <c r="AB72"/>
  <c r="S72"/>
  <c r="R72"/>
  <c r="Q72"/>
  <c r="AK72" s="1"/>
  <c r="P72"/>
  <c r="M72"/>
  <c r="L72"/>
  <c r="K72"/>
  <c r="B72"/>
  <c r="A72"/>
  <c r="AK62"/>
  <c r="AI62"/>
  <c r="AF62"/>
  <c r="AJ62" s="1"/>
  <c r="AD62"/>
  <c r="AB62"/>
  <c r="S62"/>
  <c r="R62"/>
  <c r="Q62"/>
  <c r="P62"/>
  <c r="M62"/>
  <c r="L62"/>
  <c r="K62"/>
  <c r="B62"/>
  <c r="A62"/>
  <c r="AF52"/>
  <c r="AF51" s="1"/>
  <c r="AD52"/>
  <c r="AF48" s="1"/>
  <c r="R52"/>
  <c r="Q52"/>
  <c r="AK52" s="1"/>
  <c r="L52"/>
  <c r="K52"/>
  <c r="B52"/>
  <c r="A52"/>
  <c r="AI51"/>
  <c r="AD51"/>
  <c r="AB51"/>
  <c r="S51"/>
  <c r="S52" s="1"/>
  <c r="R51"/>
  <c r="Q51"/>
  <c r="P51"/>
  <c r="M51"/>
  <c r="M52" s="1"/>
  <c r="L51"/>
  <c r="K51"/>
  <c r="B51"/>
  <c r="A51"/>
  <c r="AI48"/>
  <c r="AD48"/>
  <c r="AB48"/>
  <c r="AB52" s="1"/>
  <c r="S48"/>
  <c r="R48"/>
  <c r="Q48"/>
  <c r="P48"/>
  <c r="P52" s="1"/>
  <c r="M48"/>
  <c r="L48"/>
  <c r="K48"/>
  <c r="B48"/>
  <c r="A48"/>
  <c r="AG42"/>
  <c r="AF42"/>
  <c r="AL42" s="1"/>
  <c r="AB42"/>
  <c r="S42"/>
  <c r="P42"/>
  <c r="M42"/>
  <c r="B42"/>
  <c r="A42"/>
  <c r="AI41"/>
  <c r="AD41"/>
  <c r="AD42" s="1"/>
  <c r="AF38" s="1"/>
  <c r="AB41"/>
  <c r="S41"/>
  <c r="R41"/>
  <c r="Q41"/>
  <c r="Q42" s="1"/>
  <c r="P41"/>
  <c r="M41"/>
  <c r="L41"/>
  <c r="K41"/>
  <c r="K42" s="1"/>
  <c r="B41"/>
  <c r="A41"/>
  <c r="AI38"/>
  <c r="AD38"/>
  <c r="AB38"/>
  <c r="S38"/>
  <c r="R38"/>
  <c r="R42" s="1"/>
  <c r="Q38"/>
  <c r="P38"/>
  <c r="M38"/>
  <c r="L38"/>
  <c r="L42" s="1"/>
  <c r="K38"/>
  <c r="B38"/>
  <c r="A38"/>
  <c r="AL32"/>
  <c r="AK32"/>
  <c r="AI32"/>
  <c r="AG32"/>
  <c r="AF32"/>
  <c r="AJ32" s="1"/>
  <c r="AD32"/>
  <c r="AB32"/>
  <c r="S32"/>
  <c r="R32"/>
  <c r="Q32"/>
  <c r="P32"/>
  <c r="M32"/>
  <c r="L32"/>
  <c r="K32"/>
  <c r="B32"/>
  <c r="A32"/>
  <c r="AL22"/>
  <c r="AI22"/>
  <c r="AJ22" s="1"/>
  <c r="AG22"/>
  <c r="AF22"/>
  <c r="AF169" s="1"/>
  <c r="AI169" s="1"/>
  <c r="AD22"/>
  <c r="AD169" s="1"/>
  <c r="AB22"/>
  <c r="AB169" s="1"/>
  <c r="S22"/>
  <c r="R22"/>
  <c r="Q22"/>
  <c r="Q169" s="1"/>
  <c r="P22"/>
  <c r="AK22" s="1"/>
  <c r="M22"/>
  <c r="L22"/>
  <c r="L169" s="1"/>
  <c r="K22"/>
  <c r="K169" s="1"/>
  <c r="B22"/>
  <c r="A22"/>
  <c r="D7"/>
  <c r="AK6"/>
  <c r="AK5"/>
  <c r="L5"/>
  <c r="I5"/>
  <c r="E169" i="21"/>
  <c r="E170" s="1"/>
  <c r="D170" s="1"/>
  <c r="AJ168"/>
  <c r="AF168"/>
  <c r="AD168"/>
  <c r="AB168"/>
  <c r="S168"/>
  <c r="R168"/>
  <c r="Q168"/>
  <c r="P168"/>
  <c r="M168"/>
  <c r="L168"/>
  <c r="K168"/>
  <c r="B166"/>
  <c r="A166"/>
  <c r="AI163"/>
  <c r="AD163"/>
  <c r="AB163"/>
  <c r="S163"/>
  <c r="R163"/>
  <c r="Q163"/>
  <c r="P163"/>
  <c r="AK163" s="1"/>
  <c r="M163"/>
  <c r="L163"/>
  <c r="K163"/>
  <c r="B163"/>
  <c r="A163"/>
  <c r="AI156"/>
  <c r="AG156"/>
  <c r="AF156"/>
  <c r="AJ156" s="1"/>
  <c r="AD156"/>
  <c r="AB156"/>
  <c r="S156"/>
  <c r="R156"/>
  <c r="Q156"/>
  <c r="P156"/>
  <c r="AK156" s="1"/>
  <c r="M156"/>
  <c r="L156"/>
  <c r="K156"/>
  <c r="B156"/>
  <c r="A156"/>
  <c r="AI150"/>
  <c r="AG150"/>
  <c r="AF150"/>
  <c r="AF163" s="1"/>
  <c r="AD150"/>
  <c r="AB150"/>
  <c r="S150"/>
  <c r="R150"/>
  <c r="Q150"/>
  <c r="P150"/>
  <c r="AK150" s="1"/>
  <c r="M150"/>
  <c r="L150"/>
  <c r="K150"/>
  <c r="B150"/>
  <c r="A150"/>
  <c r="AI145"/>
  <c r="AG145"/>
  <c r="AF145"/>
  <c r="AJ145" s="1"/>
  <c r="AD145"/>
  <c r="AB145"/>
  <c r="S145"/>
  <c r="R145"/>
  <c r="Q145"/>
  <c r="P145"/>
  <c r="AK145" s="1"/>
  <c r="M145"/>
  <c r="L145"/>
  <c r="K145"/>
  <c r="B145"/>
  <c r="A145"/>
  <c r="AI136"/>
  <c r="AG136"/>
  <c r="AF136"/>
  <c r="AJ136" s="1"/>
  <c r="AD136"/>
  <c r="AB136"/>
  <c r="S136"/>
  <c r="R136"/>
  <c r="Q136"/>
  <c r="P136"/>
  <c r="AK136" s="1"/>
  <c r="M136"/>
  <c r="L136"/>
  <c r="K136"/>
  <c r="B136"/>
  <c r="A136"/>
  <c r="AI132"/>
  <c r="AG132"/>
  <c r="AF132"/>
  <c r="AJ132" s="1"/>
  <c r="AD132"/>
  <c r="AB132"/>
  <c r="S132"/>
  <c r="R132"/>
  <c r="Q132"/>
  <c r="P132"/>
  <c r="AK132" s="1"/>
  <c r="M132"/>
  <c r="L132"/>
  <c r="K132"/>
  <c r="B132"/>
  <c r="A132"/>
  <c r="AI128"/>
  <c r="AG128"/>
  <c r="AF128"/>
  <c r="AJ128" s="1"/>
  <c r="AD128"/>
  <c r="AB128"/>
  <c r="S128"/>
  <c r="R128"/>
  <c r="Q128"/>
  <c r="P128"/>
  <c r="AK128" s="1"/>
  <c r="M128"/>
  <c r="L128"/>
  <c r="K128"/>
  <c r="B128"/>
  <c r="A128"/>
  <c r="AI121"/>
  <c r="AG121"/>
  <c r="AF121"/>
  <c r="AJ121" s="1"/>
  <c r="AD121"/>
  <c r="AB121"/>
  <c r="S121"/>
  <c r="R121"/>
  <c r="Q121"/>
  <c r="P121"/>
  <c r="AK121" s="1"/>
  <c r="M121"/>
  <c r="L121"/>
  <c r="K121"/>
  <c r="B121"/>
  <c r="A121"/>
  <c r="AI114"/>
  <c r="AG114"/>
  <c r="AF114"/>
  <c r="AJ114" s="1"/>
  <c r="AD114"/>
  <c r="AB114"/>
  <c r="S114"/>
  <c r="R114"/>
  <c r="Q114"/>
  <c r="P114"/>
  <c r="AK114" s="1"/>
  <c r="M114"/>
  <c r="L114"/>
  <c r="K114"/>
  <c r="B114"/>
  <c r="A114"/>
  <c r="AI110"/>
  <c r="AG110"/>
  <c r="AF110"/>
  <c r="AJ110" s="1"/>
  <c r="AD110"/>
  <c r="AB110"/>
  <c r="S110"/>
  <c r="R110"/>
  <c r="Q110"/>
  <c r="P110"/>
  <c r="AK110" s="1"/>
  <c r="M110"/>
  <c r="L110"/>
  <c r="K110"/>
  <c r="B110"/>
  <c r="A110"/>
  <c r="AI106"/>
  <c r="AG106"/>
  <c r="AF106"/>
  <c r="AJ106" s="1"/>
  <c r="AD106"/>
  <c r="AB106"/>
  <c r="S106"/>
  <c r="R106"/>
  <c r="Q106"/>
  <c r="P106"/>
  <c r="AK106" s="1"/>
  <c r="M106"/>
  <c r="L106"/>
  <c r="K106"/>
  <c r="B106"/>
  <c r="A106"/>
  <c r="AI102"/>
  <c r="AG102"/>
  <c r="AF102"/>
  <c r="AJ102" s="1"/>
  <c r="AD102"/>
  <c r="AB102"/>
  <c r="S102"/>
  <c r="R102"/>
  <c r="Q102"/>
  <c r="P102"/>
  <c r="AK102" s="1"/>
  <c r="M102"/>
  <c r="L102"/>
  <c r="K102"/>
  <c r="B102"/>
  <c r="A102"/>
  <c r="AG88"/>
  <c r="AF88"/>
  <c r="AL88" s="1"/>
  <c r="AB88"/>
  <c r="S88"/>
  <c r="P88"/>
  <c r="M88"/>
  <c r="B88"/>
  <c r="A88"/>
  <c r="AI87"/>
  <c r="AD87"/>
  <c r="AD88" s="1"/>
  <c r="AF84" s="1"/>
  <c r="AB87"/>
  <c r="S87"/>
  <c r="R87"/>
  <c r="Q87"/>
  <c r="Q88" s="1"/>
  <c r="P87"/>
  <c r="M87"/>
  <c r="L87"/>
  <c r="K87"/>
  <c r="K88" s="1"/>
  <c r="B87"/>
  <c r="A87"/>
  <c r="AI84"/>
  <c r="AD84"/>
  <c r="AB84"/>
  <c r="S84"/>
  <c r="R84"/>
  <c r="R88" s="1"/>
  <c r="Q84"/>
  <c r="P84"/>
  <c r="M84"/>
  <c r="L84"/>
  <c r="L88" s="1"/>
  <c r="K84"/>
  <c r="B84"/>
  <c r="A84"/>
  <c r="AF80"/>
  <c r="AF79" s="1"/>
  <c r="AD80"/>
  <c r="AF76" s="1"/>
  <c r="R80"/>
  <c r="Q80"/>
  <c r="L80"/>
  <c r="K80"/>
  <c r="B80"/>
  <c r="A80"/>
  <c r="AI79"/>
  <c r="AD79"/>
  <c r="AB79"/>
  <c r="S79"/>
  <c r="S80" s="1"/>
  <c r="R79"/>
  <c r="Q79"/>
  <c r="P79"/>
  <c r="M79"/>
  <c r="M80" s="1"/>
  <c r="L79"/>
  <c r="K79"/>
  <c r="B79"/>
  <c r="A79"/>
  <c r="AI76"/>
  <c r="AD76"/>
  <c r="AB76"/>
  <c r="AB80" s="1"/>
  <c r="S76"/>
  <c r="R76"/>
  <c r="Q76"/>
  <c r="P76"/>
  <c r="P80" s="1"/>
  <c r="M76"/>
  <c r="L76"/>
  <c r="K76"/>
  <c r="B76"/>
  <c r="A76"/>
  <c r="AL72"/>
  <c r="AJ72"/>
  <c r="AI72"/>
  <c r="AG72"/>
  <c r="AF72"/>
  <c r="AD72"/>
  <c r="AB72"/>
  <c r="S72"/>
  <c r="R72"/>
  <c r="Q72"/>
  <c r="AK72" s="1"/>
  <c r="P72"/>
  <c r="M72"/>
  <c r="L72"/>
  <c r="K72"/>
  <c r="B72"/>
  <c r="A72"/>
  <c r="AK62"/>
  <c r="AI62"/>
  <c r="AF62"/>
  <c r="AJ62" s="1"/>
  <c r="AD62"/>
  <c r="AB62"/>
  <c r="S62"/>
  <c r="R62"/>
  <c r="Q62"/>
  <c r="P62"/>
  <c r="M62"/>
  <c r="L62"/>
  <c r="K62"/>
  <c r="B62"/>
  <c r="A62"/>
  <c r="AF52"/>
  <c r="AF51" s="1"/>
  <c r="AD52"/>
  <c r="AF48" s="1"/>
  <c r="R52"/>
  <c r="Q52"/>
  <c r="AK52" s="1"/>
  <c r="L52"/>
  <c r="K52"/>
  <c r="B52"/>
  <c r="A52"/>
  <c r="AI51"/>
  <c r="AD51"/>
  <c r="AB51"/>
  <c r="S51"/>
  <c r="S52" s="1"/>
  <c r="R51"/>
  <c r="Q51"/>
  <c r="P51"/>
  <c r="M51"/>
  <c r="M52" s="1"/>
  <c r="L51"/>
  <c r="K51"/>
  <c r="B51"/>
  <c r="A51"/>
  <c r="AI48"/>
  <c r="AD48"/>
  <c r="AB48"/>
  <c r="AB52" s="1"/>
  <c r="S48"/>
  <c r="R48"/>
  <c r="Q48"/>
  <c r="P48"/>
  <c r="P52" s="1"/>
  <c r="M48"/>
  <c r="L48"/>
  <c r="K48"/>
  <c r="B48"/>
  <c r="A48"/>
  <c r="AG42"/>
  <c r="AF42"/>
  <c r="AL42" s="1"/>
  <c r="AB42"/>
  <c r="S42"/>
  <c r="P42"/>
  <c r="M42"/>
  <c r="B42"/>
  <c r="A42"/>
  <c r="AI41"/>
  <c r="AD41"/>
  <c r="AD42" s="1"/>
  <c r="AF38" s="1"/>
  <c r="AB41"/>
  <c r="S41"/>
  <c r="R41"/>
  <c r="Q41"/>
  <c r="Q42" s="1"/>
  <c r="P41"/>
  <c r="M41"/>
  <c r="L41"/>
  <c r="K41"/>
  <c r="K42" s="1"/>
  <c r="B41"/>
  <c r="A41"/>
  <c r="AI38"/>
  <c r="AD38"/>
  <c r="AB38"/>
  <c r="S38"/>
  <c r="R38"/>
  <c r="R42" s="1"/>
  <c r="Q38"/>
  <c r="P38"/>
  <c r="M38"/>
  <c r="L38"/>
  <c r="L42" s="1"/>
  <c r="K38"/>
  <c r="B38"/>
  <c r="A38"/>
  <c r="AL32"/>
  <c r="AK32"/>
  <c r="AI32"/>
  <c r="AG32"/>
  <c r="AF32"/>
  <c r="AJ32" s="1"/>
  <c r="AD32"/>
  <c r="AB32"/>
  <c r="S32"/>
  <c r="R32"/>
  <c r="Q32"/>
  <c r="P32"/>
  <c r="M32"/>
  <c r="L32"/>
  <c r="K32"/>
  <c r="B32"/>
  <c r="A32"/>
  <c r="AL22"/>
  <c r="AI22"/>
  <c r="AJ22" s="1"/>
  <c r="AG22"/>
  <c r="AF22"/>
  <c r="AF169" s="1"/>
  <c r="AI169" s="1"/>
  <c r="AD22"/>
  <c r="AD169" s="1"/>
  <c r="AB22"/>
  <c r="AB169" s="1"/>
  <c r="S22"/>
  <c r="R22"/>
  <c r="R169" s="1"/>
  <c r="Q22"/>
  <c r="Q169" s="1"/>
  <c r="P22"/>
  <c r="AK22" s="1"/>
  <c r="M22"/>
  <c r="L22"/>
  <c r="L169" s="1"/>
  <c r="K22"/>
  <c r="K169" s="1"/>
  <c r="B22"/>
  <c r="A22"/>
  <c r="D7"/>
  <c r="AK6"/>
  <c r="AK5"/>
  <c r="L5"/>
  <c r="I5"/>
  <c r="B42" i="20"/>
  <c r="B52"/>
  <c r="B80"/>
  <c r="B88"/>
  <c r="B72"/>
  <c r="B62"/>
  <c r="B32"/>
  <c r="B22"/>
  <c r="B166"/>
  <c r="B163"/>
  <c r="B156"/>
  <c r="B150"/>
  <c r="B145"/>
  <c r="B136"/>
  <c r="B132"/>
  <c r="B128"/>
  <c r="B121"/>
  <c r="B114"/>
  <c r="B110"/>
  <c r="B106"/>
  <c r="B102"/>
  <c r="B87"/>
  <c r="B84"/>
  <c r="B79"/>
  <c r="B76"/>
  <c r="B51"/>
  <c r="B48"/>
  <c r="B41"/>
  <c r="B38"/>
  <c r="A38"/>
  <c r="D7"/>
  <c r="AI150"/>
  <c r="E169"/>
  <c r="E170" s="1"/>
  <c r="D170" s="1"/>
  <c r="AJ168"/>
  <c r="AF168"/>
  <c r="AD168"/>
  <c r="AB168"/>
  <c r="S168"/>
  <c r="R168"/>
  <c r="Q168"/>
  <c r="P168"/>
  <c r="M168"/>
  <c r="L168"/>
  <c r="K168"/>
  <c r="A166"/>
  <c r="AK5"/>
  <c r="AI163"/>
  <c r="AD163"/>
  <c r="AB163"/>
  <c r="S163"/>
  <c r="R163"/>
  <c r="Q163"/>
  <c r="AK163" s="1"/>
  <c r="P163"/>
  <c r="M163"/>
  <c r="L163"/>
  <c r="K163"/>
  <c r="A163"/>
  <c r="AI156"/>
  <c r="AD156"/>
  <c r="AF156"/>
  <c r="AJ156" s="1"/>
  <c r="AB156"/>
  <c r="S156"/>
  <c r="R156"/>
  <c r="Q156"/>
  <c r="AK156" s="1"/>
  <c r="P156"/>
  <c r="M156"/>
  <c r="L156"/>
  <c r="K156"/>
  <c r="A156"/>
  <c r="AD150"/>
  <c r="AF150" s="1"/>
  <c r="AB150"/>
  <c r="S150"/>
  <c r="R150"/>
  <c r="Q150"/>
  <c r="P150"/>
  <c r="M150"/>
  <c r="L150"/>
  <c r="K150"/>
  <c r="A150"/>
  <c r="AI145"/>
  <c r="AD145"/>
  <c r="AB145"/>
  <c r="S145"/>
  <c r="R145"/>
  <c r="Q145"/>
  <c r="P145"/>
  <c r="M145"/>
  <c r="L145"/>
  <c r="K145"/>
  <c r="A145"/>
  <c r="AI136"/>
  <c r="AD136"/>
  <c r="AF136" s="1"/>
  <c r="AB136"/>
  <c r="S136"/>
  <c r="R136"/>
  <c r="Q136"/>
  <c r="P136"/>
  <c r="M136"/>
  <c r="L136"/>
  <c r="K136"/>
  <c r="A136"/>
  <c r="AI132"/>
  <c r="AD132"/>
  <c r="AB132"/>
  <c r="S132"/>
  <c r="R132"/>
  <c r="Q132"/>
  <c r="P132"/>
  <c r="M132"/>
  <c r="L132"/>
  <c r="K132"/>
  <c r="A132"/>
  <c r="AI128"/>
  <c r="AD128"/>
  <c r="AF128" s="1"/>
  <c r="AB128"/>
  <c r="S128"/>
  <c r="R128"/>
  <c r="Q128"/>
  <c r="AK128" s="1"/>
  <c r="P128"/>
  <c r="M128"/>
  <c r="L128"/>
  <c r="K128"/>
  <c r="A128"/>
  <c r="AI121"/>
  <c r="AD121"/>
  <c r="AF121"/>
  <c r="AG121" s="1"/>
  <c r="AB121"/>
  <c r="S121"/>
  <c r="R121"/>
  <c r="Q121"/>
  <c r="AK121" s="1"/>
  <c r="P121"/>
  <c r="M121"/>
  <c r="L121"/>
  <c r="K121"/>
  <c r="A121"/>
  <c r="AI114"/>
  <c r="AD114"/>
  <c r="AF114"/>
  <c r="AG114" s="1"/>
  <c r="AB114"/>
  <c r="S114"/>
  <c r="R114"/>
  <c r="Q114"/>
  <c r="P114"/>
  <c r="M114"/>
  <c r="L114"/>
  <c r="K114"/>
  <c r="A114"/>
  <c r="AI110"/>
  <c r="AD110"/>
  <c r="AF110" s="1"/>
  <c r="AB110"/>
  <c r="S110"/>
  <c r="R110"/>
  <c r="Q110"/>
  <c r="P110"/>
  <c r="M110"/>
  <c r="L110"/>
  <c r="K110"/>
  <c r="A110"/>
  <c r="AI106"/>
  <c r="AD106"/>
  <c r="AF106" s="1"/>
  <c r="AB106"/>
  <c r="S106"/>
  <c r="R106"/>
  <c r="Q106"/>
  <c r="P106"/>
  <c r="M106"/>
  <c r="L106"/>
  <c r="K106"/>
  <c r="A106"/>
  <c r="AI102"/>
  <c r="AJ102" s="1"/>
  <c r="AD102"/>
  <c r="AB102"/>
  <c r="S102"/>
  <c r="R102"/>
  <c r="Q102"/>
  <c r="P102"/>
  <c r="M102"/>
  <c r="L102"/>
  <c r="K102"/>
  <c r="A102"/>
  <c r="AF88"/>
  <c r="AG88"/>
  <c r="A88"/>
  <c r="AI87"/>
  <c r="AD87"/>
  <c r="AB87"/>
  <c r="AB88" s="1"/>
  <c r="S87"/>
  <c r="R87"/>
  <c r="Q87"/>
  <c r="Q88" s="1"/>
  <c r="P87"/>
  <c r="M87"/>
  <c r="L87"/>
  <c r="K87"/>
  <c r="A87"/>
  <c r="AI84"/>
  <c r="AD84"/>
  <c r="AD88" s="1"/>
  <c r="AF84" s="1"/>
  <c r="AJ88" s="1"/>
  <c r="AB84"/>
  <c r="S84"/>
  <c r="R84"/>
  <c r="Q84"/>
  <c r="P84"/>
  <c r="M84"/>
  <c r="M88"/>
  <c r="L84"/>
  <c r="L88" s="1"/>
  <c r="K84"/>
  <c r="A84"/>
  <c r="AF80"/>
  <c r="AG80"/>
  <c r="A80"/>
  <c r="AI79"/>
  <c r="AD79"/>
  <c r="AF79"/>
  <c r="AB79"/>
  <c r="S79"/>
  <c r="R79"/>
  <c r="R80" s="1"/>
  <c r="Q79"/>
  <c r="P79"/>
  <c r="M79"/>
  <c r="M80" s="1"/>
  <c r="L79"/>
  <c r="K79"/>
  <c r="A79"/>
  <c r="AI76"/>
  <c r="AD76"/>
  <c r="AB76"/>
  <c r="S76"/>
  <c r="S80" s="1"/>
  <c r="R76"/>
  <c r="Q76"/>
  <c r="P76"/>
  <c r="M76"/>
  <c r="L76"/>
  <c r="K76"/>
  <c r="K80" s="1"/>
  <c r="AK80" s="1"/>
  <c r="A76"/>
  <c r="AI72"/>
  <c r="AF72"/>
  <c r="AJ72" s="1"/>
  <c r="AG72"/>
  <c r="AD72"/>
  <c r="AB72"/>
  <c r="S72"/>
  <c r="R72"/>
  <c r="Q72"/>
  <c r="AK72" s="1"/>
  <c r="P72"/>
  <c r="M72"/>
  <c r="L72"/>
  <c r="K72"/>
  <c r="A72"/>
  <c r="AI62"/>
  <c r="AJ62"/>
  <c r="AF62"/>
  <c r="AL62" s="1"/>
  <c r="AD62"/>
  <c r="AB62"/>
  <c r="S62"/>
  <c r="R62"/>
  <c r="Q62"/>
  <c r="P62"/>
  <c r="M62"/>
  <c r="L62"/>
  <c r="K62"/>
  <c r="A62"/>
  <c r="AF52"/>
  <c r="AG52" s="1"/>
  <c r="A52"/>
  <c r="AI51"/>
  <c r="AD51"/>
  <c r="AD52" s="1"/>
  <c r="AB51"/>
  <c r="S51"/>
  <c r="S52" s="1"/>
  <c r="R51"/>
  <c r="Q51"/>
  <c r="P51"/>
  <c r="P52" s="1"/>
  <c r="M51"/>
  <c r="L51"/>
  <c r="K51"/>
  <c r="A51"/>
  <c r="AI48"/>
  <c r="AD48"/>
  <c r="AB48"/>
  <c r="AB52"/>
  <c r="S48"/>
  <c r="R48"/>
  <c r="Q48"/>
  <c r="P48"/>
  <c r="M48"/>
  <c r="L48"/>
  <c r="K48"/>
  <c r="K52" s="1"/>
  <c r="A48"/>
  <c r="AF42"/>
  <c r="AL42" s="1"/>
  <c r="A42"/>
  <c r="AI41"/>
  <c r="AD41"/>
  <c r="AF41" s="1"/>
  <c r="AB41"/>
  <c r="AB42" s="1"/>
  <c r="S41"/>
  <c r="S42" s="1"/>
  <c r="R41"/>
  <c r="Q41"/>
  <c r="Q42" s="1"/>
  <c r="P41"/>
  <c r="M41"/>
  <c r="L41"/>
  <c r="K41"/>
  <c r="K42" s="1"/>
  <c r="A41"/>
  <c r="AI38"/>
  <c r="AD38"/>
  <c r="AB38"/>
  <c r="S38"/>
  <c r="R38"/>
  <c r="R42" s="1"/>
  <c r="Q38"/>
  <c r="P38"/>
  <c r="M38"/>
  <c r="L38"/>
  <c r="K38"/>
  <c r="AI32"/>
  <c r="AJ32" s="1"/>
  <c r="AF32"/>
  <c r="AD32"/>
  <c r="AB32"/>
  <c r="S32"/>
  <c r="R32"/>
  <c r="Q32"/>
  <c r="Q169" s="1"/>
  <c r="P32"/>
  <c r="P169" s="1"/>
  <c r="M32"/>
  <c r="L32"/>
  <c r="K32"/>
  <c r="A32"/>
  <c r="AI22"/>
  <c r="AF22"/>
  <c r="AL22" s="1"/>
  <c r="AD22"/>
  <c r="AB22"/>
  <c r="S22"/>
  <c r="R22"/>
  <c r="R169" s="1"/>
  <c r="Q22"/>
  <c r="AK22" s="1"/>
  <c r="P22"/>
  <c r="M22"/>
  <c r="L22"/>
  <c r="L169" s="1"/>
  <c r="K22"/>
  <c r="A22"/>
  <c r="AK6"/>
  <c r="L5"/>
  <c r="I5"/>
  <c r="R88"/>
  <c r="L42"/>
  <c r="L52"/>
  <c r="P80"/>
  <c r="K88"/>
  <c r="AK150"/>
  <c r="AG42"/>
  <c r="AF87"/>
  <c r="AL88"/>
  <c r="AK114"/>
  <c r="AG32"/>
  <c r="AK136"/>
  <c r="AL32"/>
  <c r="AL80"/>
  <c r="AF102"/>
  <c r="AF132"/>
  <c r="AJ132" s="1"/>
  <c r="AF145"/>
  <c r="AJ145" s="1"/>
  <c r="AG102"/>
  <c r="AL52"/>
  <c r="P42"/>
  <c r="M52"/>
  <c r="P88"/>
  <c r="AK145"/>
  <c r="AK32"/>
  <c r="M42"/>
  <c r="M169" s="1"/>
  <c r="R52"/>
  <c r="AK62"/>
  <c r="Q80"/>
  <c r="AD80"/>
  <c r="AF76" s="1"/>
  <c r="AJ80" s="1"/>
  <c r="L80"/>
  <c r="S88"/>
  <c r="AK102"/>
  <c r="AF51"/>
  <c r="Q52"/>
  <c r="AB80"/>
  <c r="AK106"/>
  <c r="AK110"/>
  <c r="AK132"/>
  <c r="AL72"/>
  <c r="AD42"/>
  <c r="AF38" s="1"/>
  <c r="AJ42" s="1"/>
  <c r="M169" i="22" l="1"/>
  <c r="S169"/>
  <c r="AJ80"/>
  <c r="R169"/>
  <c r="AK88"/>
  <c r="AJ88"/>
  <c r="AG163"/>
  <c r="AJ163"/>
  <c r="AK169"/>
  <c r="AK42"/>
  <c r="AJ52"/>
  <c r="AK80"/>
  <c r="AF41"/>
  <c r="AJ42" s="1"/>
  <c r="AJ169" s="1"/>
  <c r="AG52"/>
  <c r="AG62"/>
  <c r="AG169" s="1"/>
  <c r="AH169" s="1"/>
  <c r="AL62"/>
  <c r="AG80"/>
  <c r="AF87"/>
  <c r="AJ150"/>
  <c r="AL52"/>
  <c r="AL80"/>
  <c r="P169"/>
  <c r="M169" i="21"/>
  <c r="S169"/>
  <c r="AJ80"/>
  <c r="AK88"/>
  <c r="AJ88"/>
  <c r="AG163"/>
  <c r="AJ163"/>
  <c r="AK42"/>
  <c r="AJ52"/>
  <c r="AK80"/>
  <c r="AF41"/>
  <c r="AJ42" s="1"/>
  <c r="AJ169" s="1"/>
  <c r="AG52"/>
  <c r="AG169" s="1"/>
  <c r="AH169" s="1"/>
  <c r="AG62"/>
  <c r="AL62"/>
  <c r="AG80"/>
  <c r="AF87"/>
  <c r="AJ150"/>
  <c r="AL52"/>
  <c r="AL80"/>
  <c r="P169"/>
  <c r="AK169" s="1"/>
  <c r="AD169" i="20"/>
  <c r="AF48"/>
  <c r="AJ52" s="1"/>
  <c r="AG110"/>
  <c r="AJ110"/>
  <c r="K169"/>
  <c r="AK169"/>
  <c r="S169"/>
  <c r="AK88"/>
  <c r="AG128"/>
  <c r="AJ128"/>
  <c r="AG150"/>
  <c r="AJ150"/>
  <c r="AK52"/>
  <c r="AK42"/>
  <c r="AG106"/>
  <c r="AJ106"/>
  <c r="AJ136"/>
  <c r="AG136"/>
  <c r="AB169"/>
  <c r="AF163"/>
  <c r="AF169"/>
  <c r="AI169" s="1"/>
  <c r="AG145"/>
  <c r="AJ121"/>
  <c r="AJ22"/>
  <c r="AG22"/>
  <c r="AG156"/>
  <c r="AG132"/>
  <c r="AJ114"/>
  <c r="AG62"/>
  <c r="AG169" l="1"/>
  <c r="AH169" s="1"/>
  <c r="AG163"/>
  <c r="AJ163"/>
  <c r="AJ169" s="1"/>
</calcChain>
</file>

<file path=xl/sharedStrings.xml><?xml version="1.0" encoding="utf-8"?>
<sst xmlns="http://schemas.openxmlformats.org/spreadsheetml/2006/main" count="1203" uniqueCount="231">
  <si>
    <t>A REMPLIR PAR LE BENEFICIAIRE</t>
  </si>
  <si>
    <t>FACTURES</t>
  </si>
  <si>
    <t>Code</t>
  </si>
  <si>
    <t>Dates de factures</t>
  </si>
  <si>
    <t>N° des factures</t>
  </si>
  <si>
    <t>Date de débit bancaire</t>
  </si>
  <si>
    <t>Equipements vinification : </t>
  </si>
  <si>
    <t>Réception de la vendange</t>
  </si>
  <si>
    <t>Pressurage-égouttage</t>
  </si>
  <si>
    <t>Traitement de la vendange : thermovinification, flash détente</t>
  </si>
  <si>
    <t>Traitement des vins et des moûts</t>
  </si>
  <si>
    <t>Maîtrise des températures</t>
  </si>
  <si>
    <t>Cuverie</t>
  </si>
  <si>
    <t>Tuyauterie</t>
  </si>
  <si>
    <t>Stockage, assemblage, élevage</t>
  </si>
  <si>
    <t>Transferts et divers</t>
  </si>
  <si>
    <t>Electricité et plomberie liés au matériel de vinification</t>
  </si>
  <si>
    <t>Aménagements spécifiques pour installation matériel</t>
  </si>
  <si>
    <t>soustot_mat_vinif</t>
  </si>
  <si>
    <t>Sous total  « équipements vinification »</t>
  </si>
  <si>
    <t>soustot_mat_mcr_vinif</t>
  </si>
  <si>
    <t>Sous total  "équipements vinification MC/MCR"</t>
  </si>
  <si>
    <t>soustot_mat_inno_vinif</t>
  </si>
  <si>
    <t>soustot_mat_env_vinif</t>
  </si>
  <si>
    <t>Equipements conditionnement : </t>
  </si>
  <si>
    <t>Préparation des vins</t>
  </si>
  <si>
    <t>Chaînes de conditionnement bouteilles, BIB, PET</t>
  </si>
  <si>
    <t>Stockage</t>
  </si>
  <si>
    <t>Electricité et plomberie liés au matériel de conditionnement</t>
  </si>
  <si>
    <t>soustot_mat_cond</t>
  </si>
  <si>
    <t>Sous Total « équipements conditionnement »</t>
  </si>
  <si>
    <t>soustot_mat_mcr_cond</t>
  </si>
  <si>
    <t>Sous total  "équipements conditonnement MC/MCR"</t>
  </si>
  <si>
    <t>soustot_mat_inno_cond</t>
  </si>
  <si>
    <t>soustot_mat_env_cond</t>
  </si>
  <si>
    <t>Equipements commercialisation : </t>
  </si>
  <si>
    <t>Banque de dégustation</t>
  </si>
  <si>
    <t>Etagères de présentation</t>
  </si>
  <si>
    <t>Monte-charge</t>
  </si>
  <si>
    <t>Cave à vin</t>
  </si>
  <si>
    <t>Lave-verre</t>
  </si>
  <si>
    <t>soustot_mat_comm</t>
  </si>
  <si>
    <t>Sous Total « équipements commercialisation »</t>
  </si>
  <si>
    <t>Logiciels :</t>
  </si>
  <si>
    <t>Logiciel pour la qualité du process</t>
  </si>
  <si>
    <t>Logiciel pour les équipements</t>
  </si>
  <si>
    <t>Logiciel pour le caveau</t>
  </si>
  <si>
    <t>soustot_log</t>
  </si>
  <si>
    <t>Sous Total « logiciels »</t>
  </si>
  <si>
    <t>Frais d'études et d’ingénierie </t>
  </si>
  <si>
    <t>Etude de sols</t>
  </si>
  <si>
    <t>Etude d'impact</t>
  </si>
  <si>
    <t>sous_tot_frais</t>
  </si>
  <si>
    <t>Divers 1</t>
  </si>
  <si>
    <t>Total (€)</t>
  </si>
  <si>
    <t>Montant total facturé HT (€)</t>
  </si>
  <si>
    <t>Montant total facturé TTC (€)</t>
  </si>
  <si>
    <t>Montant total acquitté TTC (€)</t>
  </si>
  <si>
    <t>Montant des dépenses notifiées (€)</t>
  </si>
  <si>
    <t>Conclusion du service gestionnaire</t>
  </si>
  <si>
    <t>Taux d'aide</t>
  </si>
  <si>
    <t xml:space="preserve">Montant d'aide </t>
  </si>
  <si>
    <t>=&gt;</t>
  </si>
  <si>
    <t>ctrle 10% après plafond</t>
  </si>
  <si>
    <t xml:space="preserve">Date de notification : </t>
  </si>
  <si>
    <t>Type de dossier :</t>
  </si>
  <si>
    <t>Assiette éligible  (€) :</t>
  </si>
  <si>
    <t>(vide)</t>
  </si>
  <si>
    <t>Total général</t>
  </si>
  <si>
    <t>Observations gestionnaire</t>
  </si>
  <si>
    <t>Données</t>
  </si>
  <si>
    <t>Somme de Taux d'aide</t>
  </si>
  <si>
    <t>Contrôles de cohérence</t>
  </si>
  <si>
    <t>Investissement présenté (intitulés modifiables)</t>
  </si>
  <si>
    <t>Surface éligible  liquidateur (m²)</t>
  </si>
  <si>
    <r>
      <t xml:space="preserve">Total éligible </t>
    </r>
    <r>
      <rPr>
        <b/>
        <sz val="10"/>
        <color indexed="10"/>
        <rFont val="Arial"/>
        <family val="2"/>
      </rPr>
      <t xml:space="preserve">après plafond </t>
    </r>
    <r>
      <rPr>
        <b/>
        <sz val="10"/>
        <rFont val="Arial"/>
        <family val="2"/>
      </rPr>
      <t>en € HT</t>
    </r>
  </si>
  <si>
    <t>Répartition des dépenses (écarts positifs)</t>
  </si>
  <si>
    <t>Taille entreprise</t>
  </si>
  <si>
    <t>Nom, cachet et signature du bénéficiaire
Fait à : 
Le :</t>
  </si>
  <si>
    <t xml:space="preserve">PARAMETRAGE TAUX </t>
  </si>
  <si>
    <t>Raison sociale :</t>
  </si>
  <si>
    <t>demandeur taux augmenté</t>
  </si>
  <si>
    <t>Surface éligible  controleur (m²)</t>
  </si>
  <si>
    <t>calcul OK/!</t>
  </si>
  <si>
    <t>Mode paiement</t>
  </si>
  <si>
    <r>
      <rPr>
        <b/>
        <sz val="10"/>
        <rFont val="Arial"/>
        <family val="2"/>
      </rPr>
      <t xml:space="preserve">Eligible proposé sur l'analysé </t>
    </r>
    <r>
      <rPr>
        <b/>
        <sz val="10"/>
        <color indexed="10"/>
        <rFont val="Arial"/>
        <family val="2"/>
      </rPr>
      <t xml:space="preserve">avant plafond </t>
    </r>
    <r>
      <rPr>
        <b/>
        <sz val="10"/>
        <rFont val="Arial"/>
        <family val="2"/>
      </rPr>
      <t>(€ HT)</t>
    </r>
  </si>
  <si>
    <t>Sous total "équipements vinification innovants"</t>
  </si>
  <si>
    <t>Sous total "équipements vinif. avec impact environnemental"</t>
  </si>
  <si>
    <t>Sous total "équipements conditionnement innovants"</t>
  </si>
  <si>
    <t>Sous total "équipements cond. avec impact environnemental"</t>
  </si>
  <si>
    <t>Electricité et plomberie liés au matériel de commercialisation</t>
  </si>
  <si>
    <t>Sous Total « frais études et ingénierie »</t>
  </si>
  <si>
    <t>Sous Total  « Divers/imprévus »</t>
  </si>
  <si>
    <t>PAIEMENT</t>
  </si>
  <si>
    <t>Montant éligible acquitté HT après analyse</t>
  </si>
  <si>
    <t>Montant éligible facturé HT après analyse</t>
  </si>
  <si>
    <t>Somme de Surface éligible  liquidateur (m²)</t>
  </si>
  <si>
    <t>Somme de Eligible proposé sur l'analysé avant plafond (€ HT)</t>
  </si>
  <si>
    <t>Somme de Montant éligible acquitté HT après analyse</t>
  </si>
  <si>
    <t>Somme de Montant total facturé HT (€)</t>
  </si>
  <si>
    <t>Somme de Montant éligible facturé HT après analyse</t>
  </si>
  <si>
    <r>
      <t xml:space="preserve">Surface éligible </t>
    </r>
    <r>
      <rPr>
        <i/>
        <sz val="10"/>
        <rFont val="Tahoma"/>
        <family val="2"/>
      </rPr>
      <t>(pour bâtiments)</t>
    </r>
  </si>
  <si>
    <t>Somme de Surface éligible (pour bâtiments)</t>
  </si>
  <si>
    <t>Fournisseur ayant émis la facture</t>
  </si>
  <si>
    <t>Description du contrôle</t>
  </si>
  <si>
    <t>Supervision contrôle</t>
  </si>
  <si>
    <t>% du nb de factures contrôlées</t>
  </si>
  <si>
    <t>Montant des investissements déclarés</t>
  </si>
  <si>
    <r>
      <rPr>
        <sz val="10"/>
        <rFont val="Calibri"/>
        <family val="2"/>
      </rPr>
      <t>≤</t>
    </r>
    <r>
      <rPr>
        <sz val="8.6"/>
        <rFont val="Tahoma"/>
        <family val="2"/>
      </rPr>
      <t xml:space="preserve"> 70 000 € </t>
    </r>
  </si>
  <si>
    <t>1 et/ou 2</t>
  </si>
  <si>
    <t>1 et 2</t>
  </si>
  <si>
    <t>&gt;70 000 €</t>
  </si>
  <si>
    <t xml:space="preserve">Instruction préalable au contrôle sur place </t>
  </si>
  <si>
    <t xml:space="preserve">Date, nom et signature de l'agent de FranceAgriMer ayant réalisé l'instruction préalable </t>
  </si>
  <si>
    <t>Observations instruction préalable</t>
  </si>
  <si>
    <t>Avec quoi le contrôle a-t-il été réalisé ?</t>
  </si>
  <si>
    <t>1. &lt;11 factures</t>
  </si>
  <si>
    <t>Date préavis au contrôle :</t>
  </si>
  <si>
    <t xml:space="preserve">Date contrôle sur place : </t>
  </si>
  <si>
    <t>Date, Nom et signature du superviseur contrôle de FranceAgriMer</t>
  </si>
  <si>
    <t>Date, nom, signature et cachet du contrôleur de FranceAgriMer</t>
  </si>
  <si>
    <t>IMPORTANT : Ce tableau est utilisé par plusieurs utilisateurs. A chaque ligne correspond une facture. Il est interdit d'ajouter des lignes.</t>
  </si>
  <si>
    <t>Date, Nom et signature du liquidateur de FranceAgriMer</t>
  </si>
  <si>
    <t>numero siret du site</t>
  </si>
  <si>
    <t>Vérif. min.**</t>
  </si>
  <si>
    <t xml:space="preserve">N° demande : </t>
  </si>
  <si>
    <t>Type versement :</t>
  </si>
  <si>
    <t>4. Quelque soit nb factures, si anomalie constatée</t>
  </si>
  <si>
    <t>Vérif. réalisées (1 et/ou2)</t>
  </si>
  <si>
    <t>Nb de factures (cocher selon la situation)</t>
  </si>
  <si>
    <t>** comptabilité financière (1) et/ou relevés bancaires (2)</t>
  </si>
  <si>
    <t>2. de 11 à 50 factures*</t>
  </si>
  <si>
    <t>3. &gt; 50 factures*</t>
  </si>
  <si>
    <t>*Si 2 ou 3, préciser ici les modalités de constitution de l'échantillon  :</t>
  </si>
  <si>
    <r>
      <t>Montant d'aide  (€)</t>
    </r>
    <r>
      <rPr>
        <i/>
        <sz val="10"/>
        <rFont val="Tahoma"/>
        <family val="2"/>
      </rPr>
      <t xml:space="preserve"> </t>
    </r>
    <r>
      <rPr>
        <b/>
        <sz val="10"/>
        <rFont val="Tahoma"/>
        <family val="2"/>
      </rPr>
      <t>:</t>
    </r>
  </si>
  <si>
    <t xml:space="preserve"> Pièces documentaires utilisées</t>
  </si>
  <si>
    <t xml:space="preserve">Contrôle Visuel (mettre X) </t>
  </si>
  <si>
    <t xml:space="preserve">Bât. neuf de production n°1 : </t>
  </si>
  <si>
    <t>Terrassements</t>
  </si>
  <si>
    <t>Gors œuvre (fondations, maçonnerie)</t>
  </si>
  <si>
    <t>Charpente de toiture et couverture</t>
  </si>
  <si>
    <t>Plomberie</t>
  </si>
  <si>
    <t>Electricité</t>
  </si>
  <si>
    <t>Aménagements intérieurs</t>
  </si>
  <si>
    <t>Climatisation</t>
  </si>
  <si>
    <t>Sous Total « bâtiment neuf production n°1»</t>
  </si>
  <si>
    <t xml:space="preserve">Bât. neuf de production n°2 : </t>
  </si>
  <si>
    <t>Gros œuvre (fondations, maçonnerie,…)</t>
  </si>
  <si>
    <t>Sous Total « bâtiment neuf production n°2»</t>
  </si>
  <si>
    <t xml:space="preserve">Bât. production renové n°1  : </t>
  </si>
  <si>
    <t>Cilmatisation</t>
  </si>
  <si>
    <t>Revêtement de sol</t>
  </si>
  <si>
    <t>Réception gravitaire</t>
  </si>
  <si>
    <t>Sous total "bâtiment production rénové n°1 hors isolation"</t>
  </si>
  <si>
    <t>Isolation thermique</t>
  </si>
  <si>
    <t>Sous Total "isolation bâtiment production rénové n°1"</t>
  </si>
  <si>
    <t>Sous Total « bâtiment de production rénové n°1 »</t>
  </si>
  <si>
    <t xml:space="preserve">Bât. production renové n°2  : </t>
  </si>
  <si>
    <t>Sous total "bâtiment production rénové n°2 hors isolation"</t>
  </si>
  <si>
    <t>Sous Total "isolation bâtiment production rénové n°2"</t>
  </si>
  <si>
    <t>Sous Total « bâtiment production rénové n°2 »</t>
  </si>
  <si>
    <t xml:space="preserve">Caveau neuf n°1: </t>
  </si>
  <si>
    <t>Sous Total « caveau neuf n°1»</t>
  </si>
  <si>
    <t xml:space="preserve">Caveau neuf n°2: </t>
  </si>
  <si>
    <t>Sous Total « caveau neuf n°2»</t>
  </si>
  <si>
    <t xml:space="preserve">Caveau rénové n°1  : </t>
  </si>
  <si>
    <t>Sous Total "caveau rénové hors isolation n°1"</t>
  </si>
  <si>
    <t>Sous Total « isolation caveau rénové n°1 »</t>
  </si>
  <si>
    <t>Sous Total « caveau renové n°1»</t>
  </si>
  <si>
    <t xml:space="preserve">Caveau rénové n°2  : </t>
  </si>
  <si>
    <t>Sous Total "caveau rénové hors isolation n°2"</t>
  </si>
  <si>
    <t>Sous Total « isolation caveau rénové n°2 »</t>
  </si>
  <si>
    <t>Sous Total « caveau renové n°2»</t>
  </si>
  <si>
    <t>sstot_batneuf_1</t>
  </si>
  <si>
    <t>sstot_batneuf_2</t>
  </si>
  <si>
    <t>sstot_batren_sansiso_1</t>
  </si>
  <si>
    <t>sstot_batren_iso_1</t>
  </si>
  <si>
    <t>sstot_batren_1</t>
  </si>
  <si>
    <t>sstot_batren_sansiso_2</t>
  </si>
  <si>
    <t>sstot_batren_iso_2</t>
  </si>
  <si>
    <t>sstot_batren_2</t>
  </si>
  <si>
    <t>sstot_caneuf_1</t>
  </si>
  <si>
    <t>sstot_caneuf_2</t>
  </si>
  <si>
    <t>sstot_cavren_sansiso_1</t>
  </si>
  <si>
    <t>sstot_cavren_iso_1</t>
  </si>
  <si>
    <t>sstot_cavren_1</t>
  </si>
  <si>
    <t>sstot_cavren_sansiso_2</t>
  </si>
  <si>
    <t>sstot_cavren_iso_2</t>
  </si>
  <si>
    <t>sstot_cavren_2</t>
  </si>
  <si>
    <t>on privilégie l'isolation</t>
  </si>
  <si>
    <t>ctrle total facturés par rapport au plafond uniquement pour approfondis (colonne AA)</t>
  </si>
  <si>
    <r>
      <t>COMPTE RENDU DE CONTRÔLE D</t>
    </r>
    <r>
      <rPr>
        <b/>
        <sz val="20"/>
        <rFont val="Arial"/>
        <family val="2"/>
      </rPr>
      <t>É</t>
    </r>
    <r>
      <rPr>
        <b/>
        <sz val="20"/>
        <rFont val="Tahoma"/>
        <family val="2"/>
      </rPr>
      <t>TAILL</t>
    </r>
    <r>
      <rPr>
        <b/>
        <sz val="20"/>
        <rFont val="Arial"/>
        <family val="2"/>
      </rPr>
      <t>É</t>
    </r>
  </si>
  <si>
    <t>Commentaire du superviseur</t>
  </si>
  <si>
    <t>N° SIRET siège :</t>
  </si>
  <si>
    <t>Date limite réalisation travaux :</t>
  </si>
  <si>
    <t>choisir</t>
  </si>
  <si>
    <t>Contrôle taux</t>
  </si>
  <si>
    <t>Somme de Total éligible après plafond en € HT</t>
  </si>
  <si>
    <r>
      <t xml:space="preserve">Montant </t>
    </r>
    <r>
      <rPr>
        <b/>
        <u val="singleAccounting"/>
        <sz val="11"/>
        <rFont val="Arial"/>
        <family val="2"/>
      </rPr>
      <t xml:space="preserve">non éligible </t>
    </r>
    <r>
      <rPr>
        <b/>
        <sz val="10"/>
        <rFont val="Arial"/>
        <family val="2"/>
      </rPr>
      <t>acquitté HT après analyse</t>
    </r>
  </si>
  <si>
    <t>Vérification total acquitté HT après analyse</t>
  </si>
  <si>
    <t>Date d'ACT</t>
  </si>
  <si>
    <t>Surface éligible  instruction préalable (m²)</t>
  </si>
  <si>
    <t>Date mise au contrôle</t>
  </si>
  <si>
    <t>Conformité ?(C/NC***)</t>
  </si>
  <si>
    <t>SI NC (non conforme ou non conclusif***)</t>
  </si>
  <si>
    <t>Type de dossier impactant l'échantillonnage</t>
  </si>
  <si>
    <t>Description de l'anomalie constatée</t>
  </si>
  <si>
    <r>
      <t xml:space="preserve">Modification éligibilité </t>
    </r>
    <r>
      <rPr>
        <b/>
        <sz val="10"/>
        <color indexed="10"/>
        <rFont val="Arial"/>
        <family val="2"/>
      </rPr>
      <t>avant plafond</t>
    </r>
    <r>
      <rPr>
        <b/>
        <sz val="10"/>
        <rFont val="Arial"/>
        <family val="2"/>
      </rPr>
      <t xml:space="preserve"> proposé - HT (en + / -)</t>
    </r>
  </si>
  <si>
    <t>Somme de Modification éligibilité avant plafond proposé - HT (en + / -)</t>
  </si>
  <si>
    <t>A REMPLIR</t>
  </si>
  <si>
    <t>Ingénierie (au prorata des dépenses éligibles rattachées)</t>
  </si>
  <si>
    <t>Architecte (au prorata des dépenses éligibles rattachées)</t>
  </si>
  <si>
    <t>0</t>
  </si>
  <si>
    <t xml:space="preserve">Date signature de l'ACT : </t>
  </si>
  <si>
    <t>matériel favorisant le développement commercial 1</t>
  </si>
  <si>
    <t>matériel favorisant le développement commercial 2</t>
  </si>
  <si>
    <t>soustot_mat_fav_comm</t>
  </si>
  <si>
    <t>Sous total "matériel favorisant le développement commercial "</t>
  </si>
  <si>
    <t>Matériel favorisant développement commercial</t>
  </si>
  <si>
    <t>Plafond en rénovation uniquement pour AP2013 et 2014</t>
  </si>
  <si>
    <t>Rappel des dépenses éligibles de la notification d'aide (voir annexe de la notification)</t>
  </si>
  <si>
    <t>sans objet pour AP2013</t>
  </si>
  <si>
    <r>
      <t xml:space="preserve">Surface déclarée réelle </t>
    </r>
    <r>
      <rPr>
        <i/>
        <sz val="10"/>
        <rFont val="Tahoma"/>
        <family val="2"/>
      </rPr>
      <t>(pour bâtiments)</t>
    </r>
  </si>
  <si>
    <t>Contrôle sur la répartition des dépenses grand poste à grand poste</t>
  </si>
  <si>
    <t>…</t>
  </si>
  <si>
    <t xml:space="preserve">Somme de Montant d'aide </t>
  </si>
  <si>
    <t>Somme de Assiette éligible</t>
  </si>
  <si>
    <t>Assiette éligible</t>
  </si>
  <si>
    <t>Paiement unique</t>
  </si>
  <si>
    <t xml:space="preserve">choisir </t>
  </si>
  <si>
    <t>N° CVI</t>
  </si>
</sst>
</file>

<file path=xl/styles.xml><?xml version="1.0" encoding="utf-8"?>
<styleSheet xmlns="http://schemas.openxmlformats.org/spreadsheetml/2006/main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_-* #,##0.00\ _F_-;\-* #,##0.00\ _F_-;_-* &quot;-&quot;??\ _F_-;_-@_-"/>
    <numFmt numFmtId="168" formatCode="_-* #,##0\ [$€-40C]_-;\-* #,##0\ [$€-40C]_-;_-* &quot;-&quot;??\ [$€-40C]_-;_-@_-"/>
    <numFmt numFmtId="169" formatCode="_-* #,##0.00\ [$€-1]_-;\-* #,##0.00\ [$€-1]_-;_-* &quot;-&quot;??\ [$€-1]_-"/>
    <numFmt numFmtId="170" formatCode="#,###,###"/>
    <numFmt numFmtId="171" formatCode="#,##0.00_ ;\-#,##0.00\ "/>
  </numFmts>
  <fonts count="50">
    <font>
      <sz val="10"/>
      <name val="CG Times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11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CG Times"/>
    </font>
    <font>
      <u/>
      <sz val="10"/>
      <color indexed="12"/>
      <name val="Arial"/>
      <family val="2"/>
    </font>
    <font>
      <i/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Tahoma"/>
      <family val="2"/>
    </font>
    <font>
      <sz val="10"/>
      <name val="Calibri"/>
      <family val="2"/>
    </font>
    <font>
      <sz val="8.6"/>
      <name val="Tahoma"/>
      <family val="2"/>
    </font>
    <font>
      <sz val="9"/>
      <name val="Tahoma"/>
      <family val="2"/>
    </font>
    <font>
      <sz val="14"/>
      <name val="Tahoma"/>
      <family val="2"/>
    </font>
    <font>
      <b/>
      <sz val="20"/>
      <name val="Tahoma"/>
      <family val="2"/>
    </font>
    <font>
      <b/>
      <sz val="8"/>
      <color indexed="10"/>
      <name val="Tahoma"/>
      <family val="2"/>
    </font>
    <font>
      <b/>
      <i/>
      <sz val="10"/>
      <name val="Tahoma"/>
      <family val="2"/>
    </font>
    <font>
      <b/>
      <sz val="20"/>
      <name val="Arial"/>
      <family val="2"/>
    </font>
    <font>
      <sz val="16"/>
      <name val="Tahoma"/>
      <family val="2"/>
    </font>
    <font>
      <b/>
      <u val="singleAccounting"/>
      <sz val="11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i/>
      <sz val="10"/>
      <color indexed="23"/>
      <name val="Tahoma"/>
      <family val="2"/>
    </font>
    <font>
      <b/>
      <sz val="10"/>
      <color indexed="10"/>
      <name val="Tahoma"/>
      <family val="2"/>
    </font>
    <font>
      <sz val="10"/>
      <color indexed="23"/>
      <name val="Tahoma"/>
      <family val="2"/>
    </font>
    <font>
      <b/>
      <sz val="8"/>
      <color indexed="10"/>
      <name val="Tahoma"/>
      <family val="2"/>
    </font>
    <font>
      <b/>
      <i/>
      <sz val="10"/>
      <color indexed="23"/>
      <name val="Tahoma"/>
      <family val="2"/>
    </font>
    <font>
      <b/>
      <i/>
      <sz val="10"/>
      <color indexed="10"/>
      <name val="Tahoma"/>
      <family val="2"/>
    </font>
    <font>
      <i/>
      <sz val="8"/>
      <color indexed="23"/>
      <name val="Tahoma"/>
      <family val="2"/>
    </font>
    <font>
      <b/>
      <sz val="12"/>
      <color indexed="18"/>
      <name val="Tahoma"/>
      <family val="2"/>
    </font>
    <font>
      <b/>
      <i/>
      <sz val="10"/>
      <color indexed="16"/>
      <name val="Tahoma"/>
      <family val="2"/>
    </font>
    <font>
      <sz val="10"/>
      <color indexed="10"/>
      <name val="Tahoma"/>
      <family val="2"/>
    </font>
    <font>
      <b/>
      <sz val="10"/>
      <color indexed="23"/>
      <name val="Tahoma"/>
      <family val="2"/>
    </font>
    <font>
      <sz val="10"/>
      <color indexed="16"/>
      <name val="Tahoma"/>
      <family val="2"/>
    </font>
    <font>
      <b/>
      <sz val="11"/>
      <color indexed="10"/>
      <name val="Calibri"/>
      <family val="2"/>
    </font>
    <font>
      <b/>
      <i/>
      <sz val="11"/>
      <color indexed="10"/>
      <name val="Arial"/>
      <family val="2"/>
    </font>
    <font>
      <b/>
      <sz val="8"/>
      <name val="Arial"/>
      <family val="2"/>
    </font>
    <font>
      <b/>
      <sz val="8"/>
      <color indexed="63"/>
      <name val="Tahoma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Down"/>
    </fill>
    <fill>
      <patternFill patternType="lightDown">
        <bgColor indexed="43"/>
      </patternFill>
    </fill>
    <fill>
      <patternFill patternType="lightDown"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5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dotted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dotted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16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9" fillId="0" borderId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96">
    <xf numFmtId="0" fontId="0" fillId="0" borderId="0" xfId="0"/>
    <xf numFmtId="0" fontId="2" fillId="0" borderId="1" xfId="6" applyFont="1" applyBorder="1" applyProtection="1">
      <protection locked="0"/>
    </xf>
    <xf numFmtId="0" fontId="3" fillId="0" borderId="1" xfId="6" applyFont="1" applyBorder="1" applyProtection="1">
      <protection locked="0"/>
    </xf>
    <xf numFmtId="0" fontId="2" fillId="0" borderId="2" xfId="6" applyFont="1" applyBorder="1" applyProtection="1">
      <protection locked="0"/>
    </xf>
    <xf numFmtId="14" fontId="2" fillId="0" borderId="2" xfId="6" applyNumberFormat="1" applyFont="1" applyBorder="1" applyAlignment="1" applyProtection="1">
      <alignment horizontal="center"/>
      <protection locked="0"/>
    </xf>
    <xf numFmtId="0" fontId="2" fillId="0" borderId="2" xfId="6" applyFont="1" applyBorder="1" applyAlignment="1" applyProtection="1">
      <alignment horizontal="center"/>
      <protection locked="0"/>
    </xf>
    <xf numFmtId="0" fontId="2" fillId="0" borderId="1" xfId="6" applyFont="1" applyBorder="1" applyAlignment="1" applyProtection="1">
      <alignment vertical="center"/>
      <protection locked="0"/>
    </xf>
    <xf numFmtId="0" fontId="2" fillId="0" borderId="1" xfId="6" applyFont="1" applyBorder="1" applyAlignment="1" applyProtection="1">
      <alignment vertical="center" wrapText="1"/>
      <protection locked="0"/>
    </xf>
    <xf numFmtId="14" fontId="2" fillId="0" borderId="1" xfId="6" applyNumberFormat="1" applyFont="1" applyBorder="1" applyAlignment="1" applyProtection="1">
      <alignment horizontal="center" vertical="center"/>
      <protection locked="0"/>
    </xf>
    <xf numFmtId="0" fontId="2" fillId="0" borderId="1" xfId="6" applyFont="1" applyBorder="1" applyAlignment="1" applyProtection="1">
      <alignment horizontal="center" vertical="center"/>
      <protection locked="0"/>
    </xf>
    <xf numFmtId="0" fontId="2" fillId="0" borderId="1" xfId="6" applyFont="1" applyFill="1" applyBorder="1" applyAlignment="1" applyProtection="1">
      <alignment vertical="center" wrapText="1"/>
      <protection locked="0"/>
    </xf>
    <xf numFmtId="0" fontId="3" fillId="2" borderId="1" xfId="6" applyFont="1" applyFill="1" applyBorder="1" applyAlignment="1" applyProtection="1">
      <alignment vertical="center"/>
    </xf>
    <xf numFmtId="0" fontId="3" fillId="2" borderId="1" xfId="6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 applyProtection="1">
      <alignment vertical="center"/>
    </xf>
    <xf numFmtId="14" fontId="2" fillId="2" borderId="1" xfId="6" applyNumberFormat="1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 applyProtection="1">
      <alignment horizontal="center" vertical="center"/>
    </xf>
    <xf numFmtId="0" fontId="2" fillId="0" borderId="1" xfId="6" applyFont="1" applyFill="1" applyBorder="1" applyAlignment="1" applyProtection="1">
      <alignment vertical="center"/>
      <protection locked="0"/>
    </xf>
    <xf numFmtId="14" fontId="2" fillId="0" borderId="1" xfId="6" applyNumberFormat="1" applyFont="1" applyFill="1" applyBorder="1" applyAlignment="1" applyProtection="1">
      <alignment horizontal="center" vertical="center"/>
      <protection locked="0"/>
    </xf>
    <xf numFmtId="0" fontId="2" fillId="0" borderId="1" xfId="6" applyFont="1" applyFill="1" applyBorder="1" applyAlignment="1" applyProtection="1">
      <alignment horizontal="center" vertical="center"/>
      <protection locked="0"/>
    </xf>
    <xf numFmtId="0" fontId="2" fillId="0" borderId="3" xfId="6" applyFont="1" applyFill="1" applyBorder="1" applyAlignment="1" applyProtection="1">
      <alignment vertical="center" wrapText="1"/>
      <protection locked="0"/>
    </xf>
    <xf numFmtId="0" fontId="3" fillId="2" borderId="3" xfId="6" applyFont="1" applyFill="1" applyBorder="1" applyAlignment="1" applyProtection="1">
      <alignment vertical="center"/>
    </xf>
    <xf numFmtId="0" fontId="2" fillId="0" borderId="1" xfId="6" applyFont="1" applyBorder="1" applyAlignment="1" applyProtection="1">
      <alignment vertical="center"/>
    </xf>
    <xf numFmtId="14" fontId="2" fillId="0" borderId="1" xfId="6" applyNumberFormat="1" applyFont="1" applyBorder="1" applyAlignment="1" applyProtection="1">
      <alignment horizontal="center"/>
      <protection locked="0"/>
    </xf>
    <xf numFmtId="0" fontId="2" fillId="0" borderId="1" xfId="6" applyFont="1" applyBorder="1" applyAlignment="1" applyProtection="1">
      <alignment horizontal="center"/>
      <protection locked="0"/>
    </xf>
    <xf numFmtId="0" fontId="3" fillId="0" borderId="3" xfId="6" applyFont="1" applyBorder="1" applyAlignment="1" applyProtection="1">
      <alignment vertical="center"/>
      <protection locked="0"/>
    </xf>
    <xf numFmtId="0" fontId="3" fillId="0" borderId="3" xfId="6" applyFont="1" applyBorder="1" applyProtection="1">
      <protection locked="0"/>
    </xf>
    <xf numFmtId="0" fontId="3" fillId="0" borderId="3" xfId="6" applyFont="1" applyFill="1" applyBorder="1" applyAlignment="1" applyProtection="1">
      <alignment vertical="center"/>
      <protection locked="0"/>
    </xf>
    <xf numFmtId="0" fontId="3" fillId="0" borderId="4" xfId="6" applyFont="1" applyFill="1" applyBorder="1" applyAlignment="1" applyProtection="1">
      <alignment vertical="center"/>
      <protection locked="0"/>
    </xf>
    <xf numFmtId="0" fontId="2" fillId="0" borderId="0" xfId="6" applyFont="1" applyBorder="1" applyProtection="1">
      <protection locked="0"/>
    </xf>
    <xf numFmtId="0" fontId="3" fillId="0" borderId="0" xfId="6" applyFont="1" applyBorder="1" applyProtection="1">
      <protection locked="0"/>
    </xf>
    <xf numFmtId="0" fontId="2" fillId="0" borderId="1" xfId="6" applyFont="1" applyFill="1" applyBorder="1" applyAlignment="1" applyProtection="1">
      <alignment vertical="center"/>
    </xf>
    <xf numFmtId="0" fontId="13" fillId="0" borderId="2" xfId="6" applyFont="1" applyFill="1" applyBorder="1" applyAlignment="1" applyProtection="1">
      <alignment vertical="center"/>
      <protection locked="0"/>
    </xf>
    <xf numFmtId="167" fontId="2" fillId="0" borderId="1" xfId="4" applyNumberFormat="1" applyFont="1" applyBorder="1" applyProtection="1">
      <protection locked="0"/>
    </xf>
    <xf numFmtId="167" fontId="2" fillId="0" borderId="2" xfId="4" applyNumberFormat="1" applyFont="1" applyBorder="1" applyProtection="1">
      <protection locked="0"/>
    </xf>
    <xf numFmtId="167" fontId="2" fillId="0" borderId="1" xfId="4" applyFont="1" applyBorder="1" applyProtection="1">
      <protection locked="0"/>
    </xf>
    <xf numFmtId="167" fontId="3" fillId="0" borderId="1" xfId="4" applyFont="1" applyBorder="1" applyAlignment="1" applyProtection="1">
      <alignment horizontal="center"/>
      <protection locked="0"/>
    </xf>
    <xf numFmtId="167" fontId="3" fillId="0" borderId="3" xfId="4" applyFont="1" applyBorder="1" applyAlignment="1" applyProtection="1">
      <alignment horizontal="center"/>
      <protection locked="0"/>
    </xf>
    <xf numFmtId="167" fontId="2" fillId="0" borderId="3" xfId="4" applyFont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pivotButton="1" applyBorder="1"/>
    <xf numFmtId="0" fontId="0" fillId="0" borderId="8" xfId="0" applyBorder="1"/>
    <xf numFmtId="0" fontId="0" fillId="0" borderId="9" xfId="0" applyBorder="1"/>
    <xf numFmtId="167" fontId="33" fillId="0" borderId="1" xfId="4" applyFont="1" applyBorder="1" applyProtection="1">
      <protection locked="0"/>
    </xf>
    <xf numFmtId="0" fontId="0" fillId="0" borderId="10" xfId="0" applyBorder="1"/>
    <xf numFmtId="0" fontId="0" fillId="0" borderId="5" xfId="0" applyNumberFormat="1" applyBorder="1"/>
    <xf numFmtId="0" fontId="0" fillId="0" borderId="10" xfId="0" applyNumberFormat="1" applyBorder="1"/>
    <xf numFmtId="0" fontId="0" fillId="0" borderId="8" xfId="0" applyNumberFormat="1" applyBorder="1"/>
    <xf numFmtId="0" fontId="0" fillId="0" borderId="11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168" fontId="34" fillId="2" borderId="1" xfId="6" applyNumberFormat="1" applyFont="1" applyFill="1" applyBorder="1" applyAlignment="1" applyProtection="1">
      <alignment horizontal="center" vertical="center"/>
    </xf>
    <xf numFmtId="0" fontId="3" fillId="0" borderId="3" xfId="6" applyFont="1" applyFill="1" applyBorder="1" applyAlignment="1" applyProtection="1">
      <alignment vertical="center" wrapText="1"/>
      <protection locked="0"/>
    </xf>
    <xf numFmtId="0" fontId="2" fillId="0" borderId="1" xfId="6" applyFont="1" applyFill="1" applyBorder="1" applyAlignment="1" applyProtection="1">
      <alignment horizontal="center" vertical="center"/>
    </xf>
    <xf numFmtId="0" fontId="2" fillId="0" borderId="14" xfId="6" applyFont="1" applyFill="1" applyBorder="1" applyAlignment="1" applyProtection="1">
      <alignment vertical="center"/>
    </xf>
    <xf numFmtId="0" fontId="13" fillId="0" borderId="15" xfId="6" applyFont="1" applyFill="1" applyBorder="1" applyAlignment="1" applyProtection="1">
      <alignment vertical="center"/>
    </xf>
    <xf numFmtId="0" fontId="3" fillId="0" borderId="0" xfId="6" applyFont="1" applyBorder="1" applyAlignment="1" applyProtection="1">
      <alignment wrapText="1"/>
    </xf>
    <xf numFmtId="0" fontId="2" fillId="0" borderId="0" xfId="6" applyFont="1" applyBorder="1" applyProtection="1"/>
    <xf numFmtId="14" fontId="2" fillId="0" borderId="0" xfId="6" applyNumberFormat="1" applyFont="1" applyBorder="1" applyAlignment="1" applyProtection="1">
      <alignment horizontal="center"/>
    </xf>
    <xf numFmtId="0" fontId="2" fillId="0" borderId="0" xfId="6" applyFont="1" applyBorder="1" applyAlignment="1" applyProtection="1">
      <alignment horizontal="center"/>
    </xf>
    <xf numFmtId="167" fontId="2" fillId="0" borderId="0" xfId="4" applyFont="1" applyBorder="1" applyProtection="1"/>
    <xf numFmtId="167" fontId="3" fillId="0" borderId="0" xfId="4" applyFont="1" applyBorder="1" applyAlignment="1" applyProtection="1">
      <alignment horizontal="left" vertical="center" wrapText="1"/>
    </xf>
    <xf numFmtId="0" fontId="2" fillId="0" borderId="0" xfId="6" applyFont="1" applyFill="1" applyBorder="1" applyAlignment="1" applyProtection="1">
      <alignment wrapText="1"/>
    </xf>
    <xf numFmtId="167" fontId="33" fillId="0" borderId="0" xfId="4" applyFont="1" applyBorder="1" applyProtection="1"/>
    <xf numFmtId="0" fontId="35" fillId="0" borderId="0" xfId="6" applyFont="1" applyBorder="1" applyProtection="1"/>
    <xf numFmtId="167" fontId="3" fillId="0" borderId="0" xfId="4" applyFont="1" applyBorder="1" applyAlignment="1" applyProtection="1">
      <alignment horizontal="center"/>
    </xf>
    <xf numFmtId="167" fontId="2" fillId="0" borderId="0" xfId="4" applyNumberFormat="1" applyFont="1" applyBorder="1" applyAlignment="1" applyProtection="1"/>
    <xf numFmtId="0" fontId="2" fillId="0" borderId="1" xfId="6" applyFont="1" applyBorder="1" applyAlignment="1" applyProtection="1">
      <alignment horizontal="center" vertical="center"/>
    </xf>
    <xf numFmtId="0" fontId="2" fillId="0" borderId="1" xfId="6" applyFont="1" applyBorder="1" applyProtection="1"/>
    <xf numFmtId="167" fontId="3" fillId="0" borderId="0" xfId="6" applyNumberFormat="1" applyFont="1" applyFill="1" applyBorder="1" applyAlignment="1" applyProtection="1">
      <alignment vertical="top"/>
    </xf>
    <xf numFmtId="0" fontId="6" fillId="0" borderId="15" xfId="6" applyFont="1" applyBorder="1" applyProtection="1"/>
    <xf numFmtId="0" fontId="6" fillId="0" borderId="2" xfId="6" applyFont="1" applyBorder="1" applyProtection="1"/>
    <xf numFmtId="0" fontId="6" fillId="0" borderId="16" xfId="6" applyFont="1" applyFill="1" applyBorder="1" applyProtection="1"/>
    <xf numFmtId="0" fontId="6" fillId="0" borderId="4" xfId="6" applyFont="1" applyFill="1" applyBorder="1" applyProtection="1"/>
    <xf numFmtId="0" fontId="3" fillId="0" borderId="0" xfId="6" applyFont="1" applyBorder="1" applyAlignment="1" applyProtection="1">
      <alignment vertical="top" wrapText="1"/>
      <protection locked="0"/>
    </xf>
    <xf numFmtId="167" fontId="3" fillId="0" borderId="0" xfId="4" applyFont="1" applyFill="1" applyBorder="1" applyAlignment="1" applyProtection="1">
      <alignment horizontal="center"/>
    </xf>
    <xf numFmtId="4" fontId="2" fillId="0" borderId="1" xfId="4" applyNumberFormat="1" applyFont="1" applyBorder="1" applyAlignment="1" applyProtection="1">
      <alignment vertical="center"/>
      <protection locked="0"/>
    </xf>
    <xf numFmtId="4" fontId="2" fillId="0" borderId="1" xfId="4" applyNumberFormat="1" applyFont="1" applyBorder="1" applyAlignment="1" applyProtection="1">
      <alignment horizontal="center" vertical="center"/>
      <protection locked="0"/>
    </xf>
    <xf numFmtId="4" fontId="2" fillId="0" borderId="1" xfId="6" applyNumberFormat="1" applyFont="1" applyBorder="1" applyAlignment="1" applyProtection="1">
      <alignment horizontal="center" vertical="center"/>
      <protection locked="0"/>
    </xf>
    <xf numFmtId="4" fontId="3" fillId="2" borderId="1" xfId="4" applyNumberFormat="1" applyFont="1" applyFill="1" applyBorder="1" applyAlignment="1" applyProtection="1">
      <alignment vertical="center"/>
    </xf>
    <xf numFmtId="4" fontId="3" fillId="2" borderId="3" xfId="4" applyNumberFormat="1" applyFont="1" applyFill="1" applyBorder="1" applyAlignment="1" applyProtection="1">
      <alignment vertical="center"/>
    </xf>
    <xf numFmtId="4" fontId="3" fillId="2" borderId="1" xfId="6" applyNumberFormat="1" applyFont="1" applyFill="1" applyBorder="1" applyAlignment="1" applyProtection="1">
      <alignment vertical="center"/>
    </xf>
    <xf numFmtId="4" fontId="2" fillId="2" borderId="1" xfId="6" applyNumberFormat="1" applyFont="1" applyFill="1" applyBorder="1" applyAlignment="1" applyProtection="1">
      <alignment vertical="center"/>
    </xf>
    <xf numFmtId="4" fontId="2" fillId="0" borderId="1" xfId="6" applyNumberFormat="1" applyFont="1" applyFill="1" applyBorder="1" applyAlignment="1" applyProtection="1">
      <alignment vertical="center"/>
      <protection locked="0"/>
    </xf>
    <xf numFmtId="4" fontId="2" fillId="0" borderId="1" xfId="6" applyNumberFormat="1" applyFont="1" applyFill="1" applyBorder="1" applyAlignment="1" applyProtection="1">
      <alignment vertical="center"/>
    </xf>
    <xf numFmtId="4" fontId="3" fillId="2" borderId="1" xfId="4" applyNumberFormat="1" applyFont="1" applyFill="1" applyBorder="1" applyAlignment="1" applyProtection="1">
      <alignment horizontal="right" vertical="center" indent="1"/>
    </xf>
    <xf numFmtId="4" fontId="2" fillId="0" borderId="17" xfId="6" applyNumberFormat="1" applyFont="1" applyFill="1" applyBorder="1" applyAlignment="1" applyProtection="1">
      <alignment vertical="center"/>
    </xf>
    <xf numFmtId="4" fontId="14" fillId="2" borderId="18" xfId="6" applyNumberFormat="1" applyFont="1" applyFill="1" applyBorder="1" applyAlignment="1" applyProtection="1">
      <alignment horizontal="center" vertical="center" wrapText="1"/>
    </xf>
    <xf numFmtId="171" fontId="33" fillId="0" borderId="1" xfId="4" applyNumberFormat="1" applyFont="1" applyBorder="1" applyAlignment="1" applyProtection="1">
      <alignment vertical="center"/>
      <protection locked="0"/>
    </xf>
    <xf numFmtId="171" fontId="37" fillId="2" borderId="1" xfId="4" applyNumberFormat="1" applyFont="1" applyFill="1" applyBorder="1" applyAlignment="1" applyProtection="1">
      <alignment vertical="center"/>
    </xf>
    <xf numFmtId="171" fontId="33" fillId="0" borderId="1" xfId="4" applyNumberFormat="1" applyFont="1" applyFill="1" applyBorder="1" applyAlignment="1" applyProtection="1">
      <alignment vertical="center"/>
      <protection locked="0"/>
    </xf>
    <xf numFmtId="171" fontId="33" fillId="2" borderId="1" xfId="4" applyNumberFormat="1" applyFont="1" applyFill="1" applyBorder="1" applyAlignment="1" applyProtection="1">
      <alignment vertical="center"/>
    </xf>
    <xf numFmtId="167" fontId="2" fillId="0" borderId="0" xfId="4" applyNumberFormat="1" applyFont="1" applyBorder="1" applyAlignment="1" applyProtection="1">
      <alignment horizontal="left" wrapText="1"/>
    </xf>
    <xf numFmtId="0" fontId="2" fillId="0" borderId="0" xfId="6" applyFont="1" applyBorder="1" applyAlignment="1" applyProtection="1">
      <alignment wrapText="1"/>
    </xf>
    <xf numFmtId="0" fontId="2" fillId="0" borderId="19" xfId="6" applyFont="1" applyFill="1" applyBorder="1" applyAlignment="1" applyProtection="1"/>
    <xf numFmtId="0" fontId="2" fillId="0" borderId="20" xfId="6" applyFont="1" applyFill="1" applyBorder="1" applyAlignment="1" applyProtection="1"/>
    <xf numFmtId="0" fontId="2" fillId="0" borderId="0" xfId="6" applyFont="1" applyFill="1" applyBorder="1" applyProtection="1">
      <protection locked="0"/>
    </xf>
    <xf numFmtId="0" fontId="2" fillId="0" borderId="0" xfId="6" applyFont="1" applyFill="1" applyBorder="1" applyAlignment="1" applyProtection="1"/>
    <xf numFmtId="14" fontId="2" fillId="0" borderId="21" xfId="6" applyNumberFormat="1" applyFont="1" applyBorder="1" applyAlignment="1" applyProtection="1">
      <alignment horizontal="center" vertical="center"/>
    </xf>
    <xf numFmtId="0" fontId="2" fillId="0" borderId="22" xfId="6" applyFont="1" applyBorder="1" applyAlignment="1" applyProtection="1">
      <alignment horizontal="center" vertical="center"/>
    </xf>
    <xf numFmtId="4" fontId="2" fillId="0" borderId="0" xfId="4" applyNumberFormat="1" applyFont="1" applyBorder="1" applyProtection="1"/>
    <xf numFmtId="4" fontId="3" fillId="0" borderId="1" xfId="6" applyNumberFormat="1" applyFont="1" applyFill="1" applyBorder="1" applyAlignment="1" applyProtection="1">
      <alignment vertical="center"/>
    </xf>
    <xf numFmtId="4" fontId="3" fillId="2" borderId="23" xfId="4" applyNumberFormat="1" applyFont="1" applyFill="1" applyBorder="1" applyAlignment="1" applyProtection="1">
      <alignment horizontal="right" vertical="center" indent="1"/>
    </xf>
    <xf numFmtId="4" fontId="3" fillId="0" borderId="0" xfId="6" applyNumberFormat="1" applyFont="1" applyBorder="1" applyAlignment="1" applyProtection="1">
      <alignment wrapText="1"/>
    </xf>
    <xf numFmtId="4" fontId="2" fillId="0" borderId="1" xfId="4" applyNumberFormat="1" applyFont="1" applyBorder="1" applyProtection="1">
      <protection locked="0"/>
    </xf>
    <xf numFmtId="4" fontId="2" fillId="0" borderId="0" xfId="6" applyNumberFormat="1" applyFont="1" applyBorder="1" applyProtection="1"/>
    <xf numFmtId="4" fontId="38" fillId="0" borderId="0" xfId="9" applyNumberFormat="1" applyFont="1" applyBorder="1" applyAlignment="1" applyProtection="1">
      <alignment horizontal="right" vertical="center"/>
    </xf>
    <xf numFmtId="4" fontId="3" fillId="0" borderId="0" xfId="6" applyNumberFormat="1" applyFont="1" applyBorder="1" applyAlignment="1" applyProtection="1">
      <alignment vertical="top" wrapText="1"/>
      <protection locked="0"/>
    </xf>
    <xf numFmtId="4" fontId="2" fillId="0" borderId="1" xfId="6" applyNumberFormat="1" applyFont="1" applyBorder="1" applyProtection="1">
      <protection locked="0"/>
    </xf>
    <xf numFmtId="0" fontId="3" fillId="3" borderId="24" xfId="6" applyFont="1" applyFill="1" applyBorder="1" applyAlignment="1" applyProtection="1">
      <alignment horizontal="center" vertical="center"/>
      <protection locked="0"/>
    </xf>
    <xf numFmtId="0" fontId="3" fillId="3" borderId="25" xfId="6" applyFont="1" applyFill="1" applyBorder="1" applyAlignment="1" applyProtection="1">
      <alignment horizontal="center" vertical="center"/>
      <protection locked="0"/>
    </xf>
    <xf numFmtId="164" fontId="3" fillId="3" borderId="24" xfId="8" applyNumberFormat="1" applyFont="1" applyFill="1" applyBorder="1" applyAlignment="1" applyProtection="1">
      <alignment horizontal="center" vertical="center"/>
    </xf>
    <xf numFmtId="4" fontId="3" fillId="3" borderId="26" xfId="6" applyNumberFormat="1" applyFont="1" applyFill="1" applyBorder="1" applyAlignment="1" applyProtection="1">
      <alignment horizontal="center" wrapText="1"/>
    </xf>
    <xf numFmtId="4" fontId="3" fillId="3" borderId="14" xfId="0" applyNumberFormat="1" applyFont="1" applyFill="1" applyBorder="1" applyAlignment="1" applyProtection="1">
      <alignment horizontal="center" vertical="center" wrapText="1"/>
    </xf>
    <xf numFmtId="4" fontId="2" fillId="0" borderId="0" xfId="6" applyNumberFormat="1" applyFont="1" applyFill="1" applyBorder="1" applyProtection="1">
      <protection locked="0"/>
    </xf>
    <xf numFmtId="4" fontId="2" fillId="0" borderId="1" xfId="6" applyNumberFormat="1" applyFont="1" applyBorder="1" applyAlignment="1" applyProtection="1">
      <alignment vertical="center"/>
    </xf>
    <xf numFmtId="4" fontId="3" fillId="0" borderId="0" xfId="6" applyNumberFormat="1" applyFont="1" applyFill="1" applyBorder="1" applyAlignment="1" applyProtection="1">
      <alignment vertical="top"/>
    </xf>
    <xf numFmtId="4" fontId="2" fillId="0" borderId="1" xfId="6" applyNumberFormat="1" applyFont="1" applyBorder="1" applyProtection="1"/>
    <xf numFmtId="4" fontId="2" fillId="0" borderId="27" xfId="6" applyNumberFormat="1" applyFont="1" applyFill="1" applyBorder="1" applyAlignment="1" applyProtection="1">
      <alignment vertical="center"/>
    </xf>
    <xf numFmtId="0" fontId="3" fillId="0" borderId="0" xfId="6" applyFont="1" applyBorder="1" applyAlignment="1" applyProtection="1">
      <alignment vertical="center"/>
      <protection locked="0"/>
    </xf>
    <xf numFmtId="4" fontId="3" fillId="2" borderId="1" xfId="6" applyNumberFormat="1" applyFont="1" applyFill="1" applyBorder="1" applyAlignment="1" applyProtection="1">
      <alignment horizontal="center" vertical="center"/>
    </xf>
    <xf numFmtId="4" fontId="2" fillId="2" borderId="1" xfId="6" applyNumberFormat="1" applyFont="1" applyFill="1" applyBorder="1" applyAlignment="1" applyProtection="1">
      <alignment horizontal="center" vertical="center"/>
    </xf>
    <xf numFmtId="4" fontId="2" fillId="0" borderId="1" xfId="6" applyNumberFormat="1" applyFont="1" applyFill="1" applyBorder="1" applyAlignment="1" applyProtection="1">
      <alignment horizontal="center" vertical="center"/>
      <protection locked="0"/>
    </xf>
    <xf numFmtId="14" fontId="2" fillId="0" borderId="17" xfId="6" applyNumberFormat="1" applyFont="1" applyFill="1" applyBorder="1" applyAlignment="1" applyProtection="1">
      <alignment horizontal="center" vertical="center"/>
    </xf>
    <xf numFmtId="0" fontId="2" fillId="0" borderId="17" xfId="6" applyFont="1" applyFill="1" applyBorder="1" applyAlignment="1" applyProtection="1">
      <alignment horizontal="center" vertical="center"/>
    </xf>
    <xf numFmtId="4" fontId="2" fillId="0" borderId="17" xfId="6" applyNumberFormat="1" applyFont="1" applyFill="1" applyBorder="1" applyAlignment="1" applyProtection="1">
      <alignment horizontal="center" vertical="center"/>
    </xf>
    <xf numFmtId="0" fontId="13" fillId="0" borderId="28" xfId="6" applyFont="1" applyFill="1" applyBorder="1" applyAlignment="1" applyProtection="1">
      <alignment vertical="center"/>
      <protection locked="0"/>
    </xf>
    <xf numFmtId="0" fontId="14" fillId="0" borderId="29" xfId="6" applyFont="1" applyFill="1" applyBorder="1" applyAlignment="1" applyProtection="1">
      <alignment vertical="center"/>
      <protection locked="0"/>
    </xf>
    <xf numFmtId="0" fontId="13" fillId="0" borderId="30" xfId="6" applyFont="1" applyFill="1" applyBorder="1" applyAlignment="1" applyProtection="1">
      <alignment vertical="center"/>
    </xf>
    <xf numFmtId="14" fontId="13" fillId="0" borderId="31" xfId="6" applyNumberFormat="1" applyFont="1" applyFill="1" applyBorder="1" applyAlignment="1" applyProtection="1">
      <alignment horizontal="center" vertical="center"/>
    </xf>
    <xf numFmtId="0" fontId="13" fillId="0" borderId="32" xfId="6" applyFont="1" applyFill="1" applyBorder="1" applyAlignment="1" applyProtection="1">
      <alignment horizontal="center" vertical="center"/>
    </xf>
    <xf numFmtId="4" fontId="13" fillId="0" borderId="30" xfId="6" applyNumberFormat="1" applyFont="1" applyFill="1" applyBorder="1" applyAlignment="1" applyProtection="1">
      <alignment horizontal="center" vertical="center"/>
    </xf>
    <xf numFmtId="4" fontId="13" fillId="0" borderId="33" xfId="6" applyNumberFormat="1" applyFont="1" applyFill="1" applyBorder="1" applyAlignment="1" applyProtection="1">
      <alignment vertical="center"/>
    </xf>
    <xf numFmtId="171" fontId="39" fillId="0" borderId="33" xfId="4" applyNumberFormat="1" applyFont="1" applyFill="1" applyBorder="1" applyAlignment="1" applyProtection="1">
      <alignment vertical="center"/>
    </xf>
    <xf numFmtId="0" fontId="2" fillId="0" borderId="34" xfId="6" applyFont="1" applyBorder="1" applyAlignment="1" applyProtection="1">
      <alignment vertical="center"/>
    </xf>
    <xf numFmtId="0" fontId="3" fillId="0" borderId="35" xfId="6" applyFont="1" applyBorder="1" applyAlignment="1" applyProtection="1">
      <alignment vertical="center"/>
    </xf>
    <xf numFmtId="0" fontId="3" fillId="2" borderId="1" xfId="6" applyFont="1" applyFill="1" applyBorder="1" applyAlignment="1" applyProtection="1">
      <alignment vertical="center" wrapText="1"/>
      <protection locked="0"/>
    </xf>
    <xf numFmtId="0" fontId="2" fillId="2" borderId="1" xfId="6" applyFont="1" applyFill="1" applyBorder="1" applyAlignment="1" applyProtection="1">
      <alignment vertical="center" wrapText="1"/>
    </xf>
    <xf numFmtId="0" fontId="2" fillId="0" borderId="17" xfId="6" applyFont="1" applyFill="1" applyBorder="1" applyAlignment="1" applyProtection="1">
      <alignment vertical="center" wrapText="1"/>
    </xf>
    <xf numFmtId="0" fontId="13" fillId="0" borderId="31" xfId="6" applyFont="1" applyFill="1" applyBorder="1" applyAlignment="1" applyProtection="1">
      <alignment vertical="center" wrapText="1"/>
    </xf>
    <xf numFmtId="0" fontId="2" fillId="0" borderId="21" xfId="6" applyFont="1" applyBorder="1" applyAlignment="1" applyProtection="1">
      <alignment vertical="center" wrapText="1"/>
    </xf>
    <xf numFmtId="0" fontId="2" fillId="0" borderId="2" xfId="6" applyFont="1" applyBorder="1" applyAlignment="1" applyProtection="1">
      <alignment wrapText="1"/>
      <protection locked="0"/>
    </xf>
    <xf numFmtId="0" fontId="2" fillId="0" borderId="1" xfId="6" applyFont="1" applyBorder="1" applyAlignment="1" applyProtection="1">
      <alignment wrapText="1"/>
      <protection locked="0"/>
    </xf>
    <xf numFmtId="0" fontId="3" fillId="0" borderId="0" xfId="6" applyFont="1" applyBorder="1" applyAlignment="1" applyProtection="1">
      <alignment vertical="center" wrapText="1"/>
      <protection locked="0"/>
    </xf>
    <xf numFmtId="167" fontId="33" fillId="0" borderId="0" xfId="4" applyFont="1" applyBorder="1" applyAlignment="1" applyProtection="1">
      <alignment wrapText="1"/>
    </xf>
    <xf numFmtId="0" fontId="35" fillId="0" borderId="0" xfId="6" applyFont="1" applyFill="1" applyBorder="1" applyAlignment="1" applyProtection="1">
      <alignment wrapText="1"/>
    </xf>
    <xf numFmtId="0" fontId="35" fillId="0" borderId="1" xfId="6" applyFont="1" applyBorder="1" applyAlignment="1" applyProtection="1">
      <alignment wrapText="1"/>
      <protection locked="0"/>
    </xf>
    <xf numFmtId="167" fontId="2" fillId="0" borderId="0" xfId="4" applyNumberFormat="1" applyFont="1" applyBorder="1" applyAlignment="1" applyProtection="1">
      <alignment wrapText="1"/>
    </xf>
    <xf numFmtId="0" fontId="2" fillId="0" borderId="2" xfId="6" applyFont="1" applyFill="1" applyBorder="1" applyAlignment="1" applyProtection="1">
      <alignment vertical="center" wrapText="1"/>
      <protection locked="0"/>
    </xf>
    <xf numFmtId="14" fontId="2" fillId="0" borderId="2" xfId="6" applyNumberFormat="1" applyFont="1" applyFill="1" applyBorder="1" applyAlignment="1" applyProtection="1">
      <alignment horizontal="center" vertical="center"/>
      <protection locked="0"/>
    </xf>
    <xf numFmtId="0" fontId="2" fillId="0" borderId="2" xfId="6" applyFont="1" applyFill="1" applyBorder="1" applyAlignment="1" applyProtection="1">
      <alignment horizontal="center" vertical="center"/>
      <protection locked="0"/>
    </xf>
    <xf numFmtId="4" fontId="2" fillId="0" borderId="2" xfId="6" applyNumberFormat="1" applyFont="1" applyFill="1" applyBorder="1" applyAlignment="1" applyProtection="1">
      <alignment horizontal="center" vertical="center"/>
      <protection locked="0"/>
    </xf>
    <xf numFmtId="4" fontId="2" fillId="0" borderId="2" xfId="6" applyNumberFormat="1" applyFont="1" applyFill="1" applyBorder="1" applyAlignment="1" applyProtection="1">
      <alignment vertical="center"/>
    </xf>
    <xf numFmtId="0" fontId="2" fillId="0" borderId="2" xfId="6" applyFont="1" applyFill="1" applyBorder="1" applyAlignment="1" applyProtection="1">
      <alignment horizontal="center" vertical="center"/>
    </xf>
    <xf numFmtId="4" fontId="40" fillId="0" borderId="0" xfId="6" applyNumberFormat="1" applyFont="1" applyFill="1" applyBorder="1" applyAlignment="1" applyProtection="1">
      <alignment horizontal="center" vertical="center"/>
      <protection locked="0"/>
    </xf>
    <xf numFmtId="0" fontId="7" fillId="0" borderId="0" xfId="6" applyFont="1" applyFill="1" applyBorder="1" applyAlignment="1" applyProtection="1">
      <alignment horizontal="center" vertical="center"/>
    </xf>
    <xf numFmtId="167" fontId="5" fillId="0" borderId="0" xfId="4" applyFont="1" applyFill="1" applyBorder="1" applyAlignment="1" applyProtection="1">
      <alignment horizontal="center" vertical="center"/>
      <protection locked="0"/>
    </xf>
    <xf numFmtId="0" fontId="3" fillId="0" borderId="36" xfId="6" applyFont="1" applyBorder="1" applyAlignment="1" applyProtection="1">
      <alignment vertical="top" wrapText="1"/>
      <protection locked="0"/>
    </xf>
    <xf numFmtId="167" fontId="3" fillId="0" borderId="20" xfId="6" applyNumberFormat="1" applyFont="1" applyFill="1" applyBorder="1" applyAlignment="1" applyProtection="1">
      <alignment vertical="top"/>
      <protection locked="0"/>
    </xf>
    <xf numFmtId="167" fontId="3" fillId="0" borderId="0" xfId="6" applyNumberFormat="1" applyFont="1" applyFill="1" applyBorder="1" applyAlignment="1" applyProtection="1">
      <alignment vertical="top"/>
      <protection locked="0"/>
    </xf>
    <xf numFmtId="167" fontId="3" fillId="0" borderId="36" xfId="6" applyNumberFormat="1" applyFont="1" applyFill="1" applyBorder="1" applyAlignment="1" applyProtection="1">
      <alignment vertical="top" wrapText="1"/>
      <protection locked="0"/>
    </xf>
    <xf numFmtId="166" fontId="3" fillId="2" borderId="1" xfId="4" applyNumberFormat="1" applyFont="1" applyFill="1" applyBorder="1" applyAlignment="1" applyProtection="1">
      <alignment vertical="center" wrapText="1"/>
    </xf>
    <xf numFmtId="0" fontId="13" fillId="0" borderId="31" xfId="6" applyFont="1" applyFill="1" applyBorder="1" applyAlignment="1" applyProtection="1">
      <alignment horizontal="center" vertical="center"/>
    </xf>
    <xf numFmtId="0" fontId="2" fillId="0" borderId="21" xfId="6" applyFont="1" applyBorder="1" applyAlignment="1" applyProtection="1">
      <alignment horizontal="center" vertical="center"/>
    </xf>
    <xf numFmtId="0" fontId="3" fillId="0" borderId="31" xfId="6" applyFont="1" applyFill="1" applyBorder="1" applyAlignment="1" applyProtection="1">
      <alignment horizontal="center" wrapText="1"/>
      <protection locked="0"/>
    </xf>
    <xf numFmtId="0" fontId="10" fillId="0" borderId="0" xfId="6" applyFont="1" applyFill="1" applyBorder="1" applyAlignment="1" applyProtection="1">
      <alignment vertical="top" wrapText="1"/>
      <protection locked="0"/>
    </xf>
    <xf numFmtId="0" fontId="2" fillId="0" borderId="21" xfId="6" applyFont="1" applyFill="1" applyBorder="1" applyAlignment="1" applyProtection="1">
      <alignment horizontal="center" vertical="center"/>
      <protection locked="0"/>
    </xf>
    <xf numFmtId="0" fontId="2" fillId="0" borderId="20" xfId="6" applyFont="1" applyFill="1" applyBorder="1" applyAlignment="1" applyProtection="1">
      <alignment wrapText="1"/>
    </xf>
    <xf numFmtId="0" fontId="35" fillId="0" borderId="36" xfId="6" applyFont="1" applyBorder="1" applyAlignment="1" applyProtection="1">
      <alignment wrapText="1"/>
    </xf>
    <xf numFmtId="0" fontId="2" fillId="0" borderId="20" xfId="6" applyFont="1" applyBorder="1" applyProtection="1">
      <protection locked="0"/>
    </xf>
    <xf numFmtId="167" fontId="3" fillId="0" borderId="30" xfId="4" applyNumberFormat="1" applyFont="1" applyFill="1" applyBorder="1" applyAlignment="1" applyProtection="1">
      <alignment horizontal="center" wrapText="1"/>
    </xf>
    <xf numFmtId="167" fontId="3" fillId="0" borderId="37" xfId="4" applyNumberFormat="1" applyFont="1" applyFill="1" applyBorder="1" applyAlignment="1" applyProtection="1">
      <alignment horizontal="center" wrapText="1"/>
    </xf>
    <xf numFmtId="171" fontId="33" fillId="0" borderId="4" xfId="4" applyNumberFormat="1" applyFont="1" applyFill="1" applyBorder="1" applyAlignment="1" applyProtection="1">
      <alignment vertical="center"/>
    </xf>
    <xf numFmtId="167" fontId="33" fillId="0" borderId="38" xfId="4" applyFont="1" applyBorder="1" applyProtection="1">
      <protection locked="0"/>
    </xf>
    <xf numFmtId="167" fontId="33" fillId="0" borderId="3" xfId="4" applyFont="1" applyBorder="1" applyProtection="1">
      <protection locked="0"/>
    </xf>
    <xf numFmtId="0" fontId="2" fillId="2" borderId="17" xfId="6" applyFont="1" applyFill="1" applyBorder="1" applyAlignment="1" applyProtection="1">
      <alignment vertical="center"/>
    </xf>
    <xf numFmtId="0" fontId="0" fillId="0" borderId="1" xfId="0" applyBorder="1"/>
    <xf numFmtId="0" fontId="13" fillId="0" borderId="1" xfId="6" applyFont="1" applyFill="1" applyBorder="1" applyAlignment="1" applyProtection="1">
      <alignment vertical="center"/>
      <protection locked="0"/>
    </xf>
    <xf numFmtId="0" fontId="0" fillId="0" borderId="2" xfId="0" applyBorder="1"/>
    <xf numFmtId="0" fontId="0" fillId="0" borderId="39" xfId="0" applyBorder="1"/>
    <xf numFmtId="0" fontId="0" fillId="0" borderId="24" xfId="0" applyBorder="1"/>
    <xf numFmtId="0" fontId="6" fillId="0" borderId="20" xfId="6" applyFont="1" applyFill="1" applyBorder="1" applyAlignment="1" applyProtection="1">
      <alignment horizontal="center" vertical="center"/>
    </xf>
    <xf numFmtId="0" fontId="6" fillId="0" borderId="40" xfId="6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 wrapText="1"/>
    </xf>
    <xf numFmtId="167" fontId="18" fillId="4" borderId="2" xfId="4" applyFont="1" applyFill="1" applyBorder="1" applyAlignment="1" applyProtection="1">
      <alignment horizontal="center" vertical="center" wrapText="1"/>
    </xf>
    <xf numFmtId="14" fontId="5" fillId="5" borderId="37" xfId="6" applyNumberFormat="1" applyFont="1" applyFill="1" applyBorder="1" applyAlignment="1" applyProtection="1">
      <alignment horizontal="center" vertical="center"/>
      <protection locked="0"/>
    </xf>
    <xf numFmtId="14" fontId="15" fillId="5" borderId="24" xfId="0" applyNumberFormat="1" applyFont="1" applyFill="1" applyBorder="1" applyAlignment="1" applyProtection="1">
      <alignment horizontal="center"/>
      <protection locked="0"/>
    </xf>
    <xf numFmtId="167" fontId="5" fillId="6" borderId="41" xfId="4" applyFont="1" applyFill="1" applyBorder="1" applyAlignment="1" applyProtection="1">
      <alignment horizontal="center" vertical="center"/>
      <protection locked="0"/>
    </xf>
    <xf numFmtId="14" fontId="5" fillId="0" borderId="0" xfId="6" applyNumberFormat="1" applyFont="1" applyFill="1" applyBorder="1" applyAlignment="1" applyProtection="1">
      <alignment vertical="center"/>
      <protection locked="0"/>
    </xf>
    <xf numFmtId="14" fontId="15" fillId="0" borderId="0" xfId="0" applyNumberFormat="1" applyFont="1" applyFill="1" applyBorder="1" applyAlignment="1" applyProtection="1">
      <alignment horizontal="center"/>
      <protection locked="0"/>
    </xf>
    <xf numFmtId="14" fontId="15" fillId="0" borderId="0" xfId="0" applyNumberFormat="1" applyFont="1" applyFill="1" applyBorder="1" applyAlignment="1" applyProtection="1">
      <alignment horizontal="center" vertical="center"/>
    </xf>
    <xf numFmtId="4" fontId="2" fillId="0" borderId="0" xfId="4" applyNumberFormat="1" applyFont="1" applyBorder="1" applyProtection="1">
      <protection locked="0"/>
    </xf>
    <xf numFmtId="4" fontId="2" fillId="0" borderId="0" xfId="6" applyNumberFormat="1" applyFont="1" applyBorder="1" applyProtection="1">
      <protection locked="0"/>
    </xf>
    <xf numFmtId="170" fontId="12" fillId="6" borderId="42" xfId="6" applyNumberFormat="1" applyFont="1" applyFill="1" applyBorder="1" applyAlignment="1" applyProtection="1">
      <alignment horizontal="center"/>
      <protection locked="0"/>
    </xf>
    <xf numFmtId="0" fontId="6" fillId="0" borderId="43" xfId="6" applyFont="1" applyFill="1" applyBorder="1" applyProtection="1"/>
    <xf numFmtId="0" fontId="6" fillId="0" borderId="32" xfId="6" applyFont="1" applyFill="1" applyBorder="1" applyProtection="1"/>
    <xf numFmtId="165" fontId="2" fillId="0" borderId="26" xfId="6" applyNumberFormat="1" applyFont="1" applyFill="1" applyBorder="1" applyAlignment="1" applyProtection="1">
      <alignment vertical="center"/>
      <protection locked="0"/>
    </xf>
    <xf numFmtId="165" fontId="2" fillId="0" borderId="26" xfId="6" applyNumberFormat="1" applyFont="1" applyBorder="1" applyAlignment="1" applyProtection="1">
      <alignment vertical="center"/>
      <protection locked="0"/>
    </xf>
    <xf numFmtId="0" fontId="2" fillId="0" borderId="14" xfId="6" applyFont="1" applyFill="1" applyBorder="1" applyAlignment="1" applyProtection="1">
      <alignment vertical="center"/>
      <protection locked="0"/>
    </xf>
    <xf numFmtId="14" fontId="2" fillId="0" borderId="36" xfId="6" applyNumberFormat="1" applyFont="1" applyBorder="1" applyAlignment="1" applyProtection="1">
      <alignment horizontal="center"/>
    </xf>
    <xf numFmtId="0" fontId="2" fillId="0" borderId="26" xfId="6" applyFont="1" applyBorder="1" applyProtection="1">
      <protection locked="0"/>
    </xf>
    <xf numFmtId="0" fontId="18" fillId="7" borderId="2" xfId="0" applyFont="1" applyFill="1" applyBorder="1" applyAlignment="1" applyProtection="1">
      <alignment horizontal="center" vertical="center" wrapText="1"/>
    </xf>
    <xf numFmtId="0" fontId="18" fillId="7" borderId="38" xfId="0" applyFont="1" applyFill="1" applyBorder="1" applyAlignment="1" applyProtection="1">
      <alignment horizontal="center" vertical="center" wrapText="1"/>
    </xf>
    <xf numFmtId="0" fontId="10" fillId="0" borderId="29" xfId="6" applyFont="1" applyFill="1" applyBorder="1" applyAlignment="1" applyProtection="1">
      <alignment vertical="top" wrapText="1"/>
      <protection locked="0"/>
    </xf>
    <xf numFmtId="9" fontId="2" fillId="0" borderId="24" xfId="8" applyFont="1" applyFill="1" applyBorder="1" applyAlignment="1" applyProtection="1">
      <alignment horizontal="center" vertical="center" wrapText="1"/>
    </xf>
    <xf numFmtId="167" fontId="2" fillId="0" borderId="26" xfId="4" applyNumberFormat="1" applyFont="1" applyFill="1" applyBorder="1" applyAlignment="1" applyProtection="1">
      <alignment horizontal="center" vertical="center" wrapText="1"/>
    </xf>
    <xf numFmtId="167" fontId="2" fillId="0" borderId="44" xfId="4" applyNumberFormat="1" applyFont="1" applyFill="1" applyBorder="1" applyAlignment="1" applyProtection="1">
      <alignment horizontal="center" vertical="center" wrapText="1"/>
    </xf>
    <xf numFmtId="167" fontId="3" fillId="8" borderId="18" xfId="4" applyNumberFormat="1" applyFont="1" applyFill="1" applyBorder="1" applyAlignment="1" applyProtection="1">
      <alignment horizontal="center" vertical="center" wrapText="1"/>
    </xf>
    <xf numFmtId="14" fontId="24" fillId="6" borderId="18" xfId="4" applyNumberFormat="1" applyFont="1" applyFill="1" applyBorder="1" applyAlignment="1" applyProtection="1">
      <alignment horizontal="center" vertical="center" wrapText="1"/>
    </xf>
    <xf numFmtId="0" fontId="3" fillId="8" borderId="18" xfId="6" applyFont="1" applyFill="1" applyBorder="1" applyAlignment="1" applyProtection="1">
      <alignment horizontal="center" vertical="center" wrapText="1"/>
    </xf>
    <xf numFmtId="0" fontId="3" fillId="0" borderId="32" xfId="6" applyFont="1" applyFill="1" applyBorder="1" applyAlignment="1" applyProtection="1">
      <alignment horizontal="center" wrapText="1"/>
      <protection locked="0"/>
    </xf>
    <xf numFmtId="0" fontId="2" fillId="0" borderId="3" xfId="6" applyFont="1" applyFill="1" applyBorder="1" applyAlignment="1" applyProtection="1">
      <alignment horizontal="center"/>
      <protection locked="0"/>
    </xf>
    <xf numFmtId="0" fontId="16" fillId="0" borderId="22" xfId="6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 wrapText="1"/>
    </xf>
    <xf numFmtId="167" fontId="3" fillId="0" borderId="0" xfId="4" applyNumberFormat="1" applyFont="1" applyBorder="1" applyAlignment="1" applyProtection="1">
      <alignment horizontal="center" vertical="top" wrapText="1"/>
      <protection locked="0"/>
    </xf>
    <xf numFmtId="0" fontId="3" fillId="9" borderId="45" xfId="6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center" vertical="center" wrapText="1"/>
    </xf>
    <xf numFmtId="0" fontId="3" fillId="9" borderId="1" xfId="6" applyFont="1" applyFill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center" wrapText="1"/>
    </xf>
    <xf numFmtId="0" fontId="2" fillId="0" borderId="2" xfId="6" applyFont="1" applyBorder="1" applyAlignment="1" applyProtection="1">
      <alignment horizontal="center" wrapText="1"/>
      <protection locked="0"/>
    </xf>
    <xf numFmtId="0" fontId="2" fillId="0" borderId="1" xfId="6" applyFont="1" applyBorder="1" applyAlignment="1" applyProtection="1">
      <alignment horizont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4" fontId="27" fillId="10" borderId="1" xfId="4" applyNumberFormat="1" applyFont="1" applyFill="1" applyBorder="1" applyAlignment="1" applyProtection="1">
      <alignment horizontal="right" vertical="center" indent="1"/>
    </xf>
    <xf numFmtId="165" fontId="2" fillId="0" borderId="2" xfId="6" applyNumberFormat="1" applyFont="1" applyBorder="1" applyAlignment="1" applyProtection="1">
      <alignment vertical="center"/>
      <protection locked="0"/>
    </xf>
    <xf numFmtId="0" fontId="3" fillId="0" borderId="38" xfId="6" applyFont="1" applyBorder="1" applyAlignment="1" applyProtection="1">
      <alignment vertical="center"/>
      <protection locked="0"/>
    </xf>
    <xf numFmtId="165" fontId="2" fillId="0" borderId="1" xfId="6" applyNumberFormat="1" applyFont="1" applyBorder="1" applyAlignment="1" applyProtection="1">
      <alignment vertical="center"/>
      <protection locked="0"/>
    </xf>
    <xf numFmtId="168" fontId="3" fillId="2" borderId="3" xfId="6" applyNumberFormat="1" applyFont="1" applyFill="1" applyBorder="1" applyAlignment="1" applyProtection="1">
      <alignment vertical="center"/>
    </xf>
    <xf numFmtId="0" fontId="3" fillId="10" borderId="3" xfId="6" applyFont="1" applyFill="1" applyBorder="1" applyAlignment="1" applyProtection="1">
      <alignment vertical="center"/>
    </xf>
    <xf numFmtId="165" fontId="2" fillId="0" borderId="1" xfId="6" applyNumberFormat="1" applyFont="1" applyFill="1" applyBorder="1" applyAlignment="1" applyProtection="1">
      <alignment vertical="center"/>
      <protection locked="0"/>
    </xf>
    <xf numFmtId="168" fontId="3" fillId="0" borderId="3" xfId="6" applyNumberFormat="1" applyFont="1" applyFill="1" applyBorder="1" applyAlignment="1" applyProtection="1">
      <alignment vertical="center"/>
      <protection locked="0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167" fontId="18" fillId="0" borderId="2" xfId="4" applyFont="1" applyFill="1" applyBorder="1" applyAlignment="1" applyProtection="1">
      <alignment horizontal="center" vertical="center" wrapText="1"/>
    </xf>
    <xf numFmtId="0" fontId="6" fillId="0" borderId="15" xfId="6" applyFont="1" applyFill="1" applyBorder="1" applyProtection="1"/>
    <xf numFmtId="0" fontId="6" fillId="0" borderId="2" xfId="6" applyFont="1" applyFill="1" applyBorder="1" applyProtection="1"/>
    <xf numFmtId="0" fontId="3" fillId="10" borderId="1" xfId="6" applyFont="1" applyFill="1" applyBorder="1" applyAlignment="1" applyProtection="1">
      <alignment horizontal="center" vertical="center"/>
    </xf>
    <xf numFmtId="0" fontId="3" fillId="10" borderId="3" xfId="6" applyFont="1" applyFill="1" applyBorder="1" applyAlignment="1" applyProtection="1">
      <alignment vertical="center" wrapText="1"/>
    </xf>
    <xf numFmtId="0" fontId="18" fillId="10" borderId="4" xfId="0" applyFont="1" applyFill="1" applyBorder="1" applyAlignment="1" applyProtection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18" fillId="10" borderId="15" xfId="0" applyFont="1" applyFill="1" applyBorder="1" applyAlignment="1" applyProtection="1">
      <alignment horizontal="center" vertical="center" wrapText="1"/>
    </xf>
    <xf numFmtId="0" fontId="6" fillId="10" borderId="15" xfId="6" applyFont="1" applyFill="1" applyBorder="1" applyProtection="1"/>
    <xf numFmtId="0" fontId="6" fillId="10" borderId="2" xfId="6" applyFont="1" applyFill="1" applyBorder="1" applyProtection="1"/>
    <xf numFmtId="0" fontId="18" fillId="2" borderId="4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6" fillId="2" borderId="15" xfId="6" applyFont="1" applyFill="1" applyBorder="1" applyProtection="1"/>
    <xf numFmtId="0" fontId="6" fillId="2" borderId="2" xfId="6" applyFont="1" applyFill="1" applyBorder="1" applyProtection="1"/>
    <xf numFmtId="4" fontId="3" fillId="7" borderId="18" xfId="4" applyNumberFormat="1" applyFont="1" applyFill="1" applyBorder="1" applyAlignment="1" applyProtection="1">
      <alignment vertical="center"/>
      <protection locked="0"/>
    </xf>
    <xf numFmtId="4" fontId="3" fillId="10" borderId="46" xfId="6" applyNumberFormat="1" applyFont="1" applyFill="1" applyBorder="1" applyAlignment="1" applyProtection="1">
      <alignment vertical="center"/>
    </xf>
    <xf numFmtId="4" fontId="26" fillId="10" borderId="17" xfId="2" applyNumberFormat="1" applyFont="1" applyFill="1" applyBorder="1" applyAlignment="1" applyProtection="1">
      <alignment horizontal="center" vertical="center" wrapText="1"/>
    </xf>
    <xf numFmtId="4" fontId="3" fillId="7" borderId="18" xfId="4" applyNumberFormat="1" applyFont="1" applyFill="1" applyBorder="1" applyAlignment="1" applyProtection="1">
      <alignment vertical="center" wrapText="1"/>
      <protection locked="0"/>
    </xf>
    <xf numFmtId="171" fontId="33" fillId="0" borderId="2" xfId="4" applyNumberFormat="1" applyFont="1" applyBorder="1" applyAlignment="1" applyProtection="1">
      <alignment vertical="center"/>
      <protection locked="0"/>
    </xf>
    <xf numFmtId="171" fontId="37" fillId="10" borderId="1" xfId="4" applyNumberFormat="1" applyFont="1" applyFill="1" applyBorder="1" applyAlignment="1" applyProtection="1">
      <alignment vertical="center"/>
    </xf>
    <xf numFmtId="171" fontId="37" fillId="0" borderId="1" xfId="4" applyNumberFormat="1" applyFont="1" applyFill="1" applyBorder="1" applyAlignment="1" applyProtection="1">
      <alignment vertical="center"/>
      <protection locked="0"/>
    </xf>
    <xf numFmtId="171" fontId="3" fillId="0" borderId="1" xfId="4" applyNumberFormat="1" applyFont="1" applyFill="1" applyBorder="1" applyAlignment="1" applyProtection="1">
      <alignment vertical="center"/>
      <protection locked="0"/>
    </xf>
    <xf numFmtId="171" fontId="2" fillId="0" borderId="1" xfId="4" applyNumberFormat="1" applyFont="1" applyFill="1" applyBorder="1" applyAlignment="1" applyProtection="1">
      <alignment vertical="center"/>
      <protection locked="0"/>
    </xf>
    <xf numFmtId="171" fontId="3" fillId="10" borderId="1" xfId="4" applyNumberFormat="1" applyFont="1" applyFill="1" applyBorder="1" applyAlignment="1" applyProtection="1">
      <alignment vertical="center"/>
    </xf>
    <xf numFmtId="171" fontId="2" fillId="11" borderId="1" xfId="4" applyNumberFormat="1" applyFont="1" applyFill="1" applyBorder="1" applyAlignment="1" applyProtection="1">
      <alignment vertical="center"/>
      <protection locked="0"/>
    </xf>
    <xf numFmtId="4" fontId="11" fillId="0" borderId="0" xfId="0" quotePrefix="1" applyNumberFormat="1" applyFont="1" applyFill="1" applyBorder="1" applyAlignment="1" applyProtection="1">
      <alignment horizontal="center" vertical="center"/>
    </xf>
    <xf numFmtId="167" fontId="18" fillId="0" borderId="1" xfId="4" applyFont="1" applyFill="1" applyBorder="1" applyAlignment="1" applyProtection="1">
      <alignment horizontal="center" vertical="center" wrapText="1"/>
    </xf>
    <xf numFmtId="0" fontId="18" fillId="0" borderId="47" xfId="0" applyFont="1" applyFill="1" applyBorder="1" applyAlignment="1" applyProtection="1">
      <alignment horizontal="center" vertical="center" wrapText="1"/>
    </xf>
    <xf numFmtId="0" fontId="18" fillId="0" borderId="26" xfId="0" applyFont="1" applyFill="1" applyBorder="1" applyAlignment="1" applyProtection="1">
      <alignment horizontal="center" vertical="center" wrapText="1"/>
    </xf>
    <xf numFmtId="0" fontId="18" fillId="10" borderId="26" xfId="0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"/>
      <protection locked="0"/>
    </xf>
    <xf numFmtId="0" fontId="18" fillId="0" borderId="40" xfId="0" applyFont="1" applyFill="1" applyBorder="1" applyAlignment="1" applyProtection="1">
      <alignment horizontal="center" vertical="center" wrapText="1"/>
    </xf>
    <xf numFmtId="0" fontId="16" fillId="7" borderId="48" xfId="0" applyFont="1" applyFill="1" applyBorder="1" applyAlignment="1" applyProtection="1">
      <alignment horizontal="center" vertical="center" wrapText="1"/>
    </xf>
    <xf numFmtId="4" fontId="2" fillId="0" borderId="2" xfId="6" applyNumberFormat="1" applyFont="1" applyBorder="1" applyAlignment="1" applyProtection="1">
      <alignment vertical="center"/>
    </xf>
    <xf numFmtId="4" fontId="3" fillId="10" borderId="1" xfId="6" applyNumberFormat="1" applyFont="1" applyFill="1" applyBorder="1" applyAlignment="1" applyProtection="1">
      <alignment vertical="center"/>
    </xf>
    <xf numFmtId="4" fontId="3" fillId="0" borderId="1" xfId="4" applyNumberFormat="1" applyFont="1" applyFill="1" applyBorder="1" applyAlignment="1" applyProtection="1">
      <alignment vertical="center"/>
    </xf>
    <xf numFmtId="4" fontId="2" fillId="0" borderId="1" xfId="4" applyNumberFormat="1" applyFont="1" applyFill="1" applyBorder="1" applyAlignment="1" applyProtection="1">
      <alignment vertical="center"/>
    </xf>
    <xf numFmtId="4" fontId="2" fillId="11" borderId="1" xfId="4" applyNumberFormat="1" applyFont="1" applyFill="1" applyBorder="1" applyAlignment="1" applyProtection="1">
      <alignment vertical="center"/>
    </xf>
    <xf numFmtId="0" fontId="2" fillId="0" borderId="2" xfId="6" applyFont="1" applyBorder="1" applyAlignment="1" applyProtection="1">
      <alignment horizontal="center" vertical="center"/>
    </xf>
    <xf numFmtId="0" fontId="42" fillId="0" borderId="1" xfId="6" applyFont="1" applyFill="1" applyBorder="1" applyAlignment="1" applyProtection="1">
      <alignment horizontal="center" vertical="center"/>
    </xf>
    <xf numFmtId="0" fontId="34" fillId="0" borderId="1" xfId="6" applyFont="1" applyBorder="1" applyAlignment="1" applyProtection="1">
      <alignment horizontal="center" vertical="center"/>
    </xf>
    <xf numFmtId="168" fontId="34" fillId="10" borderId="1" xfId="6" applyNumberFormat="1" applyFont="1" applyFill="1" applyBorder="1" applyAlignment="1" applyProtection="1">
      <alignment horizontal="center" vertical="center"/>
    </xf>
    <xf numFmtId="0" fontId="3" fillId="0" borderId="1" xfId="6" applyFont="1" applyFill="1" applyBorder="1" applyAlignment="1" applyProtection="1">
      <alignment horizontal="center" vertical="center"/>
    </xf>
    <xf numFmtId="168" fontId="3" fillId="0" borderId="1" xfId="6" applyNumberFormat="1" applyFont="1" applyFill="1" applyBorder="1" applyAlignment="1" applyProtection="1">
      <alignment horizontal="center" vertical="center"/>
    </xf>
    <xf numFmtId="0" fontId="18" fillId="4" borderId="38" xfId="0" applyFont="1" applyFill="1" applyBorder="1" applyAlignment="1" applyProtection="1">
      <alignment horizontal="center" vertical="center" wrapText="1"/>
    </xf>
    <xf numFmtId="0" fontId="18" fillId="3" borderId="49" xfId="0" applyFont="1" applyFill="1" applyBorder="1" applyAlignment="1" applyProtection="1">
      <alignment horizontal="center" vertical="center" wrapText="1"/>
    </xf>
    <xf numFmtId="4" fontId="18" fillId="3" borderId="50" xfId="0" applyNumberFormat="1" applyFont="1" applyFill="1" applyBorder="1" applyAlignment="1" applyProtection="1">
      <alignment horizontal="center" vertical="center" wrapText="1"/>
    </xf>
    <xf numFmtId="0" fontId="3" fillId="3" borderId="50" xfId="6" applyFont="1" applyFill="1" applyBorder="1" applyAlignment="1" applyProtection="1">
      <alignment horizontal="center" vertical="center" wrapText="1"/>
    </xf>
    <xf numFmtId="0" fontId="3" fillId="3" borderId="51" xfId="6" applyFont="1" applyFill="1" applyBorder="1" applyAlignment="1" applyProtection="1">
      <alignment horizontal="center" vertical="center" wrapText="1"/>
    </xf>
    <xf numFmtId="164" fontId="3" fillId="0" borderId="41" xfId="8" applyNumberFormat="1" applyFont="1" applyFill="1" applyBorder="1" applyAlignment="1" applyProtection="1">
      <alignment horizontal="center" vertical="center" wrapText="1"/>
    </xf>
    <xf numFmtId="0" fontId="2" fillId="11" borderId="3" xfId="6" applyFont="1" applyFill="1" applyBorder="1" applyAlignment="1" applyProtection="1">
      <alignment vertical="center" wrapText="1"/>
      <protection locked="0"/>
    </xf>
    <xf numFmtId="0" fontId="35" fillId="0" borderId="3" xfId="6" applyFont="1" applyFill="1" applyBorder="1" applyAlignment="1" applyProtection="1">
      <alignment vertical="center" wrapText="1"/>
      <protection locked="0"/>
    </xf>
    <xf numFmtId="0" fontId="35" fillId="0" borderId="3" xfId="6" applyFont="1" applyBorder="1" applyAlignment="1" applyProtection="1">
      <alignment vertical="center" wrapText="1"/>
      <protection locked="0"/>
    </xf>
    <xf numFmtId="168" fontId="43" fillId="0" borderId="3" xfId="6" applyNumberFormat="1" applyFont="1" applyFill="1" applyBorder="1" applyAlignment="1" applyProtection="1">
      <alignment vertical="center" wrapText="1"/>
      <protection locked="0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10" borderId="3" xfId="6" applyFont="1" applyFill="1" applyBorder="1" applyAlignment="1" applyProtection="1">
      <alignment vertical="center" wrapText="1"/>
    </xf>
    <xf numFmtId="0" fontId="35" fillId="0" borderId="38" xfId="6" applyFont="1" applyBorder="1" applyAlignment="1" applyProtection="1">
      <alignment vertical="center" wrapText="1"/>
      <protection locked="0"/>
    </xf>
    <xf numFmtId="164" fontId="3" fillId="0" borderId="0" xfId="8" applyNumberFormat="1" applyFont="1" applyFill="1" applyBorder="1" applyAlignment="1" applyProtection="1">
      <alignment horizontal="center" vertical="center" wrapText="1"/>
    </xf>
    <xf numFmtId="0" fontId="35" fillId="0" borderId="38" xfId="6" applyFont="1" applyFill="1" applyBorder="1" applyAlignment="1" applyProtection="1">
      <alignment vertical="center" wrapText="1"/>
      <protection locked="0"/>
    </xf>
    <xf numFmtId="0" fontId="14" fillId="2" borderId="43" xfId="6" applyFont="1" applyFill="1" applyBorder="1" applyAlignment="1" applyProtection="1">
      <alignment horizontal="center" vertical="center" wrapText="1"/>
    </xf>
    <xf numFmtId="0" fontId="2" fillId="0" borderId="39" xfId="6" applyFont="1" applyFill="1" applyBorder="1" applyAlignment="1" applyProtection="1">
      <alignment vertical="center"/>
      <protection locked="0"/>
    </xf>
    <xf numFmtId="0" fontId="3" fillId="2" borderId="39" xfId="6" applyFont="1" applyFill="1" applyBorder="1" applyAlignment="1" applyProtection="1">
      <alignment vertical="center"/>
    </xf>
    <xf numFmtId="0" fontId="2" fillId="0" borderId="39" xfId="6" applyFont="1" applyBorder="1" applyAlignment="1" applyProtection="1">
      <alignment vertical="center"/>
      <protection locked="0"/>
    </xf>
    <xf numFmtId="0" fontId="2" fillId="0" borderId="52" xfId="6" applyFont="1" applyBorder="1" applyAlignment="1" applyProtection="1">
      <alignment vertical="center" wrapText="1"/>
    </xf>
    <xf numFmtId="0" fontId="2" fillId="0" borderId="24" xfId="6" applyFont="1" applyBorder="1" applyAlignment="1" applyProtection="1">
      <alignment vertical="center" wrapText="1"/>
    </xf>
    <xf numFmtId="164" fontId="3" fillId="2" borderId="26" xfId="8" applyNumberFormat="1" applyFont="1" applyFill="1" applyBorder="1" applyAlignment="1" applyProtection="1">
      <alignment horizontal="center" vertical="center"/>
    </xf>
    <xf numFmtId="168" fontId="34" fillId="2" borderId="24" xfId="6" applyNumberFormat="1" applyFont="1" applyFill="1" applyBorder="1" applyAlignment="1" applyProtection="1">
      <alignment horizontal="center" vertical="center" wrapText="1"/>
    </xf>
    <xf numFmtId="0" fontId="2" fillId="0" borderId="24" xfId="6" applyFont="1" applyBorder="1" applyAlignment="1" applyProtection="1">
      <alignment vertical="center"/>
    </xf>
    <xf numFmtId="164" fontId="3" fillId="10" borderId="26" xfId="8" applyNumberFormat="1" applyFont="1" applyFill="1" applyBorder="1" applyAlignment="1" applyProtection="1">
      <alignment horizontal="center" vertical="center"/>
    </xf>
    <xf numFmtId="0" fontId="3" fillId="10" borderId="24" xfId="6" applyFont="1" applyFill="1" applyBorder="1" applyAlignment="1" applyProtection="1">
      <alignment vertical="center"/>
    </xf>
    <xf numFmtId="0" fontId="3" fillId="0" borderId="24" xfId="6" applyFont="1" applyFill="1" applyBorder="1" applyAlignment="1" applyProtection="1">
      <alignment vertical="center"/>
    </xf>
    <xf numFmtId="168" fontId="3" fillId="0" borderId="24" xfId="6" applyNumberFormat="1" applyFont="1" applyFill="1" applyBorder="1" applyAlignment="1" applyProtection="1">
      <alignment vertical="center"/>
    </xf>
    <xf numFmtId="0" fontId="2" fillId="0" borderId="24" xfId="6" applyFont="1" applyFill="1" applyBorder="1" applyAlignment="1" applyProtection="1">
      <alignment vertical="center"/>
    </xf>
    <xf numFmtId="0" fontId="2" fillId="0" borderId="26" xfId="6" applyFont="1" applyFill="1" applyBorder="1" applyAlignment="1" applyProtection="1">
      <alignment vertical="center"/>
    </xf>
    <xf numFmtId="0" fontId="2" fillId="0" borderId="47" xfId="6" applyFont="1" applyFill="1" applyBorder="1" applyAlignment="1" applyProtection="1">
      <alignment vertical="center"/>
    </xf>
    <xf numFmtId="0" fontId="2" fillId="0" borderId="52" xfId="6" applyFont="1" applyFill="1" applyBorder="1" applyAlignment="1" applyProtection="1">
      <alignment vertical="center"/>
    </xf>
    <xf numFmtId="0" fontId="3" fillId="2" borderId="24" xfId="6" applyFont="1" applyFill="1" applyBorder="1" applyAlignment="1" applyProtection="1">
      <alignment vertical="center"/>
    </xf>
    <xf numFmtId="0" fontId="2" fillId="0" borderId="26" xfId="6" applyFont="1" applyBorder="1" applyAlignment="1" applyProtection="1">
      <alignment vertical="center"/>
    </xf>
    <xf numFmtId="0" fontId="0" fillId="0" borderId="53" xfId="0" applyBorder="1"/>
    <xf numFmtId="0" fontId="0" fillId="0" borderId="54" xfId="0" applyBorder="1"/>
    <xf numFmtId="0" fontId="14" fillId="0" borderId="30" xfId="6" applyFont="1" applyFill="1" applyBorder="1" applyAlignment="1" applyProtection="1">
      <alignment horizontal="center" vertical="center" wrapText="1"/>
    </xf>
    <xf numFmtId="0" fontId="13" fillId="0" borderId="52" xfId="6" applyFont="1" applyFill="1" applyBorder="1" applyAlignment="1" applyProtection="1">
      <alignment vertical="center"/>
    </xf>
    <xf numFmtId="164" fontId="2" fillId="0" borderId="23" xfId="8" applyNumberFormat="1" applyFont="1" applyBorder="1" applyAlignment="1" applyProtection="1">
      <alignment vertical="center"/>
    </xf>
    <xf numFmtId="168" fontId="34" fillId="2" borderId="21" xfId="6" applyNumberFormat="1" applyFont="1" applyFill="1" applyBorder="1" applyAlignment="1" applyProtection="1">
      <alignment horizontal="center" vertical="center"/>
    </xf>
    <xf numFmtId="0" fontId="2" fillId="0" borderId="41" xfId="6" applyFont="1" applyBorder="1" applyAlignment="1" applyProtection="1">
      <alignment vertical="center"/>
    </xf>
    <xf numFmtId="0" fontId="2" fillId="0" borderId="38" xfId="6" applyFont="1" applyFill="1" applyBorder="1" applyAlignment="1" applyProtection="1">
      <alignment vertical="center" wrapText="1"/>
      <protection locked="0"/>
    </xf>
    <xf numFmtId="0" fontId="3" fillId="2" borderId="3" xfId="6" applyFont="1" applyFill="1" applyBorder="1" applyAlignment="1" applyProtection="1">
      <alignment vertical="center" wrapText="1"/>
      <protection locked="0"/>
    </xf>
    <xf numFmtId="0" fontId="2" fillId="0" borderId="3" xfId="6" applyFont="1" applyBorder="1" applyAlignment="1" applyProtection="1">
      <alignment vertical="center" wrapText="1"/>
      <protection locked="0"/>
    </xf>
    <xf numFmtId="0" fontId="2" fillId="2" borderId="3" xfId="6" applyFont="1" applyFill="1" applyBorder="1" applyAlignment="1" applyProtection="1">
      <alignment vertical="center" wrapText="1"/>
    </xf>
    <xf numFmtId="0" fontId="2" fillId="0" borderId="4" xfId="6" applyFont="1" applyFill="1" applyBorder="1" applyAlignment="1" applyProtection="1">
      <alignment vertical="center" wrapText="1"/>
    </xf>
    <xf numFmtId="0" fontId="13" fillId="0" borderId="33" xfId="6" applyFont="1" applyFill="1" applyBorder="1" applyAlignment="1" applyProtection="1">
      <alignment vertical="center" wrapText="1"/>
    </xf>
    <xf numFmtId="0" fontId="2" fillId="0" borderId="55" xfId="6" applyFont="1" applyBorder="1" applyAlignment="1" applyProtection="1">
      <alignment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9" borderId="26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2" fillId="0" borderId="26" xfId="6" applyFont="1" applyFill="1" applyBorder="1" applyAlignment="1" applyProtection="1">
      <alignment horizontal="center" vertical="center" wrapText="1"/>
      <protection locked="0"/>
    </xf>
    <xf numFmtId="0" fontId="3" fillId="2" borderId="26" xfId="6" applyFont="1" applyFill="1" applyBorder="1" applyAlignment="1" applyProtection="1">
      <alignment horizontal="center" vertical="center" wrapText="1"/>
      <protection locked="0"/>
    </xf>
    <xf numFmtId="0" fontId="2" fillId="0" borderId="26" xfId="6" applyFont="1" applyBorder="1" applyAlignment="1" applyProtection="1">
      <alignment horizontal="center" vertical="center" wrapText="1"/>
      <protection locked="0"/>
    </xf>
    <xf numFmtId="0" fontId="2" fillId="2" borderId="26" xfId="6" applyFont="1" applyFill="1" applyBorder="1" applyAlignment="1" applyProtection="1">
      <alignment horizontal="center" vertical="center" wrapText="1"/>
    </xf>
    <xf numFmtId="0" fontId="2" fillId="0" borderId="44" xfId="6" applyFont="1" applyBorder="1" applyAlignment="1" applyProtection="1">
      <alignment horizontal="center" vertical="center" wrapText="1"/>
    </xf>
    <xf numFmtId="0" fontId="18" fillId="10" borderId="56" xfId="0" applyFont="1" applyFill="1" applyBorder="1" applyAlignment="1" applyProtection="1">
      <alignment horizontal="center" vertical="center" wrapText="1"/>
    </xf>
    <xf numFmtId="9" fontId="2" fillId="0" borderId="25" xfId="8" applyFont="1" applyFill="1" applyBorder="1" applyAlignment="1" applyProtection="1">
      <alignment horizontal="center" vertical="center" wrapText="1"/>
    </xf>
    <xf numFmtId="0" fontId="2" fillId="0" borderId="14" xfId="6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14" xfId="0" applyBorder="1"/>
    <xf numFmtId="0" fontId="0" fillId="0" borderId="17" xfId="0" applyBorder="1"/>
    <xf numFmtId="0" fontId="13" fillId="0" borderId="30" xfId="6" applyFont="1" applyFill="1" applyBorder="1" applyAlignment="1" applyProtection="1">
      <alignment horizontal="center" vertical="center" wrapText="1"/>
    </xf>
    <xf numFmtId="0" fontId="3" fillId="0" borderId="44" xfId="6" applyFont="1" applyFill="1" applyBorder="1" applyAlignment="1" applyProtection="1">
      <alignment horizontal="center" vertical="center" wrapText="1"/>
    </xf>
    <xf numFmtId="0" fontId="2" fillId="0" borderId="3" xfId="6" applyFont="1" applyBorder="1" applyAlignment="1" applyProtection="1">
      <alignment vertical="center"/>
      <protection locked="0"/>
    </xf>
    <xf numFmtId="0" fontId="1" fillId="0" borderId="26" xfId="0" applyFont="1" applyFill="1" applyBorder="1" applyAlignment="1" applyProtection="1">
      <alignment horizontal="center" vertical="center" wrapText="1"/>
    </xf>
    <xf numFmtId="0" fontId="23" fillId="0" borderId="15" xfId="6" applyFont="1" applyFill="1" applyBorder="1" applyProtection="1"/>
    <xf numFmtId="0" fontId="23" fillId="0" borderId="2" xfId="6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167" fontId="1" fillId="0" borderId="1" xfId="4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171" fontId="35" fillId="0" borderId="1" xfId="4" applyNumberFormat="1" applyFont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43" fontId="2" fillId="0" borderId="24" xfId="4" applyNumberFormat="1" applyFont="1" applyFill="1" applyBorder="1" applyAlignment="1" applyProtection="1">
      <alignment horizontal="right" vertical="center" indent="1"/>
    </xf>
    <xf numFmtId="0" fontId="2" fillId="0" borderId="3" xfId="6" applyFont="1" applyFill="1" applyBorder="1" applyAlignment="1" applyProtection="1">
      <alignment vertical="center"/>
      <protection locked="0"/>
    </xf>
    <xf numFmtId="171" fontId="35" fillId="0" borderId="1" xfId="4" applyNumberFormat="1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horizontal="center" vertical="center" wrapText="1"/>
    </xf>
    <xf numFmtId="171" fontId="35" fillId="0" borderId="2" xfId="4" applyNumberFormat="1" applyFont="1" applyFill="1" applyBorder="1" applyAlignment="1" applyProtection="1">
      <alignment vertical="center"/>
      <protection locked="0"/>
    </xf>
    <xf numFmtId="165" fontId="3" fillId="2" borderId="1" xfId="6" applyNumberFormat="1" applyFont="1" applyFill="1" applyBorder="1" applyAlignment="1" applyProtection="1">
      <alignment vertical="center"/>
    </xf>
    <xf numFmtId="4" fontId="27" fillId="10" borderId="1" xfId="4" applyNumberFormat="1" applyFont="1" applyFill="1" applyBorder="1" applyAlignment="1" applyProtection="1">
      <alignment vertical="center"/>
    </xf>
    <xf numFmtId="4" fontId="2" fillId="12" borderId="17" xfId="6" applyNumberFormat="1" applyFont="1" applyFill="1" applyBorder="1" applyAlignment="1" applyProtection="1">
      <alignment horizontal="center" vertical="center"/>
    </xf>
    <xf numFmtId="4" fontId="2" fillId="12" borderId="1" xfId="6" applyNumberFormat="1" applyFont="1" applyFill="1" applyBorder="1" applyAlignment="1" applyProtection="1">
      <alignment horizontal="center" vertical="center"/>
    </xf>
    <xf numFmtId="4" fontId="2" fillId="12" borderId="2" xfId="6" applyNumberFormat="1" applyFont="1" applyFill="1" applyBorder="1" applyAlignment="1" applyProtection="1">
      <alignment vertical="center"/>
      <protection locked="0"/>
    </xf>
    <xf numFmtId="4" fontId="2" fillId="12" borderId="1" xfId="6" applyNumberFormat="1" applyFont="1" applyFill="1" applyBorder="1" applyAlignment="1" applyProtection="1">
      <alignment vertical="center"/>
      <protection locked="0"/>
    </xf>
    <xf numFmtId="4" fontId="2" fillId="12" borderId="17" xfId="6" applyNumberFormat="1" applyFont="1" applyFill="1" applyBorder="1" applyAlignment="1" applyProtection="1">
      <alignment vertical="center"/>
      <protection locked="0"/>
    </xf>
    <xf numFmtId="4" fontId="3" fillId="13" borderId="1" xfId="6" applyNumberFormat="1" applyFont="1" applyFill="1" applyBorder="1" applyAlignment="1" applyProtection="1">
      <alignment vertical="center"/>
    </xf>
    <xf numFmtId="4" fontId="3" fillId="13" borderId="1" xfId="2" applyNumberFormat="1" applyFont="1" applyFill="1" applyBorder="1" applyAlignment="1" applyProtection="1">
      <alignment horizontal="center" vertical="center" wrapText="1"/>
    </xf>
    <xf numFmtId="0" fontId="15" fillId="14" borderId="24" xfId="0" applyFont="1" applyFill="1" applyBorder="1" applyAlignment="1" applyProtection="1">
      <alignment horizontal="center" vertical="center" wrapText="1"/>
    </xf>
    <xf numFmtId="4" fontId="3" fillId="12" borderId="1" xfId="6" applyNumberFormat="1" applyFont="1" applyFill="1" applyBorder="1" applyAlignment="1" applyProtection="1">
      <alignment vertical="center"/>
      <protection locked="0"/>
    </xf>
    <xf numFmtId="0" fontId="1" fillId="0" borderId="57" xfId="0" applyFont="1" applyFill="1" applyBorder="1" applyAlignment="1" applyProtection="1">
      <alignment horizontal="center" vertical="center" wrapText="1"/>
    </xf>
    <xf numFmtId="0" fontId="2" fillId="0" borderId="3" xfId="6" applyFont="1" applyFill="1" applyBorder="1" applyAlignment="1" applyProtection="1">
      <alignment horizontal="center" vertical="center"/>
    </xf>
    <xf numFmtId="0" fontId="1" fillId="0" borderId="39" xfId="0" applyFont="1" applyFill="1" applyBorder="1" applyAlignment="1" applyProtection="1">
      <alignment horizontal="center" vertical="center" wrapText="1"/>
    </xf>
    <xf numFmtId="4" fontId="3" fillId="0" borderId="0" xfId="4" applyNumberFormat="1" applyFont="1" applyFill="1" applyBorder="1" applyAlignment="1" applyProtection="1">
      <alignment vertical="center"/>
    </xf>
    <xf numFmtId="167" fontId="18" fillId="0" borderId="38" xfId="4" applyFont="1" applyFill="1" applyBorder="1" applyAlignment="1" applyProtection="1">
      <alignment horizontal="center" vertical="center" wrapText="1"/>
    </xf>
    <xf numFmtId="167" fontId="18" fillId="0" borderId="3" xfId="4" applyFont="1" applyFill="1" applyBorder="1" applyAlignment="1" applyProtection="1">
      <alignment horizontal="center" vertical="center" wrapText="1"/>
    </xf>
    <xf numFmtId="167" fontId="1" fillId="0" borderId="3" xfId="4" applyFont="1" applyFill="1" applyBorder="1" applyAlignment="1" applyProtection="1">
      <alignment horizontal="center" vertical="center" wrapText="1"/>
    </xf>
    <xf numFmtId="167" fontId="18" fillId="0" borderId="47" xfId="4" applyFont="1" applyFill="1" applyBorder="1" applyAlignment="1" applyProtection="1">
      <alignment horizontal="center" vertical="center" wrapText="1"/>
    </xf>
    <xf numFmtId="14" fontId="18" fillId="0" borderId="52" xfId="0" applyNumberFormat="1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7" fontId="1" fillId="0" borderId="26" xfId="4" applyFont="1" applyFill="1" applyBorder="1" applyAlignment="1" applyProtection="1">
      <alignment horizontal="center" vertical="center" wrapText="1"/>
    </xf>
    <xf numFmtId="14" fontId="1" fillId="0" borderId="24" xfId="0" applyNumberFormat="1" applyFont="1" applyFill="1" applyBorder="1" applyAlignment="1" applyProtection="1">
      <alignment horizontal="center" vertical="center" wrapText="1"/>
    </xf>
    <xf numFmtId="14" fontId="3" fillId="2" borderId="24" xfId="6" applyNumberFormat="1" applyFont="1" applyFill="1" applyBorder="1" applyAlignment="1" applyProtection="1">
      <alignment horizontal="center" vertical="center"/>
    </xf>
    <xf numFmtId="167" fontId="18" fillId="0" borderId="26" xfId="4" applyFont="1" applyFill="1" applyBorder="1" applyAlignment="1" applyProtection="1">
      <alignment horizontal="center" vertical="center" wrapText="1"/>
    </xf>
    <xf numFmtId="14" fontId="18" fillId="0" borderId="24" xfId="0" applyNumberFormat="1" applyFont="1" applyFill="1" applyBorder="1" applyAlignment="1" applyProtection="1">
      <alignment horizontal="center" vertical="center" wrapText="1"/>
    </xf>
    <xf numFmtId="14" fontId="18" fillId="10" borderId="24" xfId="0" applyNumberFormat="1" applyFont="1" applyFill="1" applyBorder="1" applyAlignment="1" applyProtection="1">
      <alignment horizontal="center" vertical="center" wrapText="1"/>
    </xf>
    <xf numFmtId="14" fontId="2" fillId="0" borderId="52" xfId="6" applyNumberFormat="1" applyFont="1" applyFill="1" applyBorder="1" applyAlignment="1" applyProtection="1">
      <alignment horizontal="center" vertical="center"/>
      <protection locked="0"/>
    </xf>
    <xf numFmtId="14" fontId="2" fillId="0" borderId="24" xfId="6" applyNumberFormat="1" applyFont="1" applyFill="1" applyBorder="1" applyAlignment="1" applyProtection="1">
      <alignment horizontal="center" vertical="center"/>
      <protection locked="0"/>
    </xf>
    <xf numFmtId="14" fontId="2" fillId="0" borderId="24" xfId="6" applyNumberFormat="1" applyFont="1" applyBorder="1" applyAlignment="1" applyProtection="1">
      <alignment horizontal="center" vertical="center"/>
      <protection locked="0"/>
    </xf>
    <xf numFmtId="14" fontId="2" fillId="0" borderId="24" xfId="4" applyNumberFormat="1" applyFont="1" applyBorder="1" applyAlignment="1" applyProtection="1">
      <alignment horizontal="center" vertical="center"/>
      <protection locked="0"/>
    </xf>
    <xf numFmtId="14" fontId="2" fillId="2" borderId="24" xfId="6" applyNumberFormat="1" applyFont="1" applyFill="1" applyBorder="1" applyAlignment="1" applyProtection="1">
      <alignment horizontal="center" vertical="center"/>
    </xf>
    <xf numFmtId="4" fontId="2" fillId="0" borderId="25" xfId="6" applyNumberFormat="1" applyFont="1" applyFill="1" applyBorder="1" applyAlignment="1" applyProtection="1">
      <alignment horizontal="center" vertical="center"/>
    </xf>
    <xf numFmtId="4" fontId="13" fillId="0" borderId="37" xfId="6" applyNumberFormat="1" applyFont="1" applyFill="1" applyBorder="1" applyAlignment="1" applyProtection="1">
      <alignment horizontal="center" vertical="center"/>
    </xf>
    <xf numFmtId="0" fontId="43" fillId="2" borderId="45" xfId="0" applyFont="1" applyFill="1" applyBorder="1" applyAlignment="1" applyProtection="1">
      <alignment horizontal="center" vertical="center" wrapText="1"/>
    </xf>
    <xf numFmtId="4" fontId="2" fillId="12" borderId="17" xfId="6" applyNumberFormat="1" applyFont="1" applyFill="1" applyBorder="1" applyAlignment="1" applyProtection="1">
      <alignment vertical="center"/>
    </xf>
    <xf numFmtId="4" fontId="2" fillId="12" borderId="2" xfId="6" applyNumberFormat="1" applyFont="1" applyFill="1" applyBorder="1" applyAlignment="1" applyProtection="1">
      <alignment vertical="center"/>
    </xf>
    <xf numFmtId="0" fontId="18" fillId="10" borderId="39" xfId="0" applyFont="1" applyFill="1" applyBorder="1" applyAlignment="1" applyProtection="1">
      <alignment horizontal="center" vertical="center" wrapText="1"/>
    </xf>
    <xf numFmtId="4" fontId="2" fillId="12" borderId="1" xfId="6" applyNumberFormat="1" applyFont="1" applyFill="1" applyBorder="1" applyAlignment="1" applyProtection="1">
      <alignment vertical="center"/>
    </xf>
    <xf numFmtId="4" fontId="3" fillId="12" borderId="2" xfId="6" applyNumberFormat="1" applyFont="1" applyFill="1" applyBorder="1" applyAlignment="1" applyProtection="1">
      <alignment vertical="center"/>
    </xf>
    <xf numFmtId="4" fontId="3" fillId="12" borderId="1" xfId="6" applyNumberFormat="1" applyFont="1" applyFill="1" applyBorder="1" applyAlignment="1" applyProtection="1">
      <alignment vertical="center"/>
    </xf>
    <xf numFmtId="0" fontId="2" fillId="0" borderId="15" xfId="6" applyFont="1" applyFill="1" applyBorder="1" applyAlignment="1" applyProtection="1">
      <alignment vertical="center"/>
      <protection locked="0"/>
    </xf>
    <xf numFmtId="0" fontId="18" fillId="0" borderId="39" xfId="0" applyFont="1" applyFill="1" applyBorder="1" applyAlignment="1" applyProtection="1">
      <alignment horizontal="center" vertical="center" wrapText="1"/>
    </xf>
    <xf numFmtId="14" fontId="2" fillId="0" borderId="39" xfId="6" applyNumberFormat="1" applyFont="1" applyBorder="1" applyAlignment="1" applyProtection="1">
      <alignment horizontal="center" vertical="center"/>
      <protection locked="0"/>
    </xf>
    <xf numFmtId="0" fontId="2" fillId="2" borderId="39" xfId="6" applyFont="1" applyFill="1" applyBorder="1" applyAlignment="1" applyProtection="1">
      <alignment vertical="center"/>
    </xf>
    <xf numFmtId="0" fontId="2" fillId="0" borderId="58" xfId="6" applyFont="1" applyFill="1" applyBorder="1" applyAlignment="1" applyProtection="1">
      <alignment vertical="center"/>
    </xf>
    <xf numFmtId="0" fontId="13" fillId="0" borderId="59" xfId="6" applyFont="1" applyFill="1" applyBorder="1" applyAlignment="1" applyProtection="1">
      <alignment vertical="center"/>
    </xf>
    <xf numFmtId="0" fontId="2" fillId="0" borderId="60" xfId="6" applyFont="1" applyBorder="1" applyAlignment="1" applyProtection="1">
      <alignment vertical="center"/>
    </xf>
    <xf numFmtId="0" fontId="3" fillId="0" borderId="47" xfId="6" applyFont="1" applyFill="1" applyBorder="1" applyAlignment="1" applyProtection="1">
      <alignment vertical="center" wrapText="1"/>
      <protection locked="0"/>
    </xf>
    <xf numFmtId="0" fontId="2" fillId="0" borderId="14" xfId="6" applyFont="1" applyFill="1" applyBorder="1" applyAlignment="1" applyProtection="1">
      <alignment horizontal="left" vertical="center" wrapText="1"/>
      <protection locked="0"/>
    </xf>
    <xf numFmtId="0" fontId="2" fillId="0" borderId="26" xfId="6" applyFont="1" applyFill="1" applyBorder="1" applyProtection="1">
      <protection locked="0"/>
    </xf>
    <xf numFmtId="0" fontId="2" fillId="0" borderId="26" xfId="6" applyFont="1" applyFill="1" applyBorder="1" applyAlignment="1" applyProtection="1">
      <alignment wrapText="1"/>
      <protection locked="0"/>
    </xf>
    <xf numFmtId="168" fontId="3" fillId="2" borderId="26" xfId="6" applyNumberFormat="1" applyFont="1" applyFill="1" applyBorder="1" applyAlignment="1" applyProtection="1">
      <alignment vertical="center" wrapText="1"/>
      <protection locked="0"/>
    </xf>
    <xf numFmtId="4" fontId="3" fillId="15" borderId="18" xfId="5" applyNumberFormat="1" applyFont="1" applyFill="1" applyBorder="1" applyAlignment="1" applyProtection="1">
      <alignment horizontal="right" vertical="center" indent="1"/>
      <protection locked="0"/>
    </xf>
    <xf numFmtId="0" fontId="2" fillId="0" borderId="26" xfId="6" applyFont="1" applyFill="1" applyBorder="1" applyAlignment="1" applyProtection="1">
      <alignment vertical="center" wrapText="1"/>
      <protection locked="0"/>
    </xf>
    <xf numFmtId="0" fontId="3" fillId="0" borderId="26" xfId="6" applyFont="1" applyFill="1" applyBorder="1" applyAlignment="1" applyProtection="1">
      <alignment vertical="center" wrapText="1"/>
      <protection locked="0"/>
    </xf>
    <xf numFmtId="0" fontId="3" fillId="10" borderId="26" xfId="6" applyFont="1" applyFill="1" applyBorder="1" applyAlignment="1" applyProtection="1">
      <alignment vertical="center" wrapText="1"/>
      <protection locked="0"/>
    </xf>
    <xf numFmtId="0" fontId="3" fillId="2" borderId="26" xfId="6" applyFont="1" applyFill="1" applyBorder="1" applyAlignment="1" applyProtection="1">
      <alignment vertical="center" wrapText="1"/>
      <protection locked="0"/>
    </xf>
    <xf numFmtId="0" fontId="2" fillId="0" borderId="47" xfId="6" applyFont="1" applyFill="1" applyBorder="1" applyAlignment="1" applyProtection="1">
      <alignment vertical="center" wrapText="1"/>
      <protection locked="0"/>
    </xf>
    <xf numFmtId="0" fontId="3" fillId="0" borderId="57" xfId="6" applyFont="1" applyFill="1" applyBorder="1" applyAlignment="1" applyProtection="1">
      <alignment vertical="center" wrapText="1"/>
      <protection locked="0"/>
    </xf>
    <xf numFmtId="0" fontId="2" fillId="0" borderId="57" xfId="6" applyFont="1" applyFill="1" applyBorder="1" applyAlignment="1" applyProtection="1">
      <alignment vertical="center" wrapText="1"/>
      <protection locked="0"/>
    </xf>
    <xf numFmtId="0" fontId="3" fillId="0" borderId="26" xfId="6" applyFont="1" applyBorder="1" applyAlignment="1" applyProtection="1">
      <alignment vertical="center" wrapText="1"/>
      <protection locked="0"/>
    </xf>
    <xf numFmtId="0" fontId="2" fillId="0" borderId="26" xfId="6" applyFont="1" applyBorder="1" applyAlignment="1" applyProtection="1">
      <alignment vertical="center" wrapText="1"/>
      <protection locked="0"/>
    </xf>
    <xf numFmtId="4" fontId="14" fillId="0" borderId="61" xfId="6" applyNumberFormat="1" applyFont="1" applyFill="1" applyBorder="1" applyAlignment="1" applyProtection="1">
      <alignment horizontal="center" vertical="center" wrapText="1"/>
    </xf>
    <xf numFmtId="4" fontId="3" fillId="0" borderId="23" xfId="5" applyNumberFormat="1" applyFont="1" applyFill="1" applyBorder="1" applyAlignment="1" applyProtection="1">
      <alignment horizontal="right" vertical="center" indent="1"/>
    </xf>
    <xf numFmtId="4" fontId="3" fillId="12" borderId="17" xfId="6" applyNumberFormat="1" applyFont="1" applyFill="1" applyBorder="1" applyAlignment="1" applyProtection="1">
      <alignment horizontal="center" vertical="center"/>
    </xf>
    <xf numFmtId="4" fontId="2" fillId="13" borderId="1" xfId="6" applyNumberFormat="1" applyFont="1" applyFill="1" applyBorder="1" applyAlignment="1" applyProtection="1">
      <alignment vertical="center"/>
    </xf>
    <xf numFmtId="4" fontId="3" fillId="13" borderId="17" xfId="6" applyNumberFormat="1" applyFont="1" applyFill="1" applyBorder="1" applyAlignment="1" applyProtection="1">
      <alignment vertical="center"/>
    </xf>
    <xf numFmtId="4" fontId="3" fillId="13" borderId="17" xfId="6" applyNumberFormat="1" applyFont="1" applyFill="1" applyBorder="1" applyAlignment="1" applyProtection="1">
      <alignment horizontal="center" vertical="center"/>
    </xf>
    <xf numFmtId="4" fontId="2" fillId="13" borderId="17" xfId="6" applyNumberFormat="1" applyFont="1" applyFill="1" applyBorder="1" applyAlignment="1" applyProtection="1">
      <alignment horizontal="center" vertical="center"/>
    </xf>
    <xf numFmtId="0" fontId="45" fillId="0" borderId="0" xfId="0" applyFont="1"/>
    <xf numFmtId="0" fontId="2" fillId="0" borderId="0" xfId="6" applyFont="1" applyBorder="1" applyAlignment="1" applyProtection="1">
      <alignment wrapText="1"/>
      <protection locked="0"/>
    </xf>
    <xf numFmtId="4" fontId="3" fillId="9" borderId="62" xfId="6" applyNumberFormat="1" applyFont="1" applyFill="1" applyBorder="1" applyAlignment="1" applyProtection="1">
      <alignment horizontal="center" vertical="center" wrapText="1"/>
    </xf>
    <xf numFmtId="167" fontId="5" fillId="6" borderId="52" xfId="4" applyFont="1" applyFill="1" applyBorder="1" applyAlignment="1" applyProtection="1">
      <alignment horizontal="center" vertical="center"/>
      <protection locked="0"/>
    </xf>
    <xf numFmtId="14" fontId="5" fillId="5" borderId="24" xfId="6" applyNumberFormat="1" applyFont="1" applyFill="1" applyBorder="1" applyAlignment="1" applyProtection="1">
      <alignment horizontal="center" vertical="center"/>
      <protection locked="0"/>
    </xf>
    <xf numFmtId="0" fontId="6" fillId="4" borderId="26" xfId="6" applyFont="1" applyFill="1" applyBorder="1" applyAlignment="1" applyProtection="1">
      <alignment horizontal="center" vertical="center" wrapText="1"/>
      <protection locked="0"/>
    </xf>
    <xf numFmtId="0" fontId="17" fillId="10" borderId="49" xfId="6" applyFont="1" applyFill="1" applyBorder="1" applyAlignment="1" applyProtection="1">
      <alignment horizontal="center" vertical="center" wrapText="1"/>
    </xf>
    <xf numFmtId="4" fontId="3" fillId="10" borderId="50" xfId="4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wrapText="1"/>
    </xf>
    <xf numFmtId="4" fontId="42" fillId="0" borderId="0" xfId="6" applyNumberFormat="1" applyFont="1" applyBorder="1" applyAlignment="1" applyProtection="1">
      <alignment horizontal="center" vertical="center" wrapText="1"/>
    </xf>
    <xf numFmtId="167" fontId="18" fillId="16" borderId="63" xfId="4" applyNumberFormat="1" applyFont="1" applyFill="1" applyBorder="1" applyAlignment="1" applyProtection="1">
      <alignment horizontal="center" vertical="center" wrapText="1"/>
    </xf>
    <xf numFmtId="167" fontId="18" fillId="16" borderId="64" xfId="4" applyNumberFormat="1" applyFont="1" applyFill="1" applyBorder="1" applyAlignment="1" applyProtection="1">
      <alignment horizontal="center" vertical="center" wrapText="1"/>
    </xf>
    <xf numFmtId="167" fontId="31" fillId="16" borderId="64" xfId="4" applyNumberFormat="1" applyFont="1" applyFill="1" applyBorder="1" applyAlignment="1" applyProtection="1">
      <alignment horizontal="center" vertical="center" wrapText="1"/>
    </xf>
    <xf numFmtId="0" fontId="18" fillId="16" borderId="65" xfId="0" applyFont="1" applyFill="1" applyBorder="1" applyAlignment="1" applyProtection="1">
      <alignment horizontal="center" vertical="center" wrapText="1"/>
    </xf>
    <xf numFmtId="4" fontId="3" fillId="17" borderId="18" xfId="4" applyNumberFormat="1" applyFont="1" applyFill="1" applyBorder="1" applyAlignment="1" applyProtection="1">
      <alignment vertical="center"/>
      <protection locked="0"/>
    </xf>
    <xf numFmtId="4" fontId="3" fillId="17" borderId="18" xfId="4" applyNumberFormat="1" applyFont="1" applyFill="1" applyBorder="1" applyAlignment="1" applyProtection="1">
      <alignment vertical="center" wrapText="1"/>
      <protection locked="0"/>
    </xf>
    <xf numFmtId="167" fontId="3" fillId="0" borderId="28" xfId="4" applyFont="1" applyBorder="1" applyAlignment="1" applyProtection="1">
      <protection locked="0"/>
    </xf>
    <xf numFmtId="167" fontId="3" fillId="0" borderId="29" xfId="4" applyFont="1" applyBorder="1" applyAlignment="1" applyProtection="1">
      <protection locked="0"/>
    </xf>
    <xf numFmtId="167" fontId="3" fillId="0" borderId="0" xfId="4" applyFont="1" applyBorder="1" applyAlignment="1" applyProtection="1">
      <protection locked="0"/>
    </xf>
    <xf numFmtId="0" fontId="13" fillId="0" borderId="43" xfId="6" applyFont="1" applyFill="1" applyBorder="1" applyAlignment="1" applyProtection="1">
      <alignment vertical="center" wrapText="1"/>
    </xf>
    <xf numFmtId="0" fontId="2" fillId="0" borderId="45" xfId="6" applyFont="1" applyBorder="1" applyAlignment="1" applyProtection="1">
      <alignment vertical="center" wrapText="1"/>
    </xf>
    <xf numFmtId="0" fontId="16" fillId="0" borderId="66" xfId="0" applyFont="1" applyFill="1" applyBorder="1" applyAlignment="1" applyProtection="1">
      <alignment vertical="top" wrapText="1"/>
    </xf>
    <xf numFmtId="0" fontId="2" fillId="0" borderId="1" xfId="6" applyFont="1" applyFill="1" applyBorder="1" applyAlignment="1" applyProtection="1">
      <alignment wrapText="1"/>
      <protection locked="0"/>
    </xf>
    <xf numFmtId="0" fontId="6" fillId="18" borderId="44" xfId="6" applyFont="1" applyFill="1" applyBorder="1" applyAlignment="1" applyProtection="1">
      <alignment horizontal="center" wrapText="1"/>
      <protection locked="0"/>
    </xf>
    <xf numFmtId="14" fontId="5" fillId="18" borderId="41" xfId="6" applyNumberFormat="1" applyFont="1" applyFill="1" applyBorder="1" applyAlignment="1" applyProtection="1">
      <alignment horizontal="center" vertical="center"/>
      <protection locked="0"/>
    </xf>
    <xf numFmtId="4" fontId="20" fillId="9" borderId="18" xfId="6" applyNumberFormat="1" applyFont="1" applyFill="1" applyBorder="1" applyAlignment="1" applyProtection="1">
      <alignment horizontal="center" vertical="center"/>
      <protection locked="0"/>
    </xf>
    <xf numFmtId="4" fontId="3" fillId="12" borderId="15" xfId="6" applyNumberFormat="1" applyFont="1" applyFill="1" applyBorder="1" applyAlignment="1" applyProtection="1">
      <alignment vertical="center"/>
    </xf>
    <xf numFmtId="4" fontId="2" fillId="12" borderId="39" xfId="6" applyNumberFormat="1" applyFont="1" applyFill="1" applyBorder="1" applyAlignment="1" applyProtection="1">
      <alignment horizontal="center" vertical="center"/>
    </xf>
    <xf numFmtId="4" fontId="2" fillId="12" borderId="39" xfId="6" applyNumberFormat="1" applyFont="1" applyFill="1" applyBorder="1" applyAlignment="1" applyProtection="1">
      <alignment vertical="center"/>
    </xf>
    <xf numFmtId="4" fontId="2" fillId="12" borderId="15" xfId="6" applyNumberFormat="1" applyFont="1" applyFill="1" applyBorder="1" applyAlignment="1" applyProtection="1">
      <alignment vertical="center"/>
    </xf>
    <xf numFmtId="4" fontId="2" fillId="13" borderId="39" xfId="6" applyNumberFormat="1" applyFont="1" applyFill="1" applyBorder="1" applyAlignment="1" applyProtection="1">
      <alignment vertical="center"/>
    </xf>
    <xf numFmtId="4" fontId="3" fillId="12" borderId="39" xfId="6" applyNumberFormat="1" applyFont="1" applyFill="1" applyBorder="1" applyAlignment="1" applyProtection="1">
      <alignment vertical="center"/>
    </xf>
    <xf numFmtId="4" fontId="3" fillId="13" borderId="39" xfId="6" applyNumberFormat="1" applyFont="1" applyFill="1" applyBorder="1" applyAlignment="1" applyProtection="1">
      <alignment vertical="center"/>
    </xf>
    <xf numFmtId="0" fontId="10" fillId="0" borderId="67" xfId="6" applyFont="1" applyFill="1" applyBorder="1" applyAlignment="1" applyProtection="1">
      <alignment horizontal="center" vertical="center" wrapText="1"/>
    </xf>
    <xf numFmtId="4" fontId="14" fillId="0" borderId="33" xfId="6" applyNumberFormat="1" applyFont="1" applyFill="1" applyBorder="1" applyAlignment="1" applyProtection="1">
      <alignment horizontal="center" vertical="center" wrapText="1"/>
    </xf>
    <xf numFmtId="4" fontId="3" fillId="0" borderId="55" xfId="5" applyNumberFormat="1" applyFont="1" applyFill="1" applyBorder="1" applyAlignment="1" applyProtection="1">
      <alignment horizontal="right" vertical="center" indent="1"/>
    </xf>
    <xf numFmtId="4" fontId="3" fillId="10" borderId="68" xfId="6" applyNumberFormat="1" applyFont="1" applyFill="1" applyBorder="1" applyAlignment="1" applyProtection="1">
      <alignment horizontal="center" vertical="center" wrapText="1"/>
    </xf>
    <xf numFmtId="4" fontId="3" fillId="12" borderId="38" xfId="6" applyNumberFormat="1" applyFont="1" applyFill="1" applyBorder="1" applyAlignment="1" applyProtection="1">
      <alignment vertical="center"/>
    </xf>
    <xf numFmtId="4" fontId="3" fillId="12" borderId="3" xfId="6" applyNumberFormat="1" applyFont="1" applyFill="1" applyBorder="1" applyAlignment="1" applyProtection="1">
      <alignment vertical="center"/>
    </xf>
    <xf numFmtId="4" fontId="3" fillId="12" borderId="3" xfId="6" applyNumberFormat="1" applyFont="1" applyFill="1" applyBorder="1" applyAlignment="1" applyProtection="1">
      <alignment horizontal="center" vertical="center"/>
    </xf>
    <xf numFmtId="4" fontId="3" fillId="2" borderId="69" xfId="6" applyNumberFormat="1" applyFont="1" applyFill="1" applyBorder="1" applyAlignment="1" applyProtection="1">
      <alignment horizontal="right" vertical="center" indent="1"/>
    </xf>
    <xf numFmtId="4" fontId="2" fillId="12" borderId="3" xfId="6" applyNumberFormat="1" applyFont="1" applyFill="1" applyBorder="1" applyAlignment="1" applyProtection="1">
      <alignment vertical="center"/>
    </xf>
    <xf numFmtId="4" fontId="2" fillId="12" borderId="3" xfId="6" applyNumberFormat="1" applyFont="1" applyFill="1" applyBorder="1" applyAlignment="1" applyProtection="1">
      <alignment horizontal="center" vertical="center"/>
    </xf>
    <xf numFmtId="4" fontId="3" fillId="2" borderId="3" xfId="6" applyNumberFormat="1" applyFont="1" applyFill="1" applyBorder="1" applyAlignment="1" applyProtection="1">
      <alignment vertical="center"/>
    </xf>
    <xf numFmtId="4" fontId="3" fillId="12" borderId="1" xfId="6" applyNumberFormat="1" applyFont="1" applyFill="1" applyBorder="1" applyAlignment="1" applyProtection="1">
      <alignment horizontal="center" vertical="center"/>
    </xf>
    <xf numFmtId="4" fontId="3" fillId="2" borderId="46" xfId="6" applyNumberFormat="1" applyFont="1" applyFill="1" applyBorder="1" applyAlignment="1" applyProtection="1">
      <alignment horizontal="right" vertical="center" indent="1"/>
    </xf>
    <xf numFmtId="4" fontId="3" fillId="9" borderId="18" xfId="5" applyNumberFormat="1" applyFont="1" applyFill="1" applyBorder="1" applyAlignment="1" applyProtection="1">
      <alignment horizontal="right" vertical="center" indent="1"/>
      <protection locked="0"/>
    </xf>
    <xf numFmtId="4" fontId="2" fillId="19" borderId="39" xfId="6" applyNumberFormat="1" applyFont="1" applyFill="1" applyBorder="1" applyAlignment="1" applyProtection="1">
      <alignment horizontal="center" vertical="center"/>
    </xf>
    <xf numFmtId="4" fontId="2" fillId="19" borderId="58" xfId="6" applyNumberFormat="1" applyFont="1" applyFill="1" applyBorder="1" applyAlignment="1" applyProtection="1">
      <alignment horizontal="center" vertical="center"/>
    </xf>
    <xf numFmtId="0" fontId="18" fillId="2" borderId="60" xfId="0" applyFont="1" applyFill="1" applyBorder="1" applyAlignment="1" applyProtection="1">
      <alignment horizontal="center" vertical="center" wrapText="1"/>
    </xf>
    <xf numFmtId="14" fontId="18" fillId="2" borderId="21" xfId="0" applyNumberFormat="1" applyFont="1" applyFill="1" applyBorder="1" applyAlignment="1" applyProtection="1">
      <alignment horizontal="center" vertical="center" wrapText="1"/>
    </xf>
    <xf numFmtId="0" fontId="18" fillId="2" borderId="21" xfId="0" applyFont="1" applyFill="1" applyBorder="1" applyAlignment="1" applyProtection="1">
      <alignment horizontal="center" vertical="center" wrapText="1"/>
    </xf>
    <xf numFmtId="167" fontId="18" fillId="2" borderId="21" xfId="4" applyFont="1" applyFill="1" applyBorder="1" applyAlignment="1" applyProtection="1">
      <alignment horizontal="center" vertical="center" wrapText="1"/>
    </xf>
    <xf numFmtId="167" fontId="18" fillId="2" borderId="22" xfId="4" applyFont="1" applyFill="1" applyBorder="1" applyAlignment="1" applyProtection="1">
      <alignment horizontal="center" vertical="center" wrapText="1"/>
    </xf>
    <xf numFmtId="167" fontId="18" fillId="2" borderId="44" xfId="4" applyFont="1" applyFill="1" applyBorder="1" applyAlignment="1" applyProtection="1">
      <alignment horizontal="center" vertical="center" wrapText="1"/>
    </xf>
    <xf numFmtId="14" fontId="18" fillId="2" borderId="41" xfId="0" applyNumberFormat="1" applyFont="1" applyFill="1" applyBorder="1" applyAlignment="1" applyProtection="1">
      <alignment horizontal="center" vertical="center" wrapText="1"/>
    </xf>
    <xf numFmtId="0" fontId="18" fillId="2" borderId="70" xfId="0" applyFont="1" applyFill="1" applyBorder="1" applyAlignment="1" applyProtection="1">
      <alignment horizontal="center" vertical="center" wrapText="1"/>
    </xf>
    <xf numFmtId="0" fontId="18" fillId="2" borderId="44" xfId="0" applyFont="1" applyFill="1" applyBorder="1" applyAlignment="1" applyProtection="1">
      <alignment horizontal="center" vertical="center" wrapText="1"/>
    </xf>
    <xf numFmtId="0" fontId="3" fillId="0" borderId="1" xfId="6" applyFont="1" applyFill="1" applyBorder="1" applyAlignment="1" applyProtection="1">
      <alignment vertical="center"/>
      <protection locked="0"/>
    </xf>
    <xf numFmtId="0" fontId="6" fillId="4" borderId="30" xfId="6" applyFont="1" applyFill="1" applyBorder="1" applyAlignment="1" applyProtection="1">
      <alignment horizontal="center" vertical="center" wrapText="1"/>
    </xf>
    <xf numFmtId="0" fontId="6" fillId="4" borderId="26" xfId="6" applyFont="1" applyFill="1" applyBorder="1" applyAlignment="1" applyProtection="1">
      <alignment horizontal="center" vertical="center" wrapText="1"/>
    </xf>
    <xf numFmtId="0" fontId="7" fillId="10" borderId="71" xfId="6" applyFont="1" applyFill="1" applyBorder="1" applyAlignment="1" applyProtection="1">
      <alignment vertical="center"/>
      <protection locked="0"/>
    </xf>
    <xf numFmtId="0" fontId="7" fillId="18" borderId="30" xfId="6" applyFont="1" applyFill="1" applyBorder="1" applyAlignment="1" applyProtection="1">
      <alignment vertical="center"/>
    </xf>
    <xf numFmtId="0" fontId="7" fillId="18" borderId="26" xfId="6" applyFont="1" applyFill="1" applyBorder="1" applyAlignment="1" applyProtection="1">
      <alignment vertical="center"/>
    </xf>
    <xf numFmtId="0" fontId="7" fillId="18" borderId="44" xfId="6" applyFont="1" applyFill="1" applyBorder="1" applyAlignment="1" applyProtection="1">
      <alignment vertical="center"/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4" fontId="1" fillId="10" borderId="1" xfId="0" applyNumberFormat="1" applyFont="1" applyFill="1" applyBorder="1" applyAlignment="1" applyProtection="1">
      <alignment horizontal="center" vertical="center" wrapText="1"/>
    </xf>
    <xf numFmtId="4" fontId="2" fillId="10" borderId="18" xfId="4" applyNumberFormat="1" applyFont="1" applyFill="1" applyBorder="1" applyAlignment="1" applyProtection="1">
      <alignment horizontal="right" vertical="center" indent="1"/>
      <protection locked="0"/>
    </xf>
    <xf numFmtId="4" fontId="2" fillId="13" borderId="17" xfId="6" applyNumberFormat="1" applyFont="1" applyFill="1" applyBorder="1" applyAlignment="1" applyProtection="1">
      <alignment vertical="center"/>
    </xf>
    <xf numFmtId="4" fontId="23" fillId="0" borderId="44" xfId="6" applyNumberFormat="1" applyFont="1" applyBorder="1" applyAlignment="1" applyProtection="1">
      <alignment horizontal="center" vertical="center"/>
    </xf>
    <xf numFmtId="4" fontId="23" fillId="0" borderId="41" xfId="6" applyNumberFormat="1" applyFont="1" applyBorder="1" applyAlignment="1" applyProtection="1">
      <alignment horizontal="center" vertical="center"/>
    </xf>
    <xf numFmtId="167" fontId="1" fillId="0" borderId="72" xfId="4" applyFont="1" applyFill="1" applyBorder="1" applyAlignment="1" applyProtection="1">
      <alignment horizontal="center" vertical="center" wrapText="1"/>
    </xf>
    <xf numFmtId="167" fontId="3" fillId="2" borderId="1" xfId="4" applyFont="1" applyFill="1" applyBorder="1" applyAlignment="1" applyProtection="1">
      <alignment vertical="center"/>
    </xf>
    <xf numFmtId="167" fontId="3" fillId="2" borderId="3" xfId="4" applyFont="1" applyFill="1" applyBorder="1" applyAlignment="1" applyProtection="1">
      <alignment vertical="center"/>
    </xf>
    <xf numFmtId="167" fontId="3" fillId="2" borderId="26" xfId="4" applyFont="1" applyFill="1" applyBorder="1" applyAlignment="1" applyProtection="1">
      <alignment vertical="center"/>
    </xf>
    <xf numFmtId="167" fontId="3" fillId="10" borderId="1" xfId="4" applyFont="1" applyFill="1" applyBorder="1" applyAlignment="1" applyProtection="1">
      <alignment horizontal="right" vertical="center" wrapText="1" indent="1"/>
    </xf>
    <xf numFmtId="167" fontId="3" fillId="10" borderId="3" xfId="4" applyFont="1" applyFill="1" applyBorder="1" applyAlignment="1" applyProtection="1">
      <alignment horizontal="right" vertical="center" wrapText="1" indent="1"/>
    </xf>
    <xf numFmtId="167" fontId="3" fillId="10" borderId="26" xfId="4" applyFont="1" applyFill="1" applyBorder="1" applyAlignment="1" applyProtection="1">
      <alignment horizontal="right" vertical="center" wrapText="1" indent="1"/>
    </xf>
    <xf numFmtId="167" fontId="2" fillId="0" borderId="1" xfId="4" applyFont="1" applyFill="1" applyBorder="1" applyAlignment="1" applyProtection="1">
      <alignment vertical="center"/>
      <protection locked="0"/>
    </xf>
    <xf numFmtId="167" fontId="2" fillId="0" borderId="3" xfId="4" applyFont="1" applyFill="1" applyBorder="1" applyAlignment="1" applyProtection="1">
      <alignment vertical="center"/>
      <protection locked="0"/>
    </xf>
    <xf numFmtId="167" fontId="2" fillId="0" borderId="26" xfId="4" applyFont="1" applyFill="1" applyBorder="1" applyAlignment="1" applyProtection="1">
      <alignment vertical="center"/>
      <protection locked="0"/>
    </xf>
    <xf numFmtId="167" fontId="2" fillId="0" borderId="2" xfId="4" applyFont="1" applyFill="1" applyBorder="1" applyAlignment="1" applyProtection="1">
      <alignment vertical="center"/>
      <protection locked="0"/>
    </xf>
    <xf numFmtId="167" fontId="2" fillId="0" borderId="38" xfId="4" applyFont="1" applyFill="1" applyBorder="1" applyAlignment="1" applyProtection="1">
      <alignment vertical="center"/>
      <protection locked="0"/>
    </xf>
    <xf numFmtId="167" fontId="2" fillId="0" borderId="47" xfId="4" applyFont="1" applyFill="1" applyBorder="1" applyAlignment="1" applyProtection="1">
      <alignment vertical="center"/>
      <protection locked="0"/>
    </xf>
    <xf numFmtId="167" fontId="2" fillId="0" borderId="39" xfId="4" applyFont="1" applyFill="1" applyBorder="1" applyAlignment="1" applyProtection="1">
      <alignment vertical="center"/>
      <protection locked="0"/>
    </xf>
    <xf numFmtId="167" fontId="2" fillId="0" borderId="1" xfId="4" applyFont="1" applyBorder="1" applyAlignment="1" applyProtection="1">
      <alignment vertical="center"/>
      <protection locked="0"/>
    </xf>
    <xf numFmtId="167" fontId="2" fillId="0" borderId="3" xfId="4" applyFont="1" applyBorder="1" applyAlignment="1" applyProtection="1">
      <alignment vertical="center"/>
      <protection locked="0"/>
    </xf>
    <xf numFmtId="167" fontId="2" fillId="0" borderId="26" xfId="4" applyFont="1" applyBorder="1" applyAlignment="1" applyProtection="1">
      <alignment vertical="center"/>
      <protection locked="0"/>
    </xf>
    <xf numFmtId="167" fontId="2" fillId="2" borderId="1" xfId="4" applyFont="1" applyFill="1" applyBorder="1" applyAlignment="1" applyProtection="1">
      <alignment vertical="center"/>
    </xf>
    <xf numFmtId="167" fontId="2" fillId="2" borderId="3" xfId="4" applyFont="1" applyFill="1" applyBorder="1" applyAlignment="1" applyProtection="1">
      <alignment vertical="center"/>
    </xf>
    <xf numFmtId="167" fontId="2" fillId="2" borderId="26" xfId="4" applyFont="1" applyFill="1" applyBorder="1" applyAlignment="1" applyProtection="1">
      <alignment vertical="center"/>
    </xf>
    <xf numFmtId="167" fontId="2" fillId="0" borderId="17" xfId="4" applyFont="1" applyFill="1" applyBorder="1" applyAlignment="1" applyProtection="1">
      <alignment vertical="center"/>
    </xf>
    <xf numFmtId="167" fontId="2" fillId="0" borderId="4" xfId="4" applyFont="1" applyFill="1" applyBorder="1" applyAlignment="1" applyProtection="1">
      <alignment vertical="center"/>
    </xf>
    <xf numFmtId="167" fontId="2" fillId="0" borderId="14" xfId="4" applyFont="1" applyFill="1" applyBorder="1" applyAlignment="1" applyProtection="1">
      <alignment vertical="center"/>
    </xf>
    <xf numFmtId="167" fontId="13" fillId="2" borderId="18" xfId="4" applyFont="1" applyFill="1" applyBorder="1" applyAlignment="1" applyProtection="1">
      <alignment horizontal="center" vertical="center" wrapText="1"/>
    </xf>
    <xf numFmtId="167" fontId="13" fillId="2" borderId="73" xfId="4" applyFont="1" applyFill="1" applyBorder="1" applyAlignment="1" applyProtection="1">
      <alignment horizontal="center" vertical="center" wrapText="1"/>
    </xf>
    <xf numFmtId="167" fontId="23" fillId="2" borderId="23" xfId="4" applyFont="1" applyFill="1" applyBorder="1" applyAlignment="1" applyProtection="1">
      <alignment horizontal="right" vertical="center" indent="1"/>
    </xf>
    <xf numFmtId="167" fontId="2" fillId="0" borderId="15" xfId="4" applyFont="1" applyBorder="1" applyAlignment="1" applyProtection="1">
      <alignment vertical="center"/>
      <protection locked="0"/>
    </xf>
    <xf numFmtId="167" fontId="2" fillId="0" borderId="2" xfId="4" applyFont="1" applyBorder="1" applyAlignment="1" applyProtection="1">
      <alignment vertical="center"/>
      <protection locked="0"/>
    </xf>
    <xf numFmtId="167" fontId="1" fillId="0" borderId="39" xfId="4" applyFont="1" applyFill="1" applyBorder="1" applyAlignment="1" applyProtection="1">
      <alignment horizontal="center" vertical="center" wrapText="1"/>
    </xf>
    <xf numFmtId="167" fontId="2" fillId="0" borderId="39" xfId="4" applyFont="1" applyBorder="1" applyAlignment="1" applyProtection="1">
      <alignment vertical="center"/>
      <protection locked="0"/>
    </xf>
    <xf numFmtId="167" fontId="3" fillId="2" borderId="39" xfId="4" applyFont="1" applyFill="1" applyBorder="1" applyAlignment="1" applyProtection="1">
      <alignment horizontal="right" vertical="center"/>
    </xf>
    <xf numFmtId="167" fontId="3" fillId="2" borderId="1" xfId="4" applyFont="1" applyFill="1" applyBorder="1" applyAlignment="1" applyProtection="1">
      <alignment horizontal="right" vertical="center"/>
    </xf>
    <xf numFmtId="167" fontId="3" fillId="2" borderId="15" xfId="4" applyFont="1" applyFill="1" applyBorder="1" applyAlignment="1" applyProtection="1">
      <alignment horizontal="right" vertical="center"/>
    </xf>
    <xf numFmtId="167" fontId="2" fillId="0" borderId="39" xfId="4" applyFont="1" applyFill="1" applyBorder="1" applyAlignment="1" applyProtection="1">
      <alignment horizontal="right" vertical="center" wrapText="1"/>
    </xf>
    <xf numFmtId="167" fontId="2" fillId="0" borderId="1" xfId="4" applyFont="1" applyFill="1" applyBorder="1" applyAlignment="1" applyProtection="1">
      <alignment horizontal="right" vertical="center" wrapText="1"/>
    </xf>
    <xf numFmtId="167" fontId="2" fillId="0" borderId="39" xfId="4" applyFont="1" applyFill="1" applyBorder="1" applyAlignment="1" applyProtection="1">
      <alignment horizontal="right" vertical="center" wrapText="1"/>
      <protection locked="0"/>
    </xf>
    <xf numFmtId="167" fontId="2" fillId="0" borderId="1" xfId="4" applyFont="1" applyFill="1" applyBorder="1" applyAlignment="1" applyProtection="1">
      <alignment horizontal="right" vertical="center" wrapText="1"/>
      <protection locked="0"/>
    </xf>
    <xf numFmtId="167" fontId="3" fillId="10" borderId="39" xfId="4" applyFont="1" applyFill="1" applyBorder="1" applyAlignment="1" applyProtection="1">
      <alignment horizontal="right" vertical="center" wrapText="1" indent="1"/>
    </xf>
    <xf numFmtId="167" fontId="3" fillId="2" borderId="39" xfId="4" applyFont="1" applyFill="1" applyBorder="1" applyAlignment="1" applyProtection="1">
      <alignment horizontal="right" vertical="center" wrapText="1" indent="1"/>
    </xf>
    <xf numFmtId="167" fontId="3" fillId="2" borderId="1" xfId="4" applyFont="1" applyFill="1" applyBorder="1" applyAlignment="1" applyProtection="1">
      <alignment horizontal="right" vertical="center" wrapText="1" indent="1"/>
    </xf>
    <xf numFmtId="167" fontId="3" fillId="10" borderId="1" xfId="4" applyFont="1" applyFill="1" applyBorder="1" applyAlignment="1" applyProtection="1">
      <alignment vertical="center"/>
    </xf>
    <xf numFmtId="167" fontId="3" fillId="0" borderId="39" xfId="4" applyFont="1" applyFill="1" applyBorder="1" applyAlignment="1" applyProtection="1">
      <alignment vertical="center"/>
      <protection locked="0"/>
    </xf>
    <xf numFmtId="167" fontId="3" fillId="0" borderId="1" xfId="4" applyFont="1" applyFill="1" applyBorder="1" applyAlignment="1" applyProtection="1">
      <alignment vertical="center"/>
      <protection locked="0"/>
    </xf>
    <xf numFmtId="167" fontId="3" fillId="2" borderId="39" xfId="4" applyFont="1" applyFill="1" applyBorder="1" applyAlignment="1" applyProtection="1">
      <alignment vertical="center"/>
    </xf>
    <xf numFmtId="167" fontId="2" fillId="0" borderId="15" xfId="4" applyFont="1" applyFill="1" applyBorder="1" applyAlignment="1" applyProtection="1">
      <alignment vertical="center"/>
      <protection locked="0"/>
    </xf>
    <xf numFmtId="167" fontId="2" fillId="2" borderId="39" xfId="4" applyFont="1" applyFill="1" applyBorder="1" applyAlignment="1" applyProtection="1">
      <alignment vertical="center"/>
    </xf>
    <xf numFmtId="167" fontId="2" fillId="0" borderId="58" xfId="4" applyFont="1" applyFill="1" applyBorder="1" applyAlignment="1" applyProtection="1">
      <alignment vertical="center"/>
    </xf>
    <xf numFmtId="167" fontId="13" fillId="2" borderId="74" xfId="4" applyFont="1" applyFill="1" applyBorder="1" applyAlignment="1" applyProtection="1">
      <alignment horizontal="center" vertical="center" wrapText="1"/>
    </xf>
    <xf numFmtId="167" fontId="2" fillId="2" borderId="23" xfId="4" applyFont="1" applyFill="1" applyBorder="1" applyAlignment="1" applyProtection="1">
      <alignment horizontal="right" vertical="center" indent="1"/>
    </xf>
    <xf numFmtId="0" fontId="2" fillId="0" borderId="14" xfId="6" applyFont="1" applyBorder="1" applyProtection="1">
      <protection locked="0"/>
    </xf>
    <xf numFmtId="0" fontId="3" fillId="0" borderId="4" xfId="6" applyFont="1" applyBorder="1" applyProtection="1">
      <protection locked="0"/>
    </xf>
    <xf numFmtId="0" fontId="3" fillId="0" borderId="38" xfId="6" applyFont="1" applyBorder="1" applyProtection="1">
      <protection locked="0"/>
    </xf>
    <xf numFmtId="4" fontId="2" fillId="0" borderId="2" xfId="4" applyNumberFormat="1" applyFont="1" applyBorder="1" applyProtection="1">
      <protection locked="0"/>
    </xf>
    <xf numFmtId="4" fontId="2" fillId="0" borderId="2" xfId="6" applyNumberFormat="1" applyFont="1" applyBorder="1" applyProtection="1">
      <protection locked="0"/>
    </xf>
    <xf numFmtId="0" fontId="2" fillId="0" borderId="2" xfId="6" applyFont="1" applyBorder="1" applyAlignment="1" applyProtection="1">
      <alignment horizontal="center"/>
    </xf>
    <xf numFmtId="167" fontId="2" fillId="0" borderId="2" xfId="4" applyFont="1" applyBorder="1" applyProtection="1"/>
    <xf numFmtId="167" fontId="3" fillId="0" borderId="2" xfId="4" applyFont="1" applyBorder="1" applyAlignment="1" applyProtection="1">
      <alignment horizontal="center"/>
    </xf>
    <xf numFmtId="167" fontId="2" fillId="0" borderId="38" xfId="4" applyFont="1" applyBorder="1" applyProtection="1"/>
    <xf numFmtId="167" fontId="3" fillId="0" borderId="38" xfId="4" applyFont="1" applyBorder="1" applyAlignment="1" applyProtection="1">
      <alignment horizontal="center"/>
    </xf>
    <xf numFmtId="14" fontId="2" fillId="0" borderId="0" xfId="6" applyNumberFormat="1" applyFont="1" applyBorder="1" applyAlignment="1" applyProtection="1">
      <alignment horizontal="center"/>
      <protection locked="0"/>
    </xf>
    <xf numFmtId="167" fontId="2" fillId="0" borderId="0" xfId="4" applyFont="1" applyBorder="1" applyProtection="1">
      <protection locked="0"/>
    </xf>
    <xf numFmtId="167" fontId="2" fillId="0" borderId="0" xfId="4" applyNumberFormat="1" applyFont="1" applyBorder="1" applyProtection="1">
      <protection locked="0"/>
    </xf>
    <xf numFmtId="0" fontId="2" fillId="0" borderId="0" xfId="6" applyFont="1" applyBorder="1" applyAlignment="1" applyProtection="1">
      <alignment horizontal="center" wrapText="1"/>
      <protection locked="0"/>
    </xf>
    <xf numFmtId="167" fontId="33" fillId="0" borderId="0" xfId="4" applyFont="1" applyBorder="1" applyProtection="1">
      <protection locked="0"/>
    </xf>
    <xf numFmtId="0" fontId="0" fillId="0" borderId="0" xfId="0" applyBorder="1"/>
    <xf numFmtId="4" fontId="13" fillId="2" borderId="75" xfId="6" applyNumberFormat="1" applyFont="1" applyFill="1" applyBorder="1" applyAlignment="1" applyProtection="1">
      <alignment horizontal="center" vertical="center" wrapText="1"/>
    </xf>
    <xf numFmtId="167" fontId="3" fillId="0" borderId="0" xfId="4" applyFont="1" applyBorder="1" applyAlignment="1" applyProtection="1">
      <alignment horizontal="center"/>
      <protection locked="0"/>
    </xf>
    <xf numFmtId="167" fontId="2" fillId="0" borderId="38" xfId="4" applyFont="1" applyBorder="1" applyAlignment="1" applyProtection="1">
      <alignment vertical="center"/>
      <protection locked="0"/>
    </xf>
    <xf numFmtId="167" fontId="16" fillId="0" borderId="24" xfId="4" applyFont="1" applyFill="1" applyBorder="1" applyAlignment="1" applyProtection="1">
      <alignment horizontal="center" vertical="center" wrapText="1"/>
    </xf>
    <xf numFmtId="167" fontId="2" fillId="0" borderId="56" xfId="4" applyFont="1" applyBorder="1" applyAlignment="1" applyProtection="1">
      <alignment vertical="center"/>
      <protection locked="0"/>
    </xf>
    <xf numFmtId="167" fontId="2" fillId="12" borderId="2" xfId="4" applyFont="1" applyFill="1" applyBorder="1" applyAlignment="1" applyProtection="1">
      <alignment vertical="center"/>
      <protection locked="0"/>
    </xf>
    <xf numFmtId="167" fontId="27" fillId="0" borderId="15" xfId="4" applyFont="1" applyFill="1" applyBorder="1" applyAlignment="1" applyProtection="1">
      <alignment horizontal="center" vertical="center"/>
      <protection locked="0"/>
    </xf>
    <xf numFmtId="167" fontId="15" fillId="0" borderId="24" xfId="4" applyFont="1" applyFill="1" applyBorder="1" applyAlignment="1" applyProtection="1">
      <alignment horizontal="center" vertical="center" wrapText="1"/>
    </xf>
    <xf numFmtId="167" fontId="2" fillId="0" borderId="72" xfId="4" applyFont="1" applyBorder="1" applyAlignment="1" applyProtection="1">
      <alignment vertical="center"/>
      <protection locked="0"/>
    </xf>
    <xf numFmtId="167" fontId="16" fillId="2" borderId="24" xfId="4" applyFont="1" applyFill="1" applyBorder="1" applyAlignment="1" applyProtection="1">
      <alignment horizontal="center" vertical="center" wrapText="1"/>
    </xf>
    <xf numFmtId="167" fontId="3" fillId="2" borderId="72" xfId="4" applyFont="1" applyFill="1" applyBorder="1" applyAlignment="1" applyProtection="1">
      <alignment vertical="center"/>
    </xf>
    <xf numFmtId="167" fontId="3" fillId="4" borderId="18" xfId="4" applyFont="1" applyFill="1" applyBorder="1" applyAlignment="1" applyProtection="1">
      <alignment vertical="center"/>
      <protection locked="0"/>
    </xf>
    <xf numFmtId="167" fontId="3" fillId="2" borderId="39" xfId="4" applyFont="1" applyFill="1" applyBorder="1" applyAlignment="1" applyProtection="1">
      <alignment horizontal="right" vertical="center" indent="1"/>
    </xf>
    <xf numFmtId="167" fontId="2" fillId="0" borderId="3" xfId="4" applyFont="1" applyFill="1" applyBorder="1" applyAlignment="1" applyProtection="1">
      <alignment horizontal="right" vertical="center" wrapText="1"/>
    </xf>
    <xf numFmtId="167" fontId="2" fillId="0" borderId="3" xfId="4" applyFont="1" applyFill="1" applyBorder="1" applyAlignment="1" applyProtection="1">
      <alignment horizontal="right" vertical="center" wrapText="1"/>
      <protection locked="0"/>
    </xf>
    <xf numFmtId="167" fontId="16" fillId="10" borderId="24" xfId="4" applyFont="1" applyFill="1" applyBorder="1" applyAlignment="1" applyProtection="1">
      <alignment horizontal="center" vertical="center" wrapText="1"/>
    </xf>
    <xf numFmtId="167" fontId="3" fillId="10" borderId="46" xfId="4" applyFont="1" applyFill="1" applyBorder="1" applyAlignment="1" applyProtection="1">
      <alignment vertical="center"/>
    </xf>
    <xf numFmtId="167" fontId="3" fillId="10" borderId="1" xfId="4" applyFont="1" applyFill="1" applyBorder="1" applyAlignment="1" applyProtection="1">
      <alignment horizontal="right" vertical="center"/>
    </xf>
    <xf numFmtId="167" fontId="2" fillId="0" borderId="39" xfId="4" applyFont="1" applyFill="1" applyBorder="1" applyAlignment="1" applyProtection="1">
      <alignment horizontal="right" vertical="center" wrapText="1" indent="1"/>
    </xf>
    <xf numFmtId="167" fontId="26" fillId="10" borderId="17" xfId="4" applyFont="1" applyFill="1" applyBorder="1" applyAlignment="1" applyProtection="1">
      <alignment horizontal="center" vertical="center" wrapText="1"/>
    </xf>
    <xf numFmtId="167" fontId="3" fillId="2" borderId="3" xfId="4" applyFont="1" applyFill="1" applyBorder="1" applyAlignment="1" applyProtection="1">
      <alignment horizontal="right" vertical="center" wrapText="1" indent="1"/>
    </xf>
    <xf numFmtId="167" fontId="3" fillId="2" borderId="72" xfId="4" applyFont="1" applyFill="1" applyBorder="1" applyAlignment="1" applyProtection="1">
      <alignment horizontal="right" vertical="center" wrapText="1" indent="1"/>
    </xf>
    <xf numFmtId="167" fontId="3" fillId="10" borderId="72" xfId="4" applyFont="1" applyFill="1" applyBorder="1" applyAlignment="1" applyProtection="1">
      <alignment horizontal="right" vertical="center" wrapText="1" indent="1"/>
    </xf>
    <xf numFmtId="167" fontId="3" fillId="0" borderId="3" xfId="4" applyFont="1" applyFill="1" applyBorder="1" applyAlignment="1" applyProtection="1">
      <alignment vertical="center"/>
      <protection locked="0"/>
    </xf>
    <xf numFmtId="167" fontId="3" fillId="0" borderId="39" xfId="4" applyFont="1" applyFill="1" applyBorder="1" applyAlignment="1" applyProtection="1">
      <alignment horizontal="right" vertical="center" wrapText="1"/>
    </xf>
    <xf numFmtId="167" fontId="3" fillId="0" borderId="2" xfId="4" applyFont="1" applyFill="1" applyBorder="1" applyAlignment="1" applyProtection="1">
      <alignment horizontal="right" vertical="center" wrapText="1"/>
    </xf>
    <xf numFmtId="167" fontId="41" fillId="0" borderId="1" xfId="4" applyFont="1" applyFill="1" applyBorder="1" applyAlignment="1" applyProtection="1">
      <alignment horizontal="right" vertical="center"/>
    </xf>
    <xf numFmtId="167" fontId="2" fillId="0" borderId="1" xfId="4" applyFont="1" applyFill="1" applyBorder="1" applyAlignment="1" applyProtection="1">
      <alignment vertical="center"/>
    </xf>
    <xf numFmtId="167" fontId="44" fillId="0" borderId="1" xfId="4" applyFont="1" applyFill="1" applyBorder="1" applyAlignment="1" applyProtection="1">
      <alignment horizontal="right" vertical="center"/>
    </xf>
    <xf numFmtId="167" fontId="3" fillId="10" borderId="46" xfId="4" applyFont="1" applyFill="1" applyBorder="1" applyAlignment="1" applyProtection="1">
      <alignment horizontal="center" vertical="center" wrapText="1"/>
    </xf>
    <xf numFmtId="167" fontId="3" fillId="10" borderId="1" xfId="4" applyFont="1" applyFill="1" applyBorder="1" applyAlignment="1" applyProtection="1">
      <alignment horizontal="right" vertical="center" indent="1"/>
    </xf>
    <xf numFmtId="167" fontId="2" fillId="11" borderId="1" xfId="4" applyFont="1" applyFill="1" applyBorder="1" applyAlignment="1" applyProtection="1">
      <alignment horizontal="center" vertical="center" wrapText="1"/>
    </xf>
    <xf numFmtId="167" fontId="3" fillId="10" borderId="39" xfId="4" applyFont="1" applyFill="1" applyBorder="1" applyAlignment="1" applyProtection="1">
      <alignment horizontal="right" vertical="center" indent="1"/>
    </xf>
    <xf numFmtId="167" fontId="3" fillId="4" borderId="18" xfId="4" applyFont="1" applyFill="1" applyBorder="1" applyAlignment="1" applyProtection="1">
      <alignment vertical="center" wrapText="1"/>
      <protection locked="0"/>
    </xf>
    <xf numFmtId="167" fontId="2" fillId="0" borderId="24" xfId="4" applyFont="1" applyFill="1" applyBorder="1" applyAlignment="1" applyProtection="1">
      <alignment vertical="center"/>
      <protection locked="0"/>
    </xf>
    <xf numFmtId="167" fontId="2" fillId="0" borderId="76" xfId="4" applyFont="1" applyFill="1" applyBorder="1" applyAlignment="1" applyProtection="1">
      <alignment vertical="center"/>
      <protection locked="0"/>
    </xf>
    <xf numFmtId="167" fontId="3" fillId="2" borderId="24" xfId="4" applyFont="1" applyFill="1" applyBorder="1" applyAlignment="1" applyProtection="1">
      <alignment vertical="center"/>
    </xf>
    <xf numFmtId="167" fontId="3" fillId="2" borderId="76" xfId="4" applyFont="1" applyFill="1" applyBorder="1" applyAlignment="1" applyProtection="1">
      <alignment vertical="center"/>
    </xf>
    <xf numFmtId="167" fontId="3" fillId="2" borderId="46" xfId="4" applyFont="1" applyFill="1" applyBorder="1" applyAlignment="1" applyProtection="1">
      <alignment vertical="center"/>
    </xf>
    <xf numFmtId="167" fontId="2" fillId="0" borderId="24" xfId="4" applyFont="1" applyBorder="1" applyAlignment="1" applyProtection="1">
      <alignment vertical="center"/>
      <protection locked="0"/>
    </xf>
    <xf numFmtId="167" fontId="2" fillId="0" borderId="76" xfId="4" applyFont="1" applyBorder="1" applyAlignment="1" applyProtection="1">
      <alignment vertical="center"/>
      <protection locked="0"/>
    </xf>
    <xf numFmtId="167" fontId="3" fillId="2" borderId="1" xfId="4" applyFont="1" applyFill="1" applyBorder="1" applyAlignment="1" applyProtection="1">
      <alignment vertical="center"/>
      <protection locked="0"/>
    </xf>
    <xf numFmtId="167" fontId="3" fillId="2" borderId="1" xfId="4" applyFont="1" applyFill="1" applyBorder="1" applyAlignment="1" applyProtection="1">
      <alignment horizontal="right" vertical="center" indent="1"/>
    </xf>
    <xf numFmtId="167" fontId="36" fillId="0" borderId="1" xfId="4" applyFont="1" applyFill="1" applyBorder="1" applyAlignment="1" applyProtection="1">
      <alignment horizontal="center" vertical="center" wrapText="1"/>
      <protection locked="0"/>
    </xf>
    <xf numFmtId="167" fontId="2" fillId="2" borderId="24" xfId="4" applyFont="1" applyFill="1" applyBorder="1" applyAlignment="1" applyProtection="1">
      <alignment vertical="center"/>
    </xf>
    <xf numFmtId="167" fontId="2" fillId="2" borderId="76" xfId="4" applyFont="1" applyFill="1" applyBorder="1" applyAlignment="1" applyProtection="1">
      <alignment vertical="center"/>
    </xf>
    <xf numFmtId="167" fontId="2" fillId="0" borderId="25" xfId="4" applyFont="1" applyFill="1" applyBorder="1" applyAlignment="1" applyProtection="1">
      <alignment vertical="center"/>
    </xf>
    <xf numFmtId="167" fontId="2" fillId="0" borderId="77" xfId="4" applyFont="1" applyFill="1" applyBorder="1" applyAlignment="1" applyProtection="1">
      <alignment vertical="center"/>
    </xf>
    <xf numFmtId="167" fontId="14" fillId="2" borderId="18" xfId="4" applyFont="1" applyFill="1" applyBorder="1" applyAlignment="1" applyProtection="1">
      <alignment horizontal="center" vertical="center" wrapText="1"/>
    </xf>
    <xf numFmtId="167" fontId="14" fillId="2" borderId="78" xfId="4" applyFont="1" applyFill="1" applyBorder="1" applyAlignment="1" applyProtection="1">
      <alignment horizontal="center" vertical="center" wrapText="1"/>
    </xf>
    <xf numFmtId="167" fontId="13" fillId="0" borderId="33" xfId="4" applyFont="1" applyFill="1" applyBorder="1" applyAlignment="1" applyProtection="1">
      <alignment vertical="center"/>
    </xf>
    <xf numFmtId="167" fontId="3" fillId="2" borderId="23" xfId="4" applyFont="1" applyFill="1" applyBorder="1" applyAlignment="1" applyProtection="1">
      <alignment horizontal="right" vertical="center" indent="1"/>
    </xf>
    <xf numFmtId="167" fontId="3" fillId="2" borderId="79" xfId="4" applyFont="1" applyFill="1" applyBorder="1" applyAlignment="1" applyProtection="1">
      <alignment vertical="center"/>
    </xf>
    <xf numFmtId="167" fontId="2" fillId="0" borderId="27" xfId="4" applyFont="1" applyFill="1" applyBorder="1" applyAlignment="1" applyProtection="1">
      <alignment vertical="center"/>
    </xf>
    <xf numFmtId="0" fontId="48" fillId="2" borderId="3" xfId="0" applyFont="1" applyFill="1" applyBorder="1" applyAlignment="1" applyProtection="1">
      <alignment horizontal="center" wrapText="1"/>
      <protection locked="0"/>
    </xf>
    <xf numFmtId="0" fontId="6" fillId="20" borderId="26" xfId="6" applyFont="1" applyFill="1" applyBorder="1" applyAlignment="1" applyProtection="1">
      <alignment horizontal="center" wrapText="1"/>
      <protection locked="0"/>
    </xf>
    <xf numFmtId="14" fontId="15" fillId="5" borderId="24" xfId="0" applyNumberFormat="1" applyFont="1" applyFill="1" applyBorder="1" applyAlignment="1" applyProtection="1">
      <alignment horizontal="center" vertical="center"/>
    </xf>
    <xf numFmtId="0" fontId="2" fillId="0" borderId="39" xfId="6" applyFont="1" applyBorder="1" applyProtection="1">
      <protection locked="0"/>
    </xf>
    <xf numFmtId="165" fontId="3" fillId="21" borderId="1" xfId="6" applyNumberFormat="1" applyFont="1" applyFill="1" applyBorder="1" applyAlignment="1" applyProtection="1">
      <alignment vertical="center"/>
    </xf>
    <xf numFmtId="0" fontId="3" fillId="21" borderId="1" xfId="6" applyFont="1" applyFill="1" applyBorder="1" applyAlignment="1" applyProtection="1">
      <alignment vertical="center"/>
    </xf>
    <xf numFmtId="0" fontId="3" fillId="21" borderId="39" xfId="6" applyFont="1" applyFill="1" applyBorder="1" applyAlignment="1" applyProtection="1">
      <alignment vertical="center"/>
    </xf>
    <xf numFmtId="0" fontId="3" fillId="24" borderId="1" xfId="6" applyFont="1" applyFill="1" applyBorder="1" applyAlignment="1" applyProtection="1">
      <alignment vertical="center" wrapText="1"/>
    </xf>
    <xf numFmtId="4" fontId="2" fillId="24" borderId="18" xfId="4" applyNumberFormat="1" applyFont="1" applyFill="1" applyBorder="1" applyAlignment="1" applyProtection="1">
      <alignment horizontal="right" vertical="center" indent="1"/>
      <protection locked="0"/>
    </xf>
    <xf numFmtId="0" fontId="3" fillId="24" borderId="39" xfId="6" applyFont="1" applyFill="1" applyBorder="1" applyAlignment="1" applyProtection="1">
      <alignment vertical="center"/>
    </xf>
    <xf numFmtId="14" fontId="2" fillId="24" borderId="1" xfId="6" applyNumberFormat="1" applyFont="1" applyFill="1" applyBorder="1" applyAlignment="1" applyProtection="1">
      <alignment horizontal="center" vertical="center"/>
    </xf>
    <xf numFmtId="0" fontId="3" fillId="24" borderId="1" xfId="6" applyFont="1" applyFill="1" applyBorder="1" applyAlignment="1" applyProtection="1">
      <alignment horizontal="center" vertical="center"/>
    </xf>
    <xf numFmtId="167" fontId="3" fillId="24" borderId="1" xfId="4" applyFont="1" applyFill="1" applyBorder="1" applyAlignment="1" applyProtection="1">
      <alignment vertical="center"/>
    </xf>
    <xf numFmtId="167" fontId="3" fillId="24" borderId="3" xfId="4" applyFont="1" applyFill="1" applyBorder="1" applyAlignment="1" applyProtection="1">
      <alignment vertical="center"/>
    </xf>
    <xf numFmtId="167" fontId="3" fillId="24" borderId="26" xfId="4" applyFont="1" applyFill="1" applyBorder="1" applyAlignment="1" applyProtection="1">
      <alignment vertical="center"/>
    </xf>
    <xf numFmtId="4" fontId="3" fillId="24" borderId="1" xfId="6" applyNumberFormat="1" applyFont="1" applyFill="1" applyBorder="1" applyAlignment="1" applyProtection="1">
      <alignment horizontal="center" vertical="center"/>
    </xf>
    <xf numFmtId="14" fontId="3" fillId="24" borderId="24" xfId="6" applyNumberFormat="1" applyFont="1" applyFill="1" applyBorder="1" applyAlignment="1" applyProtection="1">
      <alignment horizontal="center" vertical="center"/>
    </xf>
    <xf numFmtId="167" fontId="3" fillId="24" borderId="39" xfId="4" applyFont="1" applyFill="1" applyBorder="1" applyAlignment="1" applyProtection="1">
      <alignment vertical="center"/>
    </xf>
    <xf numFmtId="0" fontId="3" fillId="24" borderId="3" xfId="6" applyFont="1" applyFill="1" applyBorder="1" applyAlignment="1" applyProtection="1">
      <alignment vertical="center" wrapText="1"/>
      <protection locked="0"/>
    </xf>
    <xf numFmtId="0" fontId="15" fillId="25" borderId="24" xfId="0" applyFont="1" applyFill="1" applyBorder="1" applyAlignment="1" applyProtection="1">
      <alignment horizontal="center" vertical="center" wrapText="1"/>
    </xf>
    <xf numFmtId="0" fontId="3" fillId="24" borderId="26" xfId="6" applyFont="1" applyFill="1" applyBorder="1" applyAlignment="1" applyProtection="1">
      <alignment horizontal="center" vertical="center" wrapText="1"/>
      <protection locked="0"/>
    </xf>
    <xf numFmtId="0" fontId="3" fillId="24" borderId="1" xfId="6" applyFont="1" applyFill="1" applyBorder="1" applyAlignment="1" applyProtection="1">
      <alignment vertical="center" wrapText="1"/>
      <protection locked="0"/>
    </xf>
    <xf numFmtId="166" fontId="3" fillId="24" borderId="1" xfId="4" applyNumberFormat="1" applyFont="1" applyFill="1" applyBorder="1" applyAlignment="1" applyProtection="1">
      <alignment vertical="center" wrapText="1"/>
    </xf>
    <xf numFmtId="167" fontId="3" fillId="24" borderId="24" xfId="4" applyFont="1" applyFill="1" applyBorder="1" applyAlignment="1" applyProtection="1">
      <alignment vertical="center"/>
    </xf>
    <xf numFmtId="167" fontId="3" fillId="24" borderId="76" xfId="4" applyFont="1" applyFill="1" applyBorder="1" applyAlignment="1" applyProtection="1">
      <alignment vertical="center"/>
    </xf>
    <xf numFmtId="167" fontId="3" fillId="24" borderId="39" xfId="4" applyFont="1" applyFill="1" applyBorder="1" applyAlignment="1" applyProtection="1">
      <alignment horizontal="right" vertical="center" wrapText="1" indent="1"/>
    </xf>
    <xf numFmtId="167" fontId="3" fillId="24" borderId="46" xfId="4" applyFont="1" applyFill="1" applyBorder="1" applyAlignment="1" applyProtection="1">
      <alignment vertical="center"/>
    </xf>
    <xf numFmtId="171" fontId="37" fillId="24" borderId="1" xfId="4" applyNumberFormat="1" applyFont="1" applyFill="1" applyBorder="1" applyAlignment="1" applyProtection="1">
      <alignment vertical="center"/>
    </xf>
    <xf numFmtId="0" fontId="43" fillId="24" borderId="3" xfId="0" applyFont="1" applyFill="1" applyBorder="1" applyAlignment="1" applyProtection="1">
      <alignment horizontal="center" wrapText="1"/>
      <protection locked="0"/>
    </xf>
    <xf numFmtId="164" fontId="3" fillId="24" borderId="26" xfId="8" applyNumberFormat="1" applyFont="1" applyFill="1" applyBorder="1" applyAlignment="1" applyProtection="1">
      <alignment horizontal="center" vertical="center"/>
    </xf>
    <xf numFmtId="4" fontId="3" fillId="24" borderId="1" xfId="6" applyNumberFormat="1" applyFont="1" applyFill="1" applyBorder="1" applyAlignment="1" applyProtection="1">
      <alignment vertical="center"/>
    </xf>
    <xf numFmtId="168" fontId="34" fillId="24" borderId="1" xfId="6" applyNumberFormat="1" applyFont="1" applyFill="1" applyBorder="1" applyAlignment="1" applyProtection="1">
      <alignment horizontal="center" vertical="center"/>
    </xf>
    <xf numFmtId="0" fontId="3" fillId="24" borderId="24" xfId="6" applyFont="1" applyFill="1" applyBorder="1" applyAlignment="1" applyProtection="1">
      <alignment vertical="center"/>
    </xf>
    <xf numFmtId="167" fontId="3" fillId="0" borderId="62" xfId="4" applyNumberFormat="1" applyFont="1" applyFill="1" applyBorder="1" applyAlignment="1" applyProtection="1">
      <alignment horizontal="center" wrapText="1"/>
    </xf>
    <xf numFmtId="167" fontId="3" fillId="0" borderId="15" xfId="4" applyNumberFormat="1" applyFont="1" applyFill="1" applyBorder="1" applyAlignment="1" applyProtection="1">
      <alignment horizontal="center" wrapText="1"/>
    </xf>
    <xf numFmtId="167" fontId="3" fillId="0" borderId="52" xfId="4" applyNumberFormat="1" applyFont="1" applyFill="1" applyBorder="1" applyAlignment="1" applyProtection="1">
      <alignment horizontal="center" wrapText="1"/>
    </xf>
    <xf numFmtId="167" fontId="2" fillId="0" borderId="14" xfId="4" applyNumberFormat="1" applyFont="1" applyFill="1" applyBorder="1" applyAlignment="1" applyProtection="1">
      <alignment horizontal="center" vertical="center" wrapText="1"/>
    </xf>
    <xf numFmtId="0" fontId="2" fillId="0" borderId="17" xfId="6" applyFont="1" applyFill="1" applyBorder="1" applyAlignment="1" applyProtection="1">
      <alignment horizontal="center" vertical="center"/>
      <protection locked="0"/>
    </xf>
    <xf numFmtId="0" fontId="2" fillId="0" borderId="4" xfId="6" applyFont="1" applyFill="1" applyBorder="1" applyAlignment="1" applyProtection="1">
      <alignment horizontal="center"/>
      <protection locked="0"/>
    </xf>
    <xf numFmtId="0" fontId="2" fillId="0" borderId="3" xfId="6" applyFont="1" applyBorder="1" applyProtection="1">
      <protection locked="0"/>
    </xf>
    <xf numFmtId="0" fontId="6" fillId="0" borderId="33" xfId="6" applyFont="1" applyFill="1" applyBorder="1" applyProtection="1"/>
    <xf numFmtId="0" fontId="6" fillId="0" borderId="67" xfId="6" applyFont="1" applyFill="1" applyBorder="1" applyProtection="1"/>
    <xf numFmtId="0" fontId="6" fillId="0" borderId="0" xfId="6" applyFont="1" applyFill="1" applyBorder="1" applyAlignment="1" applyProtection="1">
      <alignment horizontal="center" vertical="center"/>
    </xf>
    <xf numFmtId="165" fontId="2" fillId="0" borderId="38" xfId="6" applyNumberFormat="1" applyFont="1" applyBorder="1" applyAlignment="1" applyProtection="1">
      <alignment vertical="center"/>
      <protection locked="0"/>
    </xf>
    <xf numFmtId="165" fontId="2" fillId="0" borderId="3" xfId="6" applyNumberFormat="1" applyFont="1" applyBorder="1" applyAlignment="1" applyProtection="1">
      <alignment vertical="center"/>
      <protection locked="0"/>
    </xf>
    <xf numFmtId="165" fontId="3" fillId="2" borderId="3" xfId="6" applyNumberFormat="1" applyFont="1" applyFill="1" applyBorder="1" applyAlignment="1" applyProtection="1">
      <alignment vertical="center"/>
    </xf>
    <xf numFmtId="165" fontId="2" fillId="0" borderId="3" xfId="6" applyNumberFormat="1" applyFont="1" applyFill="1" applyBorder="1" applyAlignment="1" applyProtection="1">
      <alignment vertical="center"/>
      <protection locked="0"/>
    </xf>
    <xf numFmtId="165" fontId="2" fillId="0" borderId="72" xfId="6" applyNumberFormat="1" applyFont="1" applyFill="1" applyBorder="1" applyAlignment="1" applyProtection="1">
      <alignment vertical="center"/>
      <protection locked="0"/>
    </xf>
    <xf numFmtId="165" fontId="2" fillId="0" borderId="72" xfId="6" applyNumberFormat="1" applyFont="1" applyBorder="1" applyAlignment="1" applyProtection="1">
      <alignment vertical="center"/>
      <protection locked="0"/>
    </xf>
    <xf numFmtId="165" fontId="2" fillId="0" borderId="39" xfId="6" applyNumberFormat="1" applyFont="1" applyBorder="1" applyAlignment="1" applyProtection="1">
      <alignment vertical="center"/>
      <protection locked="0"/>
    </xf>
    <xf numFmtId="0" fontId="2" fillId="0" borderId="67" xfId="6" applyFont="1" applyFill="1" applyBorder="1" applyAlignment="1" applyProtection="1">
      <alignment vertical="center"/>
      <protection locked="0"/>
    </xf>
    <xf numFmtId="0" fontId="13" fillId="0" borderId="29" xfId="6" applyFont="1" applyFill="1" applyBorder="1" applyAlignment="1" applyProtection="1">
      <alignment vertical="center"/>
      <protection locked="0"/>
    </xf>
    <xf numFmtId="0" fontId="2" fillId="0" borderId="35" xfId="6" applyFont="1" applyBorder="1" applyAlignment="1" applyProtection="1">
      <alignment vertical="center"/>
    </xf>
    <xf numFmtId="0" fontId="2" fillId="0" borderId="72" xfId="6" applyFont="1" applyBorder="1" applyProtection="1">
      <protection locked="0"/>
    </xf>
    <xf numFmtId="0" fontId="2" fillId="0" borderId="67" xfId="6" applyFont="1" applyBorder="1" applyProtection="1">
      <protection locked="0"/>
    </xf>
    <xf numFmtId="0" fontId="2" fillId="0" borderId="38" xfId="6" applyFont="1" applyBorder="1" applyProtection="1">
      <protection locked="0"/>
    </xf>
    <xf numFmtId="167" fontId="3" fillId="0" borderId="30" xfId="4" applyNumberFormat="1" applyFont="1" applyFill="1" applyBorder="1" applyAlignment="1" applyProtection="1">
      <alignment horizontal="center" wrapText="1"/>
    </xf>
    <xf numFmtId="0" fontId="18" fillId="7" borderId="2" xfId="0" applyFont="1" applyFill="1" applyBorder="1" applyAlignment="1" applyProtection="1">
      <alignment horizontal="center" vertical="center" wrapText="1"/>
    </xf>
    <xf numFmtId="0" fontId="2" fillId="0" borderId="14" xfId="6" applyFont="1" applyFill="1" applyBorder="1" applyAlignment="1" applyProtection="1">
      <alignment horizontal="left" vertical="center" wrapText="1"/>
      <protection locked="0"/>
    </xf>
    <xf numFmtId="167" fontId="3" fillId="0" borderId="0" xfId="4" applyNumberFormat="1" applyFont="1" applyBorder="1" applyAlignment="1" applyProtection="1">
      <alignment horizontal="center" vertical="top" wrapText="1"/>
      <protection locked="0"/>
    </xf>
    <xf numFmtId="0" fontId="23" fillId="0" borderId="16" xfId="6" applyFont="1" applyFill="1" applyBorder="1" applyAlignment="1" applyProtection="1">
      <alignment horizontal="center" vertical="center" wrapText="1"/>
      <protection locked="0"/>
    </xf>
    <xf numFmtId="0" fontId="23" fillId="0" borderId="58" xfId="6" applyFont="1" applyFill="1" applyBorder="1" applyAlignment="1" applyProtection="1">
      <alignment horizontal="center" vertical="center" wrapText="1"/>
      <protection locked="0"/>
    </xf>
    <xf numFmtId="4" fontId="20" fillId="23" borderId="86" xfId="6" applyNumberFormat="1" applyFont="1" applyFill="1" applyBorder="1" applyAlignment="1" applyProtection="1">
      <alignment horizontal="center" vertical="center"/>
      <protection locked="0"/>
    </xf>
    <xf numFmtId="4" fontId="20" fillId="23" borderId="29" xfId="6" applyNumberFormat="1" applyFont="1" applyFill="1" applyBorder="1" applyAlignment="1" applyProtection="1">
      <alignment horizontal="center" vertical="center"/>
      <protection locked="0"/>
    </xf>
    <xf numFmtId="0" fontId="25" fillId="9" borderId="28" xfId="6" applyFont="1" applyFill="1" applyBorder="1" applyAlignment="1" applyProtection="1">
      <alignment horizontal="center" vertical="center"/>
      <protection locked="0"/>
    </xf>
    <xf numFmtId="0" fontId="25" fillId="9" borderId="29" xfId="6" applyFont="1" applyFill="1" applyBorder="1" applyAlignment="1" applyProtection="1">
      <alignment horizontal="center" vertical="center"/>
      <protection locked="0"/>
    </xf>
    <xf numFmtId="0" fontId="25" fillId="9" borderId="66" xfId="6" applyFont="1" applyFill="1" applyBorder="1" applyAlignment="1" applyProtection="1">
      <alignment horizontal="center" vertical="center"/>
      <protection locked="0"/>
    </xf>
    <xf numFmtId="167" fontId="23" fillId="0" borderId="57" xfId="4" applyNumberFormat="1" applyFont="1" applyFill="1" applyBorder="1" applyAlignment="1" applyProtection="1">
      <alignment horizontal="center" vertical="center" wrapText="1"/>
    </xf>
    <xf numFmtId="167" fontId="23" fillId="0" borderId="39" xfId="4" applyNumberFormat="1" applyFont="1" applyFill="1" applyBorder="1" applyAlignment="1" applyProtection="1">
      <alignment horizontal="center" vertical="center" wrapText="1"/>
    </xf>
    <xf numFmtId="0" fontId="16" fillId="8" borderId="42" xfId="0" applyFont="1" applyFill="1" applyBorder="1" applyAlignment="1" applyProtection="1">
      <alignment horizontal="center" vertical="center" wrapText="1"/>
    </xf>
    <xf numFmtId="0" fontId="16" fillId="8" borderId="48" xfId="0" applyFont="1" applyFill="1" applyBorder="1" applyAlignment="1" applyProtection="1">
      <alignment horizontal="center" vertical="center" wrapText="1"/>
    </xf>
    <xf numFmtId="0" fontId="16" fillId="8" borderId="79" xfId="0" applyFont="1" applyFill="1" applyBorder="1" applyAlignment="1" applyProtection="1">
      <alignment horizontal="center" vertical="center" wrapText="1"/>
    </xf>
    <xf numFmtId="0" fontId="3" fillId="3" borderId="43" xfId="6" applyFont="1" applyFill="1" applyBorder="1" applyAlignment="1" applyProtection="1">
      <alignment horizontal="center" vertical="center" wrapText="1"/>
    </xf>
    <xf numFmtId="0" fontId="3" fillId="3" borderId="61" xfId="6" applyFont="1" applyFill="1" applyBorder="1" applyAlignment="1" applyProtection="1">
      <alignment horizontal="center" vertical="center" wrapText="1"/>
    </xf>
    <xf numFmtId="4" fontId="5" fillId="16" borderId="32" xfId="6" applyNumberFormat="1" applyFont="1" applyFill="1" applyBorder="1" applyAlignment="1" applyProtection="1">
      <alignment horizontal="center" vertical="center"/>
      <protection locked="0"/>
    </xf>
    <xf numFmtId="4" fontId="5" fillId="16" borderId="33" xfId="6" applyNumberFormat="1" applyFont="1" applyFill="1" applyBorder="1" applyAlignment="1" applyProtection="1">
      <alignment horizontal="center" vertical="center"/>
      <protection locked="0"/>
    </xf>
    <xf numFmtId="0" fontId="2" fillId="0" borderId="22" xfId="6" applyFont="1" applyFill="1" applyBorder="1" applyAlignment="1" applyProtection="1">
      <alignment horizontal="center" vertical="center" wrapText="1"/>
      <protection locked="0"/>
    </xf>
    <xf numFmtId="0" fontId="2" fillId="0" borderId="60" xfId="6" applyFont="1" applyFill="1" applyBorder="1" applyAlignment="1" applyProtection="1">
      <alignment horizontal="center" vertical="center" wrapText="1"/>
      <protection locked="0"/>
    </xf>
    <xf numFmtId="167" fontId="2" fillId="0" borderId="83" xfId="4" applyNumberFormat="1" applyFont="1" applyFill="1" applyBorder="1" applyAlignment="1" applyProtection="1">
      <alignment horizontal="center" wrapText="1"/>
    </xf>
    <xf numFmtId="167" fontId="2" fillId="0" borderId="84" xfId="4" applyNumberFormat="1" applyFont="1" applyFill="1" applyBorder="1" applyAlignment="1" applyProtection="1">
      <alignment horizontal="center" wrapText="1"/>
    </xf>
    <xf numFmtId="167" fontId="2" fillId="0" borderId="85" xfId="4" applyNumberFormat="1" applyFont="1" applyFill="1" applyBorder="1" applyAlignment="1" applyProtection="1">
      <alignment horizontal="center" wrapText="1"/>
    </xf>
    <xf numFmtId="1" fontId="29" fillId="16" borderId="3" xfId="6" applyNumberFormat="1" applyFont="1" applyFill="1" applyBorder="1" applyAlignment="1" applyProtection="1">
      <alignment horizontal="center" vertical="center"/>
      <protection locked="0"/>
    </xf>
    <xf numFmtId="1" fontId="29" fillId="16" borderId="72" xfId="6" applyNumberFormat="1" applyFont="1" applyFill="1" applyBorder="1" applyAlignment="1" applyProtection="1">
      <alignment horizontal="center" vertical="center"/>
      <protection locked="0"/>
    </xf>
    <xf numFmtId="167" fontId="3" fillId="0" borderId="30" xfId="4" applyNumberFormat="1" applyFont="1" applyFill="1" applyBorder="1" applyAlignment="1" applyProtection="1">
      <alignment horizontal="center" wrapText="1"/>
    </xf>
    <xf numFmtId="167" fontId="3" fillId="0" borderId="31" xfId="4" applyNumberFormat="1" applyFont="1" applyFill="1" applyBorder="1" applyAlignment="1" applyProtection="1">
      <alignment horizontal="center" wrapText="1"/>
    </xf>
    <xf numFmtId="4" fontId="12" fillId="16" borderId="3" xfId="6" applyNumberFormat="1" applyFont="1" applyFill="1" applyBorder="1" applyAlignment="1" applyProtection="1">
      <alignment horizontal="center" vertical="center"/>
    </xf>
    <xf numFmtId="4" fontId="12" fillId="16" borderId="72" xfId="6" applyNumberFormat="1" applyFont="1" applyFill="1" applyBorder="1" applyAlignment="1" applyProtection="1">
      <alignment horizontal="center" vertical="center"/>
    </xf>
    <xf numFmtId="4" fontId="11" fillId="3" borderId="14" xfId="0" quotePrefix="1" applyNumberFormat="1" applyFont="1" applyFill="1" applyBorder="1" applyAlignment="1" applyProtection="1">
      <alignment horizontal="center" vertical="center"/>
    </xf>
    <xf numFmtId="4" fontId="11" fillId="3" borderId="63" xfId="0" quotePrefix="1" applyNumberFormat="1" applyFont="1" applyFill="1" applyBorder="1" applyAlignment="1" applyProtection="1">
      <alignment horizontal="center" vertical="center"/>
    </xf>
    <xf numFmtId="4" fontId="40" fillId="16" borderId="22" xfId="6" applyNumberFormat="1" applyFont="1" applyFill="1" applyBorder="1" applyAlignment="1" applyProtection="1">
      <alignment horizontal="center" vertical="center"/>
      <protection locked="0"/>
    </xf>
    <xf numFmtId="4" fontId="40" fillId="16" borderId="55" xfId="6" applyNumberFormat="1" applyFont="1" applyFill="1" applyBorder="1" applyAlignment="1" applyProtection="1">
      <alignment horizontal="center" vertical="center"/>
      <protection locked="0"/>
    </xf>
    <xf numFmtId="1" fontId="29" fillId="16" borderId="76" xfId="6" applyNumberFormat="1" applyFont="1" applyFill="1" applyBorder="1" applyAlignment="1" applyProtection="1">
      <alignment horizontal="center" vertical="center"/>
      <protection locked="0"/>
    </xf>
    <xf numFmtId="0" fontId="46" fillId="3" borderId="28" xfId="0" applyFont="1" applyFill="1" applyBorder="1" applyAlignment="1" applyProtection="1">
      <alignment horizontal="center" vertical="center"/>
    </xf>
    <xf numFmtId="0" fontId="46" fillId="3" borderId="29" xfId="0" applyFont="1" applyFill="1" applyBorder="1" applyAlignment="1" applyProtection="1">
      <alignment horizontal="center" vertical="center"/>
    </xf>
    <xf numFmtId="0" fontId="46" fillId="3" borderId="66" xfId="0" applyFont="1" applyFill="1" applyBorder="1" applyAlignment="1" applyProtection="1">
      <alignment horizontal="center" vertical="center"/>
    </xf>
    <xf numFmtId="0" fontId="46" fillId="3" borderId="34" xfId="0" applyFont="1" applyFill="1" applyBorder="1" applyAlignment="1" applyProtection="1">
      <alignment horizontal="center" vertical="center"/>
    </xf>
    <xf numFmtId="0" fontId="46" fillId="3" borderId="35" xfId="0" applyFont="1" applyFill="1" applyBorder="1" applyAlignment="1" applyProtection="1">
      <alignment horizontal="center" vertical="center"/>
    </xf>
    <xf numFmtId="0" fontId="46" fillId="3" borderId="80" xfId="0" applyFont="1" applyFill="1" applyBorder="1" applyAlignment="1" applyProtection="1">
      <alignment horizontal="center" vertical="center"/>
    </xf>
    <xf numFmtId="0" fontId="6" fillId="2" borderId="32" xfId="6" applyFont="1" applyFill="1" applyBorder="1" applyAlignment="1" applyProtection="1">
      <alignment horizontal="center" vertical="center"/>
    </xf>
    <xf numFmtId="0" fontId="6" fillId="2" borderId="33" xfId="6" applyFont="1" applyFill="1" applyBorder="1" applyAlignment="1" applyProtection="1">
      <alignment horizontal="center" vertical="center"/>
    </xf>
    <xf numFmtId="0" fontId="6" fillId="2" borderId="61" xfId="6" applyFont="1" applyFill="1" applyBorder="1" applyAlignment="1" applyProtection="1">
      <alignment horizontal="center" vertical="center"/>
    </xf>
    <xf numFmtId="0" fontId="6" fillId="22" borderId="62" xfId="6" applyFont="1" applyFill="1" applyBorder="1" applyAlignment="1" applyProtection="1">
      <alignment horizontal="center" vertical="center" wrapText="1"/>
    </xf>
    <xf numFmtId="0" fontId="6" fillId="22" borderId="56" xfId="6" applyFont="1" applyFill="1" applyBorder="1" applyAlignment="1" applyProtection="1">
      <alignment horizontal="center" vertical="center" wrapText="1"/>
    </xf>
    <xf numFmtId="0" fontId="6" fillId="22" borderId="82" xfId="6" applyFont="1" applyFill="1" applyBorder="1" applyAlignment="1" applyProtection="1">
      <alignment horizontal="center" vertical="center" wrapText="1"/>
    </xf>
    <xf numFmtId="0" fontId="18" fillId="7" borderId="47" xfId="0" applyFont="1" applyFill="1" applyBorder="1" applyAlignment="1" applyProtection="1">
      <alignment horizontal="center" vertical="center" wrapText="1"/>
    </xf>
    <xf numFmtId="0" fontId="18" fillId="7" borderId="2" xfId="0" applyFont="1" applyFill="1" applyBorder="1" applyAlignment="1" applyProtection="1">
      <alignment horizontal="center" vertical="center" wrapText="1"/>
    </xf>
    <xf numFmtId="0" fontId="6" fillId="0" borderId="0" xfId="6" applyFont="1" applyBorder="1" applyAlignment="1" applyProtection="1">
      <alignment horizontal="center"/>
    </xf>
    <xf numFmtId="167" fontId="3" fillId="0" borderId="28" xfId="6" applyNumberFormat="1" applyFont="1" applyFill="1" applyBorder="1" applyAlignment="1" applyProtection="1">
      <alignment horizontal="center" vertical="top" wrapText="1"/>
      <protection locked="0"/>
    </xf>
    <xf numFmtId="167" fontId="3" fillId="0" borderId="66" xfId="6" applyNumberFormat="1" applyFont="1" applyFill="1" applyBorder="1" applyAlignment="1" applyProtection="1">
      <alignment horizontal="center" vertical="top" wrapText="1"/>
      <protection locked="0"/>
    </xf>
    <xf numFmtId="167" fontId="3" fillId="0" borderId="20" xfId="6" applyNumberFormat="1" applyFont="1" applyFill="1" applyBorder="1" applyAlignment="1" applyProtection="1">
      <alignment horizontal="center" vertical="top" wrapText="1"/>
      <protection locked="0"/>
    </xf>
    <xf numFmtId="167" fontId="3" fillId="0" borderId="36" xfId="6" applyNumberFormat="1" applyFont="1" applyFill="1" applyBorder="1" applyAlignment="1" applyProtection="1">
      <alignment horizontal="center" vertical="top" wrapText="1"/>
      <protection locked="0"/>
    </xf>
    <xf numFmtId="167" fontId="3" fillId="0" borderId="34" xfId="6" applyNumberFormat="1" applyFont="1" applyFill="1" applyBorder="1" applyAlignment="1" applyProtection="1">
      <alignment horizontal="center" vertical="top" wrapText="1"/>
      <protection locked="0"/>
    </xf>
    <xf numFmtId="167" fontId="3" fillId="0" borderId="80" xfId="6" applyNumberFormat="1" applyFont="1" applyFill="1" applyBorder="1" applyAlignment="1" applyProtection="1">
      <alignment horizontal="center" vertical="top" wrapText="1"/>
      <protection locked="0"/>
    </xf>
    <xf numFmtId="4" fontId="3" fillId="24" borderId="57" xfId="6" applyNumberFormat="1" applyFont="1" applyFill="1" applyBorder="1" applyAlignment="1" applyProtection="1">
      <alignment horizontal="center" vertical="center"/>
    </xf>
    <xf numFmtId="4" fontId="3" fillId="24" borderId="39" xfId="6" applyNumberFormat="1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 wrapText="1"/>
    </xf>
    <xf numFmtId="0" fontId="16" fillId="7" borderId="72" xfId="0" applyFont="1" applyFill="1" applyBorder="1" applyAlignment="1" applyProtection="1">
      <alignment horizontal="center" vertical="center" wrapText="1"/>
    </xf>
    <xf numFmtId="0" fontId="2" fillId="0" borderId="14" xfId="6" applyFont="1" applyFill="1" applyBorder="1" applyAlignment="1" applyProtection="1">
      <alignment horizontal="left" vertical="center" wrapText="1"/>
      <protection locked="0"/>
    </xf>
    <xf numFmtId="0" fontId="2" fillId="0" borderId="47" xfId="6" applyFont="1" applyFill="1" applyBorder="1" applyAlignment="1" applyProtection="1">
      <alignment horizontal="left" vertical="center" wrapText="1"/>
      <protection locked="0"/>
    </xf>
    <xf numFmtId="0" fontId="10" fillId="0" borderId="17" xfId="6" applyFont="1" applyFill="1" applyBorder="1" applyAlignment="1" applyProtection="1">
      <alignment horizontal="center" vertical="center" wrapText="1"/>
    </xf>
    <xf numFmtId="0" fontId="10" fillId="0" borderId="25" xfId="6" applyFont="1" applyFill="1" applyBorder="1" applyAlignment="1" applyProtection="1">
      <alignment horizontal="center" vertical="center" wrapText="1"/>
    </xf>
    <xf numFmtId="167" fontId="10" fillId="0" borderId="0" xfId="4" applyFont="1" applyBorder="1" applyAlignment="1" applyProtection="1">
      <alignment horizontal="center" vertical="top"/>
    </xf>
    <xf numFmtId="167" fontId="10" fillId="0" borderId="36" xfId="4" applyFont="1" applyBorder="1" applyAlignment="1" applyProtection="1">
      <alignment horizontal="center" vertical="top"/>
    </xf>
    <xf numFmtId="0" fontId="3" fillId="0" borderId="28" xfId="6" applyFont="1" applyBorder="1" applyAlignment="1" applyProtection="1">
      <alignment horizontal="left" vertical="top" wrapText="1"/>
      <protection locked="0"/>
    </xf>
    <xf numFmtId="0" fontId="3" fillId="0" borderId="29" xfId="6" applyFont="1" applyBorder="1" applyAlignment="1" applyProtection="1">
      <alignment horizontal="left" vertical="top" wrapText="1"/>
      <protection locked="0"/>
    </xf>
    <xf numFmtId="0" fontId="3" fillId="0" borderId="66" xfId="6" applyFont="1" applyBorder="1" applyAlignment="1" applyProtection="1">
      <alignment horizontal="left" vertical="top" wrapText="1"/>
      <protection locked="0"/>
    </xf>
    <xf numFmtId="0" fontId="3" fillId="0" borderId="20" xfId="6" applyFont="1" applyBorder="1" applyAlignment="1" applyProtection="1">
      <alignment horizontal="left" vertical="top" wrapText="1"/>
      <protection locked="0"/>
    </xf>
    <xf numFmtId="0" fontId="3" fillId="0" borderId="0" xfId="6" applyFont="1" applyBorder="1" applyAlignment="1" applyProtection="1">
      <alignment horizontal="left" vertical="top" wrapText="1"/>
      <protection locked="0"/>
    </xf>
    <xf numFmtId="0" fontId="3" fillId="0" borderId="36" xfId="6" applyFont="1" applyBorder="1" applyAlignment="1" applyProtection="1">
      <alignment horizontal="left" vertical="top" wrapText="1"/>
      <protection locked="0"/>
    </xf>
    <xf numFmtId="0" fontId="3" fillId="0" borderId="34" xfId="6" applyFont="1" applyBorder="1" applyAlignment="1" applyProtection="1">
      <alignment horizontal="left" vertical="top" wrapText="1"/>
      <protection locked="0"/>
    </xf>
    <xf numFmtId="0" fontId="3" fillId="0" borderId="35" xfId="6" applyFont="1" applyBorder="1" applyAlignment="1" applyProtection="1">
      <alignment horizontal="left" vertical="top" wrapText="1"/>
      <protection locked="0"/>
    </xf>
    <xf numFmtId="0" fontId="3" fillId="0" borderId="80" xfId="6" applyFont="1" applyBorder="1" applyAlignment="1" applyProtection="1">
      <alignment horizontal="left" vertical="top" wrapText="1"/>
      <protection locked="0"/>
    </xf>
    <xf numFmtId="167" fontId="3" fillId="0" borderId="28" xfId="4" applyNumberFormat="1" applyFont="1" applyBorder="1" applyAlignment="1" applyProtection="1">
      <alignment horizontal="center" vertical="top" wrapText="1"/>
      <protection locked="0"/>
    </xf>
    <xf numFmtId="167" fontId="3" fillId="0" borderId="29" xfId="4" applyNumberFormat="1" applyFont="1" applyBorder="1" applyAlignment="1" applyProtection="1">
      <alignment horizontal="center" vertical="top" wrapText="1"/>
      <protection locked="0"/>
    </xf>
    <xf numFmtId="167" fontId="3" fillId="0" borderId="66" xfId="4" applyNumberFormat="1" applyFont="1" applyBorder="1" applyAlignment="1" applyProtection="1">
      <alignment horizontal="center" vertical="top" wrapText="1"/>
      <protection locked="0"/>
    </xf>
    <xf numFmtId="167" fontId="3" fillId="0" borderId="20" xfId="4" applyNumberFormat="1" applyFont="1" applyBorder="1" applyAlignment="1" applyProtection="1">
      <alignment horizontal="center" vertical="top" wrapText="1"/>
      <protection locked="0"/>
    </xf>
    <xf numFmtId="167" fontId="3" fillId="0" borderId="0" xfId="4" applyNumberFormat="1" applyFont="1" applyBorder="1" applyAlignment="1" applyProtection="1">
      <alignment horizontal="center" vertical="top" wrapText="1"/>
      <protection locked="0"/>
    </xf>
    <xf numFmtId="167" fontId="3" fillId="0" borderId="36" xfId="4" applyNumberFormat="1" applyFont="1" applyBorder="1" applyAlignment="1" applyProtection="1">
      <alignment horizontal="center" vertical="top" wrapText="1"/>
      <protection locked="0"/>
    </xf>
    <xf numFmtId="167" fontId="3" fillId="0" borderId="34" xfId="4" applyNumberFormat="1" applyFont="1" applyBorder="1" applyAlignment="1" applyProtection="1">
      <alignment horizontal="center" vertical="top" wrapText="1"/>
      <protection locked="0"/>
    </xf>
    <xf numFmtId="167" fontId="3" fillId="0" borderId="35" xfId="4" applyNumberFormat="1" applyFont="1" applyBorder="1" applyAlignment="1" applyProtection="1">
      <alignment horizontal="center" vertical="top" wrapText="1"/>
      <protection locked="0"/>
    </xf>
    <xf numFmtId="167" fontId="3" fillId="0" borderId="80" xfId="4" applyNumberFormat="1" applyFont="1" applyBorder="1" applyAlignment="1" applyProtection="1">
      <alignment horizontal="center" vertical="top" wrapText="1"/>
      <protection locked="0"/>
    </xf>
    <xf numFmtId="0" fontId="3" fillId="0" borderId="28" xfId="6" applyFont="1" applyBorder="1" applyAlignment="1" applyProtection="1">
      <alignment horizontal="center" vertical="top" wrapText="1"/>
      <protection locked="0"/>
    </xf>
    <xf numFmtId="0" fontId="3" fillId="0" borderId="29" xfId="6" applyFont="1" applyBorder="1" applyAlignment="1" applyProtection="1">
      <alignment horizontal="center" vertical="top" wrapText="1"/>
      <protection locked="0"/>
    </xf>
    <xf numFmtId="0" fontId="3" fillId="0" borderId="66" xfId="6" applyFont="1" applyBorder="1" applyAlignment="1" applyProtection="1">
      <alignment horizontal="center" vertical="top" wrapText="1"/>
      <protection locked="0"/>
    </xf>
    <xf numFmtId="0" fontId="3" fillId="0" borderId="20" xfId="6" applyFont="1" applyBorder="1" applyAlignment="1" applyProtection="1">
      <alignment horizontal="center" vertical="top" wrapText="1"/>
      <protection locked="0"/>
    </xf>
    <xf numFmtId="0" fontId="3" fillId="0" borderId="0" xfId="6" applyFont="1" applyBorder="1" applyAlignment="1" applyProtection="1">
      <alignment horizontal="center" vertical="top" wrapText="1"/>
      <protection locked="0"/>
    </xf>
    <xf numFmtId="0" fontId="3" fillId="0" borderId="36" xfId="6" applyFont="1" applyBorder="1" applyAlignment="1" applyProtection="1">
      <alignment horizontal="center" vertical="top" wrapText="1"/>
      <protection locked="0"/>
    </xf>
    <xf numFmtId="0" fontId="3" fillId="0" borderId="34" xfId="6" applyFont="1" applyBorder="1" applyAlignment="1" applyProtection="1">
      <alignment horizontal="center" vertical="top" wrapText="1"/>
      <protection locked="0"/>
    </xf>
    <xf numFmtId="0" fontId="3" fillId="0" borderId="35" xfId="6" applyFont="1" applyBorder="1" applyAlignment="1" applyProtection="1">
      <alignment horizontal="center" vertical="top" wrapText="1"/>
      <protection locked="0"/>
    </xf>
    <xf numFmtId="0" fontId="3" fillId="0" borderId="80" xfId="6" applyFont="1" applyBorder="1" applyAlignment="1" applyProtection="1">
      <alignment horizontal="center" vertical="top" wrapText="1"/>
      <protection locked="0"/>
    </xf>
    <xf numFmtId="0" fontId="3" fillId="0" borderId="42" xfId="6" applyFont="1" applyBorder="1" applyAlignment="1" applyProtection="1">
      <alignment horizontal="center" vertical="top" wrapText="1"/>
      <protection locked="0"/>
    </xf>
    <xf numFmtId="0" fontId="3" fillId="0" borderId="48" xfId="6" applyFont="1" applyBorder="1" applyAlignment="1" applyProtection="1">
      <alignment horizontal="center" vertical="top" wrapText="1"/>
      <protection locked="0"/>
    </xf>
    <xf numFmtId="0" fontId="3" fillId="0" borderId="79" xfId="6" applyFont="1" applyBorder="1" applyAlignment="1" applyProtection="1">
      <alignment horizontal="center" vertical="top" wrapText="1"/>
      <protection locked="0"/>
    </xf>
    <xf numFmtId="166" fontId="7" fillId="10" borderId="28" xfId="5" applyNumberFormat="1" applyFont="1" applyFill="1" applyBorder="1" applyAlignment="1" applyProtection="1">
      <alignment horizontal="center" vertical="center" wrapText="1"/>
    </xf>
    <xf numFmtId="166" fontId="7" fillId="10" borderId="29" xfId="5" applyNumberFormat="1" applyFont="1" applyFill="1" applyBorder="1" applyAlignment="1" applyProtection="1">
      <alignment horizontal="center" vertical="center" wrapText="1"/>
    </xf>
    <xf numFmtId="166" fontId="7" fillId="10" borderId="34" xfId="5" applyNumberFormat="1" applyFont="1" applyFill="1" applyBorder="1" applyAlignment="1" applyProtection="1">
      <alignment horizontal="center" vertical="center" wrapText="1"/>
    </xf>
    <xf numFmtId="166" fontId="7" fillId="10" borderId="35" xfId="5" applyNumberFormat="1" applyFont="1" applyFill="1" applyBorder="1" applyAlignment="1" applyProtection="1">
      <alignment horizontal="center" vertical="center" wrapText="1"/>
    </xf>
    <xf numFmtId="0" fontId="7" fillId="2" borderId="81" xfId="6" applyFont="1" applyFill="1" applyBorder="1" applyAlignment="1" applyProtection="1">
      <alignment horizontal="center" vertical="center"/>
    </xf>
    <xf numFmtId="0" fontId="7" fillId="2" borderId="73" xfId="6" applyFont="1" applyFill="1" applyBorder="1" applyAlignment="1" applyProtection="1">
      <alignment horizontal="center" vertical="center"/>
    </xf>
    <xf numFmtId="0" fontId="7" fillId="2" borderId="78" xfId="6" applyFont="1" applyFill="1" applyBorder="1" applyAlignment="1" applyProtection="1">
      <alignment horizontal="center" vertical="center"/>
    </xf>
    <xf numFmtId="0" fontId="16" fillId="18" borderId="28" xfId="0" applyFont="1" applyFill="1" applyBorder="1" applyAlignment="1" applyProtection="1">
      <alignment horizontal="center" vertical="center" wrapText="1"/>
    </xf>
    <xf numFmtId="0" fontId="16" fillId="18" borderId="29" xfId="0" applyFont="1" applyFill="1" applyBorder="1" applyAlignment="1" applyProtection="1">
      <alignment horizontal="center" vertical="center" wrapText="1"/>
    </xf>
    <xf numFmtId="0" fontId="16" fillId="18" borderId="66" xfId="0" applyFont="1" applyFill="1" applyBorder="1" applyAlignment="1" applyProtection="1">
      <alignment horizontal="center" vertical="center" wrapText="1"/>
    </xf>
    <xf numFmtId="0" fontId="16" fillId="18" borderId="34" xfId="0" applyFont="1" applyFill="1" applyBorder="1" applyAlignment="1" applyProtection="1">
      <alignment horizontal="center" vertical="center" wrapText="1"/>
    </xf>
    <xf numFmtId="0" fontId="16" fillId="18" borderId="35" xfId="0" applyFont="1" applyFill="1" applyBorder="1" applyAlignment="1" applyProtection="1">
      <alignment horizontal="center" vertical="center" wrapText="1"/>
    </xf>
    <xf numFmtId="0" fontId="16" fillId="18" borderId="80" xfId="0" applyFont="1" applyFill="1" applyBorder="1" applyAlignment="1" applyProtection="1">
      <alignment horizontal="center" vertical="center" wrapText="1"/>
    </xf>
    <xf numFmtId="0" fontId="47" fillId="0" borderId="81" xfId="0" applyFont="1" applyFill="1" applyBorder="1" applyAlignment="1" applyProtection="1">
      <alignment horizontal="left" vertical="top" wrapText="1"/>
    </xf>
    <xf numFmtId="0" fontId="47" fillId="0" borderId="73" xfId="0" applyFont="1" applyFill="1" applyBorder="1" applyAlignment="1" applyProtection="1">
      <alignment horizontal="left" vertical="top" wrapText="1"/>
    </xf>
    <xf numFmtId="0" fontId="47" fillId="0" borderId="78" xfId="0" applyFont="1" applyFill="1" applyBorder="1" applyAlignment="1" applyProtection="1">
      <alignment horizontal="left" vertical="top" wrapText="1"/>
    </xf>
    <xf numFmtId="0" fontId="16" fillId="20" borderId="28" xfId="0" applyFont="1" applyFill="1" applyBorder="1" applyAlignment="1" applyProtection="1">
      <alignment horizontal="center" vertical="center"/>
    </xf>
    <xf numFmtId="0" fontId="16" fillId="20" borderId="29" xfId="0" applyFont="1" applyFill="1" applyBorder="1" applyAlignment="1" applyProtection="1">
      <alignment horizontal="center" vertical="center"/>
    </xf>
    <xf numFmtId="0" fontId="16" fillId="20" borderId="66" xfId="0" applyFont="1" applyFill="1" applyBorder="1" applyAlignment="1" applyProtection="1">
      <alignment horizontal="center" vertical="center" wrapText="1"/>
    </xf>
    <xf numFmtId="0" fontId="16" fillId="20" borderId="34" xfId="0" applyFont="1" applyFill="1" applyBorder="1" applyAlignment="1" applyProtection="1">
      <alignment horizontal="center" vertical="center"/>
    </xf>
    <xf numFmtId="0" fontId="16" fillId="20" borderId="35" xfId="0" applyFont="1" applyFill="1" applyBorder="1" applyAlignment="1" applyProtection="1">
      <alignment horizontal="center" vertical="center"/>
    </xf>
    <xf numFmtId="0" fontId="16" fillId="20" borderId="80" xfId="0" applyFont="1" applyFill="1" applyBorder="1" applyAlignment="1" applyProtection="1">
      <alignment horizontal="center" vertical="center" wrapText="1"/>
    </xf>
  </cellXfs>
  <cellStyles count="10">
    <cellStyle name="Euro" xfId="1"/>
    <cellStyle name="Euro 2" xfId="2"/>
    <cellStyle name="Lien hypertexte 2" xfId="3"/>
    <cellStyle name="Milliers" xfId="4" builtinId="3"/>
    <cellStyle name="Milliers 2" xfId="5"/>
    <cellStyle name="Normal" xfId="0" builtinId="0"/>
    <cellStyle name="Normal 2" xfId="6"/>
    <cellStyle name="Normal 3" xfId="7"/>
    <cellStyle name="Pourcentage" xfId="8" builtinId="5"/>
    <cellStyle name="Pourcentage 2" xfId="9"/>
  </cellStyles>
  <dxfs count="3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lor theme="2" tint="-0.24994659260841701"/>
        <name val="Cambria"/>
        <scheme val="none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b/>
        <i/>
        <color theme="2" tint="-9.9948118533890809E-2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lor theme="2" tint="-0.24994659260841701"/>
        <name val="Cambria"/>
        <scheme val="none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b/>
        <i/>
        <color theme="2" tint="-9.9948118533890809E-2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B0F0"/>
      </font>
    </dxf>
    <dxf>
      <font>
        <color auto="1"/>
      </font>
    </dxf>
    <dxf>
      <font>
        <color theme="2" tint="-0.24994659260841701"/>
        <name val="Cambria"/>
        <scheme val="none"/>
      </font>
      <fill>
        <patternFill>
          <bgColor theme="0"/>
        </patternFill>
      </fill>
    </dxf>
    <dxf>
      <font>
        <color rgb="FF00B050"/>
      </font>
    </dxf>
    <dxf>
      <font>
        <color rgb="FF00B050"/>
      </font>
    </dxf>
    <dxf>
      <font>
        <b/>
        <i/>
        <color theme="2" tint="-9.9948118533890809E-2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321683</xdr:colOff>
      <xdr:row>20</xdr:row>
      <xdr:rowOff>11616</xdr:rowOff>
    </xdr:from>
    <xdr:to>
      <xdr:col>6</xdr:col>
      <xdr:colOff>414610</xdr:colOff>
      <xdr:row>20</xdr:row>
      <xdr:rowOff>174238</xdr:rowOff>
    </xdr:to>
    <xdr:sp macro="" textlink="">
      <xdr:nvSpPr>
        <xdr:cNvPr id="2" name="Flèche vers le bas 1"/>
        <xdr:cNvSpPr/>
      </xdr:nvSpPr>
      <xdr:spPr>
        <a:xfrm>
          <a:off x="4827008" y="5898066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321683</xdr:colOff>
      <xdr:row>30</xdr:row>
      <xdr:rowOff>11616</xdr:rowOff>
    </xdr:from>
    <xdr:to>
      <xdr:col>6</xdr:col>
      <xdr:colOff>414610</xdr:colOff>
      <xdr:row>30</xdr:row>
      <xdr:rowOff>174238</xdr:rowOff>
    </xdr:to>
    <xdr:sp macro="" textlink="">
      <xdr:nvSpPr>
        <xdr:cNvPr id="3" name="Flèche vers le bas 2"/>
        <xdr:cNvSpPr/>
      </xdr:nvSpPr>
      <xdr:spPr>
        <a:xfrm>
          <a:off x="4827008" y="6410325"/>
          <a:ext cx="92927" cy="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40</xdr:row>
      <xdr:rowOff>23232</xdr:rowOff>
    </xdr:from>
    <xdr:to>
      <xdr:col>6</xdr:col>
      <xdr:colOff>426226</xdr:colOff>
      <xdr:row>40</xdr:row>
      <xdr:rowOff>157156</xdr:rowOff>
    </xdr:to>
    <xdr:sp macro="" textlink="">
      <xdr:nvSpPr>
        <xdr:cNvPr id="4" name="Flèche vers le bas 3"/>
        <xdr:cNvSpPr/>
      </xdr:nvSpPr>
      <xdr:spPr>
        <a:xfrm>
          <a:off x="4838624" y="8367132"/>
          <a:ext cx="92927" cy="13392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50</xdr:row>
      <xdr:rowOff>23232</xdr:rowOff>
    </xdr:from>
    <xdr:to>
      <xdr:col>6</xdr:col>
      <xdr:colOff>426226</xdr:colOff>
      <xdr:row>50</xdr:row>
      <xdr:rowOff>157156</xdr:rowOff>
    </xdr:to>
    <xdr:sp macro="" textlink="">
      <xdr:nvSpPr>
        <xdr:cNvPr id="5" name="Flèche vers le bas 4"/>
        <xdr:cNvSpPr/>
      </xdr:nvSpPr>
      <xdr:spPr>
        <a:xfrm>
          <a:off x="4838624" y="9010650"/>
          <a:ext cx="92927" cy="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60</xdr:row>
      <xdr:rowOff>23232</xdr:rowOff>
    </xdr:from>
    <xdr:to>
      <xdr:col>6</xdr:col>
      <xdr:colOff>426226</xdr:colOff>
      <xdr:row>61</xdr:row>
      <xdr:rowOff>0</xdr:rowOff>
    </xdr:to>
    <xdr:sp macro="" textlink="">
      <xdr:nvSpPr>
        <xdr:cNvPr id="6" name="Flèche vers le bas 5"/>
        <xdr:cNvSpPr/>
      </xdr:nvSpPr>
      <xdr:spPr>
        <a:xfrm>
          <a:off x="4838624" y="10824582"/>
          <a:ext cx="92927" cy="16726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70</xdr:row>
      <xdr:rowOff>23232</xdr:rowOff>
    </xdr:from>
    <xdr:to>
      <xdr:col>6</xdr:col>
      <xdr:colOff>426226</xdr:colOff>
      <xdr:row>71</xdr:row>
      <xdr:rowOff>0</xdr:rowOff>
    </xdr:to>
    <xdr:sp macro="" textlink="">
      <xdr:nvSpPr>
        <xdr:cNvPr id="7" name="Flèche vers le bas 6"/>
        <xdr:cNvSpPr/>
      </xdr:nvSpPr>
      <xdr:spPr>
        <a:xfrm>
          <a:off x="4838624" y="11191875"/>
          <a:ext cx="92927" cy="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78</xdr:row>
      <xdr:rowOff>23232</xdr:rowOff>
    </xdr:from>
    <xdr:to>
      <xdr:col>6</xdr:col>
      <xdr:colOff>426226</xdr:colOff>
      <xdr:row>78</xdr:row>
      <xdr:rowOff>185854</xdr:rowOff>
    </xdr:to>
    <xdr:sp macro="" textlink="">
      <xdr:nvSpPr>
        <xdr:cNvPr id="8" name="Flèche vers le bas 7"/>
        <xdr:cNvSpPr/>
      </xdr:nvSpPr>
      <xdr:spPr>
        <a:xfrm>
          <a:off x="4838624" y="12653382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310067</xdr:colOff>
      <xdr:row>86</xdr:row>
      <xdr:rowOff>11616</xdr:rowOff>
    </xdr:from>
    <xdr:to>
      <xdr:col>6</xdr:col>
      <xdr:colOff>402994</xdr:colOff>
      <xdr:row>86</xdr:row>
      <xdr:rowOff>174238</xdr:rowOff>
    </xdr:to>
    <xdr:sp macro="" textlink="">
      <xdr:nvSpPr>
        <xdr:cNvPr id="9" name="Flèche vers le bas 8"/>
        <xdr:cNvSpPr/>
      </xdr:nvSpPr>
      <xdr:spPr>
        <a:xfrm>
          <a:off x="4815392" y="13163550"/>
          <a:ext cx="92927" cy="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321683</xdr:colOff>
      <xdr:row>20</xdr:row>
      <xdr:rowOff>11616</xdr:rowOff>
    </xdr:from>
    <xdr:to>
      <xdr:col>6</xdr:col>
      <xdr:colOff>414610</xdr:colOff>
      <xdr:row>20</xdr:row>
      <xdr:rowOff>174238</xdr:rowOff>
    </xdr:to>
    <xdr:sp macro="" textlink="">
      <xdr:nvSpPr>
        <xdr:cNvPr id="2" name="Flèche vers le bas 1"/>
        <xdr:cNvSpPr/>
      </xdr:nvSpPr>
      <xdr:spPr>
        <a:xfrm>
          <a:off x="4827008" y="6240966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321683</xdr:colOff>
      <xdr:row>30</xdr:row>
      <xdr:rowOff>11616</xdr:rowOff>
    </xdr:from>
    <xdr:to>
      <xdr:col>6</xdr:col>
      <xdr:colOff>414610</xdr:colOff>
      <xdr:row>30</xdr:row>
      <xdr:rowOff>174238</xdr:rowOff>
    </xdr:to>
    <xdr:sp macro="" textlink="">
      <xdr:nvSpPr>
        <xdr:cNvPr id="3" name="Flèche vers le bas 2"/>
        <xdr:cNvSpPr/>
      </xdr:nvSpPr>
      <xdr:spPr>
        <a:xfrm>
          <a:off x="4827008" y="8222166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40</xdr:row>
      <xdr:rowOff>23232</xdr:rowOff>
    </xdr:from>
    <xdr:to>
      <xdr:col>6</xdr:col>
      <xdr:colOff>426226</xdr:colOff>
      <xdr:row>40</xdr:row>
      <xdr:rowOff>157156</xdr:rowOff>
    </xdr:to>
    <xdr:sp macro="" textlink="">
      <xdr:nvSpPr>
        <xdr:cNvPr id="4" name="Flèche vers le bas 3"/>
        <xdr:cNvSpPr/>
      </xdr:nvSpPr>
      <xdr:spPr>
        <a:xfrm>
          <a:off x="4838624" y="10357857"/>
          <a:ext cx="92927" cy="13392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50</xdr:row>
      <xdr:rowOff>23232</xdr:rowOff>
    </xdr:from>
    <xdr:to>
      <xdr:col>6</xdr:col>
      <xdr:colOff>426226</xdr:colOff>
      <xdr:row>50</xdr:row>
      <xdr:rowOff>157156</xdr:rowOff>
    </xdr:to>
    <xdr:sp macro="" textlink="">
      <xdr:nvSpPr>
        <xdr:cNvPr id="5" name="Flèche vers le bas 4"/>
        <xdr:cNvSpPr/>
      </xdr:nvSpPr>
      <xdr:spPr>
        <a:xfrm>
          <a:off x="4838624" y="12624807"/>
          <a:ext cx="92927" cy="13392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60</xdr:row>
      <xdr:rowOff>23232</xdr:rowOff>
    </xdr:from>
    <xdr:to>
      <xdr:col>6</xdr:col>
      <xdr:colOff>426226</xdr:colOff>
      <xdr:row>61</xdr:row>
      <xdr:rowOff>0</xdr:rowOff>
    </xdr:to>
    <xdr:sp macro="" textlink="">
      <xdr:nvSpPr>
        <xdr:cNvPr id="6" name="Flèche vers le bas 5"/>
        <xdr:cNvSpPr/>
      </xdr:nvSpPr>
      <xdr:spPr>
        <a:xfrm>
          <a:off x="4838624" y="14748882"/>
          <a:ext cx="92927" cy="16726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70</xdr:row>
      <xdr:rowOff>23232</xdr:rowOff>
    </xdr:from>
    <xdr:to>
      <xdr:col>6</xdr:col>
      <xdr:colOff>426226</xdr:colOff>
      <xdr:row>71</xdr:row>
      <xdr:rowOff>0</xdr:rowOff>
    </xdr:to>
    <xdr:sp macro="" textlink="">
      <xdr:nvSpPr>
        <xdr:cNvPr id="7" name="Flèche vers le bas 6"/>
        <xdr:cNvSpPr/>
      </xdr:nvSpPr>
      <xdr:spPr>
        <a:xfrm>
          <a:off x="4838624" y="16596732"/>
          <a:ext cx="92927" cy="16726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78</xdr:row>
      <xdr:rowOff>23232</xdr:rowOff>
    </xdr:from>
    <xdr:to>
      <xdr:col>6</xdr:col>
      <xdr:colOff>426226</xdr:colOff>
      <xdr:row>78</xdr:row>
      <xdr:rowOff>185854</xdr:rowOff>
    </xdr:to>
    <xdr:sp macro="" textlink="">
      <xdr:nvSpPr>
        <xdr:cNvPr id="8" name="Flèche vers le bas 7"/>
        <xdr:cNvSpPr/>
      </xdr:nvSpPr>
      <xdr:spPr>
        <a:xfrm>
          <a:off x="4838624" y="18225507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310067</xdr:colOff>
      <xdr:row>86</xdr:row>
      <xdr:rowOff>11616</xdr:rowOff>
    </xdr:from>
    <xdr:to>
      <xdr:col>6</xdr:col>
      <xdr:colOff>402994</xdr:colOff>
      <xdr:row>86</xdr:row>
      <xdr:rowOff>174238</xdr:rowOff>
    </xdr:to>
    <xdr:sp macro="" textlink="">
      <xdr:nvSpPr>
        <xdr:cNvPr id="9" name="Flèche vers le bas 8"/>
        <xdr:cNvSpPr/>
      </xdr:nvSpPr>
      <xdr:spPr>
        <a:xfrm>
          <a:off x="4815392" y="19985541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321683</xdr:colOff>
      <xdr:row>20</xdr:row>
      <xdr:rowOff>11616</xdr:rowOff>
    </xdr:from>
    <xdr:to>
      <xdr:col>6</xdr:col>
      <xdr:colOff>414610</xdr:colOff>
      <xdr:row>20</xdr:row>
      <xdr:rowOff>174238</xdr:rowOff>
    </xdr:to>
    <xdr:sp macro="" textlink="">
      <xdr:nvSpPr>
        <xdr:cNvPr id="2" name="Flèche vers le bas 1"/>
        <xdr:cNvSpPr/>
      </xdr:nvSpPr>
      <xdr:spPr>
        <a:xfrm>
          <a:off x="4827008" y="6240966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321683</xdr:colOff>
      <xdr:row>30</xdr:row>
      <xdr:rowOff>11616</xdr:rowOff>
    </xdr:from>
    <xdr:to>
      <xdr:col>6</xdr:col>
      <xdr:colOff>414610</xdr:colOff>
      <xdr:row>30</xdr:row>
      <xdr:rowOff>174238</xdr:rowOff>
    </xdr:to>
    <xdr:sp macro="" textlink="">
      <xdr:nvSpPr>
        <xdr:cNvPr id="3" name="Flèche vers le bas 2"/>
        <xdr:cNvSpPr/>
      </xdr:nvSpPr>
      <xdr:spPr>
        <a:xfrm>
          <a:off x="4827008" y="8222166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40</xdr:row>
      <xdr:rowOff>23232</xdr:rowOff>
    </xdr:from>
    <xdr:to>
      <xdr:col>6</xdr:col>
      <xdr:colOff>426226</xdr:colOff>
      <xdr:row>40</xdr:row>
      <xdr:rowOff>157156</xdr:rowOff>
    </xdr:to>
    <xdr:sp macro="" textlink="">
      <xdr:nvSpPr>
        <xdr:cNvPr id="4" name="Flèche vers le bas 3"/>
        <xdr:cNvSpPr/>
      </xdr:nvSpPr>
      <xdr:spPr>
        <a:xfrm>
          <a:off x="4838624" y="10357857"/>
          <a:ext cx="92927" cy="13392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50</xdr:row>
      <xdr:rowOff>23232</xdr:rowOff>
    </xdr:from>
    <xdr:to>
      <xdr:col>6</xdr:col>
      <xdr:colOff>426226</xdr:colOff>
      <xdr:row>50</xdr:row>
      <xdr:rowOff>157156</xdr:rowOff>
    </xdr:to>
    <xdr:sp macro="" textlink="">
      <xdr:nvSpPr>
        <xdr:cNvPr id="5" name="Flèche vers le bas 4"/>
        <xdr:cNvSpPr/>
      </xdr:nvSpPr>
      <xdr:spPr>
        <a:xfrm>
          <a:off x="4838624" y="12624807"/>
          <a:ext cx="92927" cy="13392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60</xdr:row>
      <xdr:rowOff>23232</xdr:rowOff>
    </xdr:from>
    <xdr:to>
      <xdr:col>6</xdr:col>
      <xdr:colOff>426226</xdr:colOff>
      <xdr:row>61</xdr:row>
      <xdr:rowOff>0</xdr:rowOff>
    </xdr:to>
    <xdr:sp macro="" textlink="">
      <xdr:nvSpPr>
        <xdr:cNvPr id="6" name="Flèche vers le bas 5"/>
        <xdr:cNvSpPr/>
      </xdr:nvSpPr>
      <xdr:spPr>
        <a:xfrm>
          <a:off x="4838624" y="14748882"/>
          <a:ext cx="92927" cy="16726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70</xdr:row>
      <xdr:rowOff>23232</xdr:rowOff>
    </xdr:from>
    <xdr:to>
      <xdr:col>6</xdr:col>
      <xdr:colOff>426226</xdr:colOff>
      <xdr:row>71</xdr:row>
      <xdr:rowOff>0</xdr:rowOff>
    </xdr:to>
    <xdr:sp macro="" textlink="">
      <xdr:nvSpPr>
        <xdr:cNvPr id="7" name="Flèche vers le bas 6"/>
        <xdr:cNvSpPr/>
      </xdr:nvSpPr>
      <xdr:spPr>
        <a:xfrm>
          <a:off x="4838624" y="16596732"/>
          <a:ext cx="92927" cy="16726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333299</xdr:colOff>
      <xdr:row>78</xdr:row>
      <xdr:rowOff>23232</xdr:rowOff>
    </xdr:from>
    <xdr:to>
      <xdr:col>6</xdr:col>
      <xdr:colOff>426226</xdr:colOff>
      <xdr:row>78</xdr:row>
      <xdr:rowOff>185854</xdr:rowOff>
    </xdr:to>
    <xdr:sp macro="" textlink="">
      <xdr:nvSpPr>
        <xdr:cNvPr id="8" name="Flèche vers le bas 7"/>
        <xdr:cNvSpPr/>
      </xdr:nvSpPr>
      <xdr:spPr>
        <a:xfrm>
          <a:off x="4838624" y="18225507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6</xdr:col>
      <xdr:colOff>310067</xdr:colOff>
      <xdr:row>86</xdr:row>
      <xdr:rowOff>11616</xdr:rowOff>
    </xdr:from>
    <xdr:to>
      <xdr:col>6</xdr:col>
      <xdr:colOff>402994</xdr:colOff>
      <xdr:row>86</xdr:row>
      <xdr:rowOff>174238</xdr:rowOff>
    </xdr:to>
    <xdr:sp macro="" textlink="">
      <xdr:nvSpPr>
        <xdr:cNvPr id="9" name="Flèche vers le bas 8"/>
        <xdr:cNvSpPr/>
      </xdr:nvSpPr>
      <xdr:spPr>
        <a:xfrm>
          <a:off x="4815392" y="19985541"/>
          <a:ext cx="92927" cy="16262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3\ENTREPRISES%20et%20MARCHES\FRANCEAGRIMER\PROJETS\INVOCM\Supervision\analyse%20de%20risque\72%20Aquitaine\2010_72_00209\INVOCM_2010_72_00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3\ENTREPRISES%20et%20MARCHES\ENTREPRISES\_COMMUN\AIDES\COMMUNAUTAIRE\INVEST%20VIN%202013-2018\Formulaire\investissement%202013%20formulaire%20partie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ossier"/>
      <sheetName val="GBF"/>
      <sheetName val="Investissements"/>
      <sheetName val="Liquidation"/>
      <sheetName val="liquidation fin"/>
      <sheetName val="FEADER"/>
      <sheetName val="prev depenses"/>
      <sheetName val="Analyse financière"/>
      <sheetName val="Fiche de complétude"/>
      <sheetName val="Accusé Reception"/>
      <sheetName val="Courrier PM"/>
      <sheetName val="instruction"/>
      <sheetName val="Note de synthèse"/>
      <sheetName val="Lettre refus"/>
      <sheetName val="notif avant modif reglt479"/>
      <sheetName val="notif apres modif"/>
      <sheetName val="Relance début travaux"/>
      <sheetName val="Versement d'aide"/>
      <sheetName val="Parametres"/>
    </sheetNames>
    <sheetDataSet>
      <sheetData sheetId="0" refreshError="1"/>
      <sheetData sheetId="1" refreshError="1">
        <row r="3">
          <cell r="E3" t="str">
            <v>INVOCM_2010_72_00209</v>
          </cell>
        </row>
        <row r="4">
          <cell r="J4">
            <v>2010</v>
          </cell>
          <cell r="M4">
            <v>209</v>
          </cell>
        </row>
        <row r="9">
          <cell r="L9" t="str">
            <v>Société ( SA, SAS, SCI, SARL, …)</v>
          </cell>
        </row>
        <row r="11">
          <cell r="E11" t="str">
            <v>STE VITICOLE DE France SAS</v>
          </cell>
        </row>
        <row r="14">
          <cell r="E14" t="str">
            <v>Château du GRAVA</v>
          </cell>
        </row>
        <row r="17">
          <cell r="E17">
            <v>33550</v>
          </cell>
          <cell r="G17" t="str">
            <v>HAUX</v>
          </cell>
        </row>
        <row r="19">
          <cell r="E19" t="str">
            <v>EXTENS° CUVIER-CONSTRUCT° ENTREPOT DE STOCKAGE</v>
          </cell>
        </row>
        <row r="25">
          <cell r="C25">
            <v>40267</v>
          </cell>
          <cell r="E25">
            <v>40267</v>
          </cell>
          <cell r="F25">
            <v>40276</v>
          </cell>
          <cell r="G25">
            <v>2626129.61</v>
          </cell>
          <cell r="I25">
            <v>40553</v>
          </cell>
          <cell r="M25">
            <v>787838.88413207547</v>
          </cell>
        </row>
        <row r="28">
          <cell r="F28" t="str">
            <v/>
          </cell>
          <cell r="K28" t="str">
            <v/>
          </cell>
        </row>
        <row r="31">
          <cell r="G31" t="b">
            <v>0</v>
          </cell>
          <cell r="N31">
            <v>30.000000000000004</v>
          </cell>
        </row>
      </sheetData>
      <sheetData sheetId="2" refreshError="1"/>
      <sheetData sheetId="3" refreshError="1"/>
      <sheetData sheetId="4" refreshError="1">
        <row r="31">
          <cell r="E31">
            <v>2896933</v>
          </cell>
          <cell r="L31">
            <v>2626129.6137735844</v>
          </cell>
          <cell r="N31">
            <v>30.000000000000004</v>
          </cell>
          <cell r="O31">
            <v>787838.88413207547</v>
          </cell>
          <cell r="S31">
            <v>2626129.6137735844</v>
          </cell>
          <cell r="T31">
            <v>787838.88413207547</v>
          </cell>
          <cell r="Y31">
            <v>0</v>
          </cell>
          <cell r="Z31">
            <v>0</v>
          </cell>
          <cell r="AD31">
            <v>0</v>
          </cell>
          <cell r="AE31">
            <v>0</v>
          </cell>
        </row>
      </sheetData>
      <sheetData sheetId="5" refreshError="1">
        <row r="3">
          <cell r="N3" t="e">
            <v>#DIV/0!</v>
          </cell>
        </row>
        <row r="9">
          <cell r="B9" t="e">
            <v>#DIV/0!</v>
          </cell>
          <cell r="C9" t="e">
            <v>#DIV/0!</v>
          </cell>
          <cell r="E9" t="e">
            <v>#DIV/0!</v>
          </cell>
          <cell r="H9" t="e">
            <v>#DIV/0!</v>
          </cell>
          <cell r="I9" t="e">
            <v>#DIV/0!</v>
          </cell>
          <cell r="K9" t="e">
            <v>#DIV/0!</v>
          </cell>
          <cell r="L9" t="e">
            <v>#DIV/0!</v>
          </cell>
          <cell r="M9">
            <v>0</v>
          </cell>
          <cell r="N9" t="e">
            <v>#DIV/0!</v>
          </cell>
        </row>
      </sheetData>
      <sheetData sheetId="6" refreshError="1"/>
      <sheetData sheetId="7"/>
      <sheetData sheetId="8" refreshError="1"/>
      <sheetData sheetId="9" refreshError="1">
        <row r="11">
          <cell r="J11">
            <v>40267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B1">
            <v>72</v>
          </cell>
        </row>
        <row r="2">
          <cell r="B2" t="str">
            <v>v2 CLE 08/01/2010</v>
          </cell>
        </row>
        <row r="3">
          <cell r="B3" t="str">
            <v>Alsace (42)</v>
          </cell>
          <cell r="C3" t="str">
            <v>Aquitaine (72)</v>
          </cell>
          <cell r="D3" t="str">
            <v>Auvergne (83)</v>
          </cell>
          <cell r="E3" t="str">
            <v>Basse-Normandie (25)</v>
          </cell>
          <cell r="F3" t="str">
            <v>Bourgogne(26)</v>
          </cell>
          <cell r="G3" t="str">
            <v>Bretagne(53)</v>
          </cell>
          <cell r="H3" t="str">
            <v>Centre(24)</v>
          </cell>
          <cell r="I3" t="str">
            <v>Champagne-Ardenne(21)</v>
          </cell>
          <cell r="J3" t="str">
            <v>Corse(94)</v>
          </cell>
          <cell r="K3" t="str">
            <v>Franche-Comté(43)</v>
          </cell>
          <cell r="L3" t="str">
            <v>Haute-Normandie(23)</v>
          </cell>
          <cell r="M3" t="str">
            <v>île-de-France(11)</v>
          </cell>
          <cell r="N3" t="str">
            <v>Languedoc-Roussillon(91)</v>
          </cell>
          <cell r="O3" t="str">
            <v>Limousin(74)</v>
          </cell>
          <cell r="P3" t="str">
            <v>Lorraine(41)</v>
          </cell>
          <cell r="Q3" t="str">
            <v>Midi-Pyrénées(73)</v>
          </cell>
          <cell r="R3" t="str">
            <v>Nord-Pas-de-Calais(31)</v>
          </cell>
          <cell r="S3" t="str">
            <v>PACA(93)</v>
          </cell>
          <cell r="T3" t="str">
            <v>Pays de la Loire(52)</v>
          </cell>
          <cell r="U3" t="str">
            <v>Picardie(22)</v>
          </cell>
          <cell r="V3" t="str">
            <v>Poitou-Charentes(54)</v>
          </cell>
          <cell r="W3" t="str">
            <v>Rhône-Alpes(82)</v>
          </cell>
        </row>
        <row r="4">
          <cell r="B4" t="str">
            <v>"</v>
          </cell>
          <cell r="C4" t="str">
            <v>Rec</v>
          </cell>
          <cell r="D4" t="str">
            <v>AR</v>
          </cell>
          <cell r="E4" t="str">
            <v>att compl</v>
          </cell>
          <cell r="F4" t="str">
            <v>inst</v>
          </cell>
          <cell r="G4" t="str">
            <v>att com nat</v>
          </cell>
          <cell r="H4" t="str">
            <v>Accept</v>
          </cell>
          <cell r="I4" t="str">
            <v>RJ</v>
          </cell>
          <cell r="J4" t="str">
            <v>notif</v>
          </cell>
          <cell r="K4" t="str">
            <v>démar</v>
          </cell>
          <cell r="L4" t="str">
            <v>réal ac</v>
          </cell>
          <cell r="M4" t="str">
            <v>contrl ac</v>
          </cell>
          <cell r="N4" t="str">
            <v>liqu ac</v>
          </cell>
          <cell r="O4" t="str">
            <v>réal solde</v>
          </cell>
          <cell r="P4" t="str">
            <v>contrl solde</v>
          </cell>
          <cell r="Q4" t="str">
            <v>liqu solde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tie 2 - page 1"/>
      <sheetName val="partie 2 - page 2"/>
      <sheetName val="partie 2 - page 3"/>
      <sheetName val="partie 2 - page 4"/>
      <sheetName val="partie 2 - page 5"/>
      <sheetName val="partie 2 -completude"/>
      <sheetName val="annexe financière 1"/>
      <sheetName val="annexe financière 2A "/>
      <sheetName val="annexe financière 2B"/>
      <sheetName val="annexe financière 2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GROS Amaury" refreshedDate="42618.729121064818" createdVersion="3" refreshedVersion="3" minRefreshableVersion="3" recordCount="160">
  <cacheSource type="worksheet">
    <worksheetSource ref="A11:AJ171" sheet="SITE 3"/>
  </cacheSource>
  <cacheFields count="36">
    <cacheField name="numero siret du site" numFmtId="0">
      <sharedItems containsBlank="1" count="3">
        <m/>
        <s v="0"/>
        <s v="3" u="1"/>
      </sharedItems>
    </cacheField>
    <cacheField name="N° CVI" numFmtId="0">
      <sharedItems containsBlank="1" count="2">
        <m/>
        <s v="0"/>
      </sharedItems>
    </cacheField>
    <cacheField name="Code" numFmtId="0">
      <sharedItems containsBlank="1" count="29">
        <m/>
        <s v="sstot_batneuf_1"/>
        <s v="sstot_batneuf_2"/>
        <s v="sstot_batren_sansiso_1"/>
        <s v="sstot_batren_iso_1"/>
        <s v="sstot_batren_1"/>
        <s v="sstot_batren_sansiso_2"/>
        <s v="sstot_batren_iso_2"/>
        <s v="sstot_batren_2"/>
        <s v="sstot_caneuf_1"/>
        <s v="sstot_caneuf_2"/>
        <s v="sstot_cavren_sansiso_1"/>
        <s v="sstot_cavren_iso_1"/>
        <s v="sstot_cavren_1"/>
        <s v="sstot_cavren_sansiso_2"/>
        <s v="sstot_cavren_iso_2"/>
        <s v="sstot_cavren_2"/>
        <s v="soustot_mat_vinif"/>
        <s v="soustot_mat_mcr_vinif"/>
        <s v="soustot_mat_inno_vinif"/>
        <s v="soustot_mat_env_vinif"/>
        <s v="soustot_mat_cond"/>
        <s v="soustot_mat_mcr_cond"/>
        <s v="soustot_mat_inno_cond"/>
        <s v="soustot_mat_env_cond"/>
        <s v="soustot_mat_comm"/>
        <s v="soustot_mat_fav_comm"/>
        <s v="soustot_log"/>
        <s v="sous_tot_frais"/>
      </sharedItems>
    </cacheField>
    <cacheField name="Investissement présenté (intitulés modifiables)" numFmtId="0">
      <sharedItems containsBlank="1"/>
    </cacheField>
    <cacheField name="Assiette éligible" numFmtId="0">
      <sharedItems containsBlank="1" containsMixedTypes="1" containsNumber="1" containsInteger="1" minValue="0" maxValue="0"/>
    </cacheField>
    <cacheField name="Surface éligible (pour bâtiments)" numFmtId="0">
      <sharedItems containsBlank="1"/>
    </cacheField>
    <cacheField name="Surface déclarée réelle (pour bâtiments)" numFmtId="0">
      <sharedItems containsBlank="1"/>
    </cacheField>
    <cacheField name="Fournisseur ayant émis la facture" numFmtId="0">
      <sharedItems containsNonDate="0" containsString="0" containsBlank="1"/>
    </cacheField>
    <cacheField name="Dates de factures" numFmtId="0">
      <sharedItems containsNonDate="0" containsString="0" containsBlank="1"/>
    </cacheField>
    <cacheField name="N° des factures" numFmtId="0">
      <sharedItems containsNonDate="0" containsString="0" containsBlank="1"/>
    </cacheField>
    <cacheField name="Montant total facturé HT (€)" numFmtId="0">
      <sharedItems containsBlank="1" containsMixedTypes="1" containsNumber="1" containsInteger="1" minValue="0" maxValue="0"/>
    </cacheField>
    <cacheField name="Montant total facturé TTC (€)" numFmtId="0">
      <sharedItems containsBlank="1" containsMixedTypes="1" containsNumber="1" containsInteger="1" minValue="0" maxValue="0"/>
    </cacheField>
    <cacheField name="Montant total acquitté TTC (€)" numFmtId="0">
      <sharedItems containsBlank="1" containsMixedTypes="1" containsNumber="1" containsInteger="1" minValue="0" maxValue="0"/>
    </cacheField>
    <cacheField name="Mode paiement" numFmtId="0">
      <sharedItems containsNonDate="0" containsString="0" containsBlank="1"/>
    </cacheField>
    <cacheField name="Date de débit bancaire" numFmtId="0">
      <sharedItems containsNonDate="0" containsString="0" containsBlank="1"/>
    </cacheField>
    <cacheField name="Montant éligible facturé HT après analyse" numFmtId="167">
      <sharedItems containsBlank="1" containsMixedTypes="1" containsNumber="1" containsInteger="1" minValue="0" maxValue="0"/>
    </cacheField>
    <cacheField name="Montant éligible acquitté HT après analyse" numFmtId="167">
      <sharedItems containsBlank="1" containsMixedTypes="1" containsNumber="1" containsInteger="1" minValue="0" maxValue="0"/>
    </cacheField>
    <cacheField name="Montant non éligible acquitté HT après analyse" numFmtId="167">
      <sharedItems containsBlank="1" containsMixedTypes="1" containsNumber="1" containsInteger="1" minValue="0" maxValue="0"/>
    </cacheField>
    <cacheField name="Vérification total acquitté HT après analyse" numFmtId="167">
      <sharedItems containsBlank="1" containsMixedTypes="1" containsNumber="1" containsInteger="1" minValue="0" maxValue="0"/>
    </cacheField>
    <cacheField name="Observations instruction préalable" numFmtId="0">
      <sharedItems containsNonDate="0" containsString="0" containsBlank="1" count="1">
        <m/>
      </sharedItems>
    </cacheField>
    <cacheField name="Surface éligible  instruction préalable (m²)" numFmtId="0">
      <sharedItems containsNonDate="0" containsString="0" containsBlank="1"/>
    </cacheField>
    <cacheField name="Contrôle Visuel (mettre X) " numFmtId="0">
      <sharedItems containsNonDate="0" containsString="0" containsBlank="1"/>
    </cacheField>
    <cacheField name=" Pièces documentaires utilisées" numFmtId="0">
      <sharedItems containsBlank="1"/>
    </cacheField>
    <cacheField name="Description du contrôle" numFmtId="0">
      <sharedItems containsBlank="1"/>
    </cacheField>
    <cacheField name="Conformité ?(C/NC***)" numFmtId="0">
      <sharedItems containsNonDate="0" containsString="0" containsBlank="1"/>
    </cacheField>
    <cacheField name="Description de l'anomalie constatée" numFmtId="0">
      <sharedItems containsNonDate="0" containsString="0" containsBlank="1" count="1">
        <m/>
      </sharedItems>
    </cacheField>
    <cacheField name="Surface éligible  controleur (m²)" numFmtId="0">
      <sharedItems containsBlank="1"/>
    </cacheField>
    <cacheField name="Modification éligibilité avant plafond proposé - HT (en + / -)" numFmtId="0">
      <sharedItems containsBlank="1" containsMixedTypes="1" containsNumber="1" containsInteger="1" minValue="0" maxValue="0"/>
    </cacheField>
    <cacheField name="Commentaire du superviseur" numFmtId="0">
      <sharedItems containsBlank="1"/>
    </cacheField>
    <cacheField name="Eligible proposé sur l'analysé avant plafond (€ HT)" numFmtId="0">
      <sharedItems containsBlank="1" containsMixedTypes="1" containsNumber="1" containsInteger="1" minValue="0" maxValue="0"/>
    </cacheField>
    <cacheField name="Surface éligible  liquidateur (m²)" numFmtId="0">
      <sharedItems containsBlank="1"/>
    </cacheField>
    <cacheField name="Total éligible après plafond en € HT" numFmtId="0">
      <sharedItems containsBlank="1" containsMixedTypes="1" containsNumber="1" containsInteger="1" minValue="0" maxValue="0"/>
    </cacheField>
    <cacheField name="Répartition des dépenses (écarts positifs)" numFmtId="0">
      <sharedItems containsString="0" containsBlank="1" containsNumber="1" containsInteger="1" minValue="0" maxValue="0"/>
    </cacheField>
    <cacheField name="Observations gestionnaire" numFmtId="0">
      <sharedItems containsBlank="1"/>
    </cacheField>
    <cacheField name="Taux d'aide" numFmtId="0">
      <sharedItems containsBlank="1" containsMixedTypes="1" containsNumber="1" minValue="0.2" maxValue="0.2"/>
    </cacheField>
    <cacheField name="Montant d'aide " numFmtId="0">
      <sharedItems containsBlank="1" containsMixedTypes="1" containsNumber="1" containsInteger="1" minValue="0" maxValue="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EGROS Amaury" refreshedDate="42618.729121643519" createdVersion="3" refreshedVersion="3" minRefreshableVersion="3" recordCount="160">
  <cacheSource type="worksheet">
    <worksheetSource ref="A11:AJ171" sheet="SITE 2"/>
  </cacheSource>
  <cacheFields count="36">
    <cacheField name="numero siret du site" numFmtId="0">
      <sharedItems containsBlank="1" count="3">
        <m/>
        <s v="0"/>
        <s v="2" u="1"/>
      </sharedItems>
    </cacheField>
    <cacheField name="N° CVI" numFmtId="0">
      <sharedItems containsBlank="1" count="2">
        <m/>
        <s v="0"/>
      </sharedItems>
    </cacheField>
    <cacheField name="Code" numFmtId="0">
      <sharedItems containsBlank="1" count="29">
        <m/>
        <s v="sstot_batneuf_1"/>
        <s v="sstot_batneuf_2"/>
        <s v="sstot_batren_sansiso_1"/>
        <s v="sstot_batren_iso_1"/>
        <s v="sstot_batren_1"/>
        <s v="sstot_batren_sansiso_2"/>
        <s v="sstot_batren_iso_2"/>
        <s v="sstot_batren_2"/>
        <s v="sstot_caneuf_1"/>
        <s v="sstot_caneuf_2"/>
        <s v="sstot_cavren_sansiso_1"/>
        <s v="sstot_cavren_iso_1"/>
        <s v="sstot_cavren_1"/>
        <s v="sstot_cavren_sansiso_2"/>
        <s v="sstot_cavren_iso_2"/>
        <s v="sstot_cavren_2"/>
        <s v="soustot_mat_vinif"/>
        <s v="soustot_mat_mcr_vinif"/>
        <s v="soustot_mat_inno_vinif"/>
        <s v="soustot_mat_env_vinif"/>
        <s v="soustot_mat_cond"/>
        <s v="soustot_mat_mcr_cond"/>
        <s v="soustot_mat_inno_cond"/>
        <s v="soustot_mat_env_cond"/>
        <s v="soustot_mat_comm"/>
        <s v="soustot_mat_fav_comm"/>
        <s v="soustot_log"/>
        <s v="sous_tot_frais"/>
      </sharedItems>
    </cacheField>
    <cacheField name="Investissement présenté (intitulés modifiables)" numFmtId="0">
      <sharedItems containsBlank="1"/>
    </cacheField>
    <cacheField name="Assiette éligible" numFmtId="0">
      <sharedItems containsBlank="1" containsMixedTypes="1" containsNumber="1" containsInteger="1" minValue="0" maxValue="0"/>
    </cacheField>
    <cacheField name="Surface éligible (pour bâtiments)" numFmtId="0">
      <sharedItems containsBlank="1"/>
    </cacheField>
    <cacheField name="Surface déclarée réelle (pour bâtiments)" numFmtId="0">
      <sharedItems containsBlank="1"/>
    </cacheField>
    <cacheField name="Fournisseur ayant émis la facture" numFmtId="0">
      <sharedItems containsNonDate="0" containsString="0" containsBlank="1"/>
    </cacheField>
    <cacheField name="Dates de factures" numFmtId="0">
      <sharedItems containsNonDate="0" containsString="0" containsBlank="1"/>
    </cacheField>
    <cacheField name="N° des factures" numFmtId="0">
      <sharedItems containsNonDate="0" containsString="0" containsBlank="1"/>
    </cacheField>
    <cacheField name="Montant total facturé HT (€)" numFmtId="0">
      <sharedItems containsBlank="1" containsMixedTypes="1" containsNumber="1" containsInteger="1" minValue="0" maxValue="0"/>
    </cacheField>
    <cacheField name="Montant total facturé TTC (€)" numFmtId="0">
      <sharedItems containsBlank="1" containsMixedTypes="1" containsNumber="1" containsInteger="1" minValue="0" maxValue="0"/>
    </cacheField>
    <cacheField name="Montant total acquitté TTC (€)" numFmtId="0">
      <sharedItems containsBlank="1" containsMixedTypes="1" containsNumber="1" containsInteger="1" minValue="0" maxValue="0"/>
    </cacheField>
    <cacheField name="Mode paiement" numFmtId="0">
      <sharedItems containsNonDate="0" containsString="0" containsBlank="1"/>
    </cacheField>
    <cacheField name="Date de débit bancaire" numFmtId="0">
      <sharedItems containsNonDate="0" containsString="0" containsBlank="1"/>
    </cacheField>
    <cacheField name="Montant éligible facturé HT après analyse" numFmtId="167">
      <sharedItems containsBlank="1" containsMixedTypes="1" containsNumber="1" containsInteger="1" minValue="0" maxValue="0"/>
    </cacheField>
    <cacheField name="Montant éligible acquitté HT après analyse" numFmtId="167">
      <sharedItems containsBlank="1" containsMixedTypes="1" containsNumber="1" containsInteger="1" minValue="0" maxValue="0"/>
    </cacheField>
    <cacheField name="Montant non éligible acquitté HT après analyse" numFmtId="167">
      <sharedItems containsBlank="1" containsMixedTypes="1" containsNumber="1" containsInteger="1" minValue="0" maxValue="0"/>
    </cacheField>
    <cacheField name="Vérification total acquitté HT après analyse" numFmtId="167">
      <sharedItems containsBlank="1" containsMixedTypes="1" containsNumber="1" containsInteger="1" minValue="0" maxValue="0"/>
    </cacheField>
    <cacheField name="Observations instruction préalable" numFmtId="0">
      <sharedItems containsNonDate="0" containsString="0" containsBlank="1" count="1">
        <m/>
      </sharedItems>
    </cacheField>
    <cacheField name="Surface éligible  instruction préalable (m²)" numFmtId="0">
      <sharedItems containsNonDate="0" containsString="0" containsBlank="1"/>
    </cacheField>
    <cacheField name="Contrôle Visuel (mettre X) " numFmtId="0">
      <sharedItems containsNonDate="0" containsString="0" containsBlank="1"/>
    </cacheField>
    <cacheField name=" Pièces documentaires utilisées" numFmtId="0">
      <sharedItems containsBlank="1"/>
    </cacheField>
    <cacheField name="Description du contrôle" numFmtId="0">
      <sharedItems containsBlank="1"/>
    </cacheField>
    <cacheField name="Conformité ?(C/NC***)" numFmtId="0">
      <sharedItems containsNonDate="0" containsString="0" containsBlank="1"/>
    </cacheField>
    <cacheField name="Description de l'anomalie constatée" numFmtId="0">
      <sharedItems containsNonDate="0" containsString="0" containsBlank="1" count="1">
        <m/>
      </sharedItems>
    </cacheField>
    <cacheField name="Surface éligible  controleur (m²)" numFmtId="0">
      <sharedItems containsBlank="1"/>
    </cacheField>
    <cacheField name="Modification éligibilité avant plafond proposé - HT (en + / -)" numFmtId="0">
      <sharedItems containsBlank="1" containsMixedTypes="1" containsNumber="1" containsInteger="1" minValue="0" maxValue="0"/>
    </cacheField>
    <cacheField name="Commentaire du superviseur" numFmtId="0">
      <sharedItems containsBlank="1"/>
    </cacheField>
    <cacheField name="Eligible proposé sur l'analysé avant plafond (€ HT)" numFmtId="0">
      <sharedItems containsBlank="1" containsMixedTypes="1" containsNumber="1" containsInteger="1" minValue="0" maxValue="0"/>
    </cacheField>
    <cacheField name="Surface éligible  liquidateur (m²)" numFmtId="0">
      <sharedItems containsBlank="1"/>
    </cacheField>
    <cacheField name="Total éligible après plafond en € HT" numFmtId="0">
      <sharedItems containsBlank="1" containsMixedTypes="1" containsNumber="1" containsInteger="1" minValue="0" maxValue="0"/>
    </cacheField>
    <cacheField name="Répartition des dépenses (écarts positifs)" numFmtId="0">
      <sharedItems containsString="0" containsBlank="1" containsNumber="1" containsInteger="1" minValue="0" maxValue="0"/>
    </cacheField>
    <cacheField name="Observations gestionnaire" numFmtId="0">
      <sharedItems containsBlank="1"/>
    </cacheField>
    <cacheField name="Taux d'aide" numFmtId="0">
      <sharedItems containsBlank="1" containsMixedTypes="1" containsNumber="1" minValue="0.2" maxValue="0.2"/>
    </cacheField>
    <cacheField name="Montant d'aide " numFmtId="0">
      <sharedItems containsBlank="1" containsMixedTypes="1" containsNumber="1" containsInteger="1" minValue="0" maxValue="0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LEGROS Amaury" refreshedDate="42618.729121990742" createdVersion="3" refreshedVersion="3" recordCount="160">
  <cacheSource type="worksheet">
    <worksheetSource ref="A11:AJ171" sheet="SITE 1"/>
  </cacheSource>
  <cacheFields count="36">
    <cacheField name="numero siret du site" numFmtId="0">
      <sharedItems containsBlank="1" count="3">
        <m/>
        <s v="0"/>
        <s v="453543453" u="1"/>
      </sharedItems>
    </cacheField>
    <cacheField name="N° CVI" numFmtId="0">
      <sharedItems containsBlank="1" count="4">
        <m/>
        <s v="0"/>
        <s v="54545464846999" u="1"/>
        <s v="454545464888" u="1"/>
      </sharedItems>
    </cacheField>
    <cacheField name="Code" numFmtId="0">
      <sharedItems containsBlank="1" count="29">
        <m/>
        <s v="sstot_batneuf_1"/>
        <s v="sstot_batneuf_2"/>
        <s v="sstot_batren_sansiso_1"/>
        <s v="sstot_batren_iso_1"/>
        <s v="sstot_batren_1"/>
        <s v="sstot_batren_sansiso_2"/>
        <s v="sstot_batren_iso_2"/>
        <s v="sstot_batren_2"/>
        <s v="sstot_caneuf_1"/>
        <s v="sstot_caneuf_2"/>
        <s v="sstot_cavren_sansiso_1"/>
        <s v="sstot_cavren_iso_1"/>
        <s v="sstot_cavren_1"/>
        <s v="sstot_cavren_sansiso_2"/>
        <s v="sstot_cavren_iso_2"/>
        <s v="sstot_cavren_2"/>
        <s v="soustot_mat_vinif"/>
        <s v="soustot_mat_mcr_vinif"/>
        <s v="soustot_mat_inno_vinif"/>
        <s v="soustot_mat_env_vinif"/>
        <s v="soustot_mat_cond"/>
        <s v="soustot_mat_mcr_cond"/>
        <s v="soustot_mat_inno_cond"/>
        <s v="soustot_mat_env_cond"/>
        <s v="soustot_mat_comm"/>
        <s v="soustot_mat_fav_comm"/>
        <s v="soustot_log"/>
        <s v="sous_tot_frais"/>
      </sharedItems>
    </cacheField>
    <cacheField name="Investissement présenté (intitulés modifiables)" numFmtId="0">
      <sharedItems containsBlank="1"/>
    </cacheField>
    <cacheField name="Assiette éligible" numFmtId="0">
      <sharedItems containsBlank="1" containsMixedTypes="1" containsNumber="1" containsInteger="1" minValue="0" maxValue="0"/>
    </cacheField>
    <cacheField name="Surface éligible (pour bâtiments)" numFmtId="0">
      <sharedItems containsBlank="1"/>
    </cacheField>
    <cacheField name="Surface déclarée réelle (pour bâtiments)" numFmtId="0">
      <sharedItems containsBlank="1"/>
    </cacheField>
    <cacheField name="Fournisseur ayant émis la facture" numFmtId="0">
      <sharedItems containsNonDate="0" containsString="0" containsBlank="1"/>
    </cacheField>
    <cacheField name="Dates de factures" numFmtId="0">
      <sharedItems containsNonDate="0" containsString="0" containsBlank="1"/>
    </cacheField>
    <cacheField name="N° des factures" numFmtId="0">
      <sharedItems containsNonDate="0" containsString="0" containsBlank="1"/>
    </cacheField>
    <cacheField name="Montant total facturé HT (€)" numFmtId="0">
      <sharedItems containsBlank="1" containsMixedTypes="1" containsNumber="1" containsInteger="1" minValue="0" maxValue="0"/>
    </cacheField>
    <cacheField name="Montant total facturé TTC (€)" numFmtId="0">
      <sharedItems containsBlank="1" containsMixedTypes="1" containsNumber="1" containsInteger="1" minValue="0" maxValue="0"/>
    </cacheField>
    <cacheField name="Montant total acquitté TTC (€)" numFmtId="0">
      <sharedItems containsBlank="1" containsMixedTypes="1" containsNumber="1" containsInteger="1" minValue="0" maxValue="0"/>
    </cacheField>
    <cacheField name="Mode paiement" numFmtId="0">
      <sharedItems containsNonDate="0" containsString="0" containsBlank="1"/>
    </cacheField>
    <cacheField name="Date de débit bancaire" numFmtId="0">
      <sharedItems containsNonDate="0" containsString="0" containsBlank="1"/>
    </cacheField>
    <cacheField name="Montant éligible facturé HT après analyse" numFmtId="167">
      <sharedItems containsBlank="1" containsMixedTypes="1" containsNumber="1" containsInteger="1" minValue="0" maxValue="0"/>
    </cacheField>
    <cacheField name="Montant éligible acquitté HT après analyse" numFmtId="167">
      <sharedItems containsBlank="1" containsMixedTypes="1" containsNumber="1" containsInteger="1" minValue="0" maxValue="0"/>
    </cacheField>
    <cacheField name="Montant non éligible acquitté HT après analyse" numFmtId="167">
      <sharedItems containsBlank="1" containsMixedTypes="1" containsNumber="1" containsInteger="1" minValue="0" maxValue="0"/>
    </cacheField>
    <cacheField name="Vérification total acquitté HT après analyse" numFmtId="167">
      <sharedItems containsBlank="1" containsMixedTypes="1" containsNumber="1" containsInteger="1" minValue="0" maxValue="0"/>
    </cacheField>
    <cacheField name="Observations instruction préalable" numFmtId="0">
      <sharedItems containsNonDate="0" containsString="0" containsBlank="1" count="1">
        <m/>
      </sharedItems>
    </cacheField>
    <cacheField name="Surface éligible  instruction préalable (m²)" numFmtId="0">
      <sharedItems containsNonDate="0" containsString="0" containsBlank="1"/>
    </cacheField>
    <cacheField name="Contrôle Visuel (mettre X) " numFmtId="0">
      <sharedItems containsNonDate="0" containsString="0" containsBlank="1"/>
    </cacheField>
    <cacheField name=" Pièces documentaires utilisées" numFmtId="0">
      <sharedItems containsBlank="1"/>
    </cacheField>
    <cacheField name="Description du contrôle" numFmtId="0">
      <sharedItems containsBlank="1"/>
    </cacheField>
    <cacheField name="Conformité ?(C/NC***)" numFmtId="0">
      <sharedItems containsNonDate="0" containsString="0" containsBlank="1"/>
    </cacheField>
    <cacheField name="Description de l'anomalie constatée" numFmtId="0">
      <sharedItems containsNonDate="0" containsString="0" containsBlank="1" count="1">
        <m/>
      </sharedItems>
    </cacheField>
    <cacheField name="Surface éligible  controleur (m²)" numFmtId="0">
      <sharedItems containsBlank="1"/>
    </cacheField>
    <cacheField name="Modification éligibilité avant plafond proposé - HT (en + / -)" numFmtId="0">
      <sharedItems containsBlank="1" containsMixedTypes="1" containsNumber="1" containsInteger="1" minValue="0" maxValue="0"/>
    </cacheField>
    <cacheField name="Commentaire du superviseur" numFmtId="0">
      <sharedItems containsBlank="1"/>
    </cacheField>
    <cacheField name="Eligible proposé sur l'analysé avant plafond (€ HT)" numFmtId="0">
      <sharedItems containsBlank="1" containsMixedTypes="1" containsNumber="1" containsInteger="1" minValue="0" maxValue="0"/>
    </cacheField>
    <cacheField name="Surface éligible  liquidateur (m²)" numFmtId="0">
      <sharedItems containsBlank="1"/>
    </cacheField>
    <cacheField name="Total éligible après plafond en € HT" numFmtId="0">
      <sharedItems containsBlank="1" containsMixedTypes="1" containsNumber="1" containsInteger="1" minValue="0" maxValue="0"/>
    </cacheField>
    <cacheField name="Répartition des dépenses (écarts positifs)" numFmtId="0">
      <sharedItems containsString="0" containsBlank="1" containsNumber="1" containsInteger="1" minValue="0" maxValue="0"/>
    </cacheField>
    <cacheField name="Observations gestionnaire" numFmtId="0">
      <sharedItems containsBlank="1"/>
    </cacheField>
    <cacheField name="Taux d'aide" numFmtId="0">
      <sharedItems containsBlank="1" containsMixedTypes="1" containsNumber="1" minValue="0.2" maxValue="0.2"/>
    </cacheField>
    <cacheField name="Montant d'aide " numFmtId="0">
      <sharedItems containsBlank="1" containsMixedTypes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0">
  <r>
    <x v="0"/>
    <x v="0"/>
    <x v="0"/>
    <s v="Bât. neuf de production n°1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ors œuvre (fondations, maçonnerie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"/>
    <s v="Sous Total « bâtiment neuf production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neuf de production n°2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"/>
    <s v="Sous Total « bâtiment neuf production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production re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3"/>
    <s v="Sous total &quot;bâtiment production rénové n°1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4"/>
    <s v="Sous Total &quot;isolation bâtiment production rénové n°1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5"/>
    <s v="Sous Total « bâtiment de production rénové n°1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Bât. production re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6"/>
    <s v="Sous total &quot;bâtiment production rénové n°2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7"/>
    <s v="Sous Total &quot;isolation bâtiment production rénové n°2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8"/>
    <s v="Sous Total « bâtiment production rénové n°2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Caveau neuf n°1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9"/>
    <s v="Sous Total « caveau neuf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neuf n°2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0"/>
    <s v="Sous Total « caveau neuf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ré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1"/>
    <s v="Sous Total &quot;caveau rénové hors isolation n°1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2"/>
    <s v="Sous Total « isolation caveau rénové n°1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3"/>
    <s v="Sous Total « caveau renové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Caveau ré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4"/>
    <s v="Sous Total &quot;caveau rénové hors isolation n°2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5"/>
    <s v="Sous Total « isolation caveau rénové n°2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6"/>
    <s v="Sous Total « caveau renové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Equipements vinific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de la vendan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essurage-égoutt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 la vendange : thermovinification, flash détent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s vins et des moû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îtrise des température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uv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uyaut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, assemblage, élev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nsferts et dive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vinific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spécifiques pour installation matérie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7"/>
    <s v="Sous total  « équipements vinific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8"/>
    <s v="Sous total  &quot;équipements vinification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9"/>
    <s v="Sous total &quot;équipements vinification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0"/>
    <s v="Sous total &quot;équipements vinif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nditionnement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éparation des vin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înes de conditionnement bouteilles, BIB, PE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nditionnemen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1"/>
    <s v="Sous Total « équipements conditionnement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2"/>
    <s v="Sous total  &quot;équipements conditonnement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3"/>
    <s v="Sous total &quot;équipements conditionnement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4"/>
    <s v="Sous total &quot;équipements cond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mmercialis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Banque de dégus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agères de présen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onte-char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ave à vi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ave-ver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mmercial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5"/>
    <s v="Sous Total « équipements commercialis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Matériel favorisant développement commercia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1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2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6"/>
    <s v="Sous total &quot;matériel favorisant le développement commercial &quot;"/>
    <m/>
    <s v="sans objet pour AP2013"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Logiciels :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a qualité du proces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s équip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 caveau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7"/>
    <s v="Sous Total « logiciels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Frais d'études et d’ingénierie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e sol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'impac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Ingénieri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rchitect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8"/>
    <s v="Sous Total « frais études et ingénierie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Divers 1"/>
    <m/>
    <m/>
    <m/>
    <m/>
    <m/>
    <m/>
    <m/>
    <m/>
    <m/>
    <m/>
    <m/>
    <m/>
    <m/>
    <m/>
    <m/>
    <x v="0"/>
    <m/>
    <m/>
    <m/>
    <m/>
    <m/>
    <x v="0"/>
    <m/>
    <m/>
    <m/>
    <m/>
    <m/>
    <s v="ctrle 10% après plafond"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0"/>
    <s v="Sous Total  « Divers/imprévus »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s v="Montant des dépenses notifiées (€)"/>
    <m/>
    <m/>
    <m/>
    <m/>
    <m/>
    <s v="Montant total facturé HT (€)"/>
    <s v="Montant total facturé TTC (€)"/>
    <s v="Montant total acquitté TTC (€)"/>
    <m/>
    <m/>
    <s v="Montant éligible facturé HT après analyse"/>
    <s v="Montant éligible acquitté HT après analyse"/>
    <s v="Montant non éligible acquitté HT après analyse"/>
    <s v="Vérification total acquitté HT après analyse"/>
    <x v="0"/>
    <m/>
    <m/>
    <m/>
    <m/>
    <m/>
    <x v="0"/>
    <m/>
    <s v="Modification éligibilité avant plafond proposé - HT (en + / -)"/>
    <m/>
    <s v="Eligible proposé sur l'analysé avant plafond (€ HT)"/>
    <m/>
    <s v="Total éligible après plafond en € HT"/>
    <m/>
    <s v="Contrôle sur la répartition des dépenses grand poste à grand poste"/>
    <s v="Contrôle taux"/>
    <s v="Montant d'aide "/>
  </r>
  <r>
    <x v="0"/>
    <x v="0"/>
    <x v="0"/>
    <s v="Total (€)"/>
    <n v="0"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en deça des 25% autorisés"/>
    <s v=""/>
    <n v="0"/>
  </r>
  <r>
    <x v="0"/>
    <x v="0"/>
    <x v="0"/>
    <s v=""/>
    <s v=""/>
    <m/>
    <m/>
    <m/>
    <m/>
    <m/>
    <m/>
    <m/>
    <m/>
    <m/>
    <m/>
    <m/>
    <m/>
    <m/>
    <m/>
    <x v="0"/>
    <m/>
    <m/>
    <s v="IMPORTANT : Ce tableau est utilisé par plusieurs utilisateurs. A chaque ligne correspond une facture. Il est interdit d'ajouter des lignes."/>
    <m/>
    <m/>
    <x v="0"/>
    <m/>
    <m/>
    <m/>
    <m/>
    <m/>
    <m/>
    <m/>
    <m/>
    <m/>
    <m/>
  </r>
  <r>
    <x v="0"/>
    <x v="0"/>
    <x v="0"/>
    <m/>
    <m/>
    <m/>
    <m/>
    <m/>
    <m/>
    <m/>
    <s v="Nom, cachet et signature du bénéficiaire_x000a__x000a__x000a_Fait à : _x000a__x000a_Le :"/>
    <m/>
    <m/>
    <m/>
    <m/>
    <s v="Date, nom et signature de l'agent de FranceAgriMer ayant réalisé l'instruction préalable "/>
    <m/>
    <m/>
    <m/>
    <x v="0"/>
    <m/>
    <m/>
    <m/>
    <s v="Date, nom, signature et cachet du contrôleur de FranceAgriMer"/>
    <m/>
    <x v="0"/>
    <m/>
    <m/>
    <s v="Date, Nom et signature du superviseur contrôle de FranceAgriMer"/>
    <m/>
    <s v="Date, Nom et signature du liquidateur de FranceAgriMer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0">
  <r>
    <x v="0"/>
    <x v="0"/>
    <x v="0"/>
    <s v="Bât. neuf de production n°1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ors œuvre (fondations, maçonnerie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"/>
    <s v="Sous Total « bâtiment neuf production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neuf de production n°2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"/>
    <s v="Sous Total « bâtiment neuf production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production re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3"/>
    <s v="Sous total &quot;bâtiment production rénové n°1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4"/>
    <s v="Sous Total &quot;isolation bâtiment production rénové n°1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5"/>
    <s v="Sous Total « bâtiment de production rénové n°1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Bât. production re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6"/>
    <s v="Sous total &quot;bâtiment production rénové n°2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7"/>
    <s v="Sous Total &quot;isolation bâtiment production rénové n°2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8"/>
    <s v="Sous Total « bâtiment production rénové n°2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Caveau neuf n°1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9"/>
    <s v="Sous Total « caveau neuf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neuf n°2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0"/>
    <s v="Sous Total « caveau neuf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ré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1"/>
    <s v="Sous Total &quot;caveau rénové hors isolation n°1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2"/>
    <s v="Sous Total « isolation caveau rénové n°1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3"/>
    <s v="Sous Total « caveau renové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Caveau ré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4"/>
    <s v="Sous Total &quot;caveau rénové hors isolation n°2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5"/>
    <s v="Sous Total « isolation caveau rénové n°2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6"/>
    <s v="Sous Total « caveau renové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Equipements vinific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de la vendan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essurage-égoutt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 la vendange : thermovinification, flash détent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s vins et des moû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îtrise des température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uv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uyaut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, assemblage, élev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nsferts et dive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vinific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spécifiques pour installation matérie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7"/>
    <s v="Sous total  « équipements vinific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8"/>
    <s v="Sous total  &quot;équipements vinification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9"/>
    <s v="Sous total &quot;équipements vinification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0"/>
    <s v="Sous total &quot;équipements vinif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nditionnement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éparation des vin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înes de conditionnement bouteilles, BIB, PE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nditionnemen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1"/>
    <s v="Sous Total « équipements conditionnement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2"/>
    <s v="Sous total  &quot;équipements conditonnement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3"/>
    <s v="Sous total &quot;équipements conditionnement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4"/>
    <s v="Sous total &quot;équipements cond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mmercialis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Banque de dégus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agères de présen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onte-char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ave à vi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ave-ver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mmercial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5"/>
    <s v="Sous Total « équipements commercialis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Matériel favorisant développement commercia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1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2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6"/>
    <s v="Sous total &quot;matériel favorisant le développement commercial &quot;"/>
    <m/>
    <s v="sans objet pour AP2013"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Logiciels :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a qualité du proces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s équip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 caveau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7"/>
    <s v="Sous Total « logiciels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Frais d'études et d’ingénierie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e sol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'impac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Ingénieri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rchitect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8"/>
    <s v="Sous Total « frais études et ingénierie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Divers 1"/>
    <m/>
    <m/>
    <m/>
    <m/>
    <m/>
    <m/>
    <m/>
    <m/>
    <m/>
    <m/>
    <m/>
    <m/>
    <m/>
    <m/>
    <m/>
    <x v="0"/>
    <m/>
    <m/>
    <m/>
    <m/>
    <m/>
    <x v="0"/>
    <m/>
    <m/>
    <m/>
    <m/>
    <m/>
    <s v="ctrle 10% après plafond"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0"/>
    <s v="Sous Total  « Divers/imprévus »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s v="Montant des dépenses notifiées (€)"/>
    <m/>
    <m/>
    <m/>
    <m/>
    <m/>
    <s v="Montant total facturé HT (€)"/>
    <s v="Montant total facturé TTC (€)"/>
    <s v="Montant total acquitté TTC (€)"/>
    <m/>
    <m/>
    <s v="Montant éligible facturé HT après analyse"/>
    <s v="Montant éligible acquitté HT après analyse"/>
    <s v="Montant non éligible acquitté HT après analyse"/>
    <s v="Vérification total acquitté HT après analyse"/>
    <x v="0"/>
    <m/>
    <m/>
    <m/>
    <m/>
    <m/>
    <x v="0"/>
    <m/>
    <s v="Modification éligibilité avant plafond proposé - HT (en + / -)"/>
    <m/>
    <s v="Eligible proposé sur l'analysé avant plafond (€ HT)"/>
    <m/>
    <s v="Total éligible après plafond en € HT"/>
    <m/>
    <s v="Contrôle sur la répartition des dépenses grand poste à grand poste"/>
    <s v="Contrôle taux"/>
    <s v="Montant d'aide "/>
  </r>
  <r>
    <x v="0"/>
    <x v="0"/>
    <x v="0"/>
    <s v="Total (€)"/>
    <n v="0"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en deça des 25% autorisés"/>
    <s v=""/>
    <n v="0"/>
  </r>
  <r>
    <x v="0"/>
    <x v="0"/>
    <x v="0"/>
    <s v=""/>
    <s v=""/>
    <m/>
    <m/>
    <m/>
    <m/>
    <m/>
    <m/>
    <m/>
    <m/>
    <m/>
    <m/>
    <m/>
    <m/>
    <m/>
    <m/>
    <x v="0"/>
    <m/>
    <m/>
    <s v="IMPORTANT : Ce tableau est utilisé par plusieurs utilisateurs. A chaque ligne correspond une facture. Il est interdit d'ajouter des lignes."/>
    <m/>
    <m/>
    <x v="0"/>
    <m/>
    <m/>
    <m/>
    <m/>
    <m/>
    <m/>
    <m/>
    <m/>
    <m/>
    <m/>
  </r>
  <r>
    <x v="0"/>
    <x v="0"/>
    <x v="0"/>
    <m/>
    <m/>
    <m/>
    <m/>
    <m/>
    <m/>
    <m/>
    <s v="Nom, cachet et signature du bénéficiaire_x000a__x000a__x000a_Fait à : _x000a__x000a_Le :"/>
    <m/>
    <m/>
    <m/>
    <m/>
    <s v="Date, nom et signature de l'agent de FranceAgriMer ayant réalisé l'instruction préalable "/>
    <m/>
    <m/>
    <m/>
    <x v="0"/>
    <m/>
    <m/>
    <m/>
    <s v="Date, nom, signature et cachet du contrôleur de FranceAgriMer"/>
    <m/>
    <x v="0"/>
    <m/>
    <m/>
    <s v="Date, Nom et signature du superviseur contrôle de FranceAgriMer"/>
    <m/>
    <s v="Date, Nom et signature du liquidateur de FranceAgriMer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0">
  <r>
    <x v="0"/>
    <x v="0"/>
    <x v="0"/>
    <s v="Bât. neuf de production n°1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ors œuvre (fondations, maçonnerie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"/>
    <s v="Sous Total « bâtiment neuf production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neuf de production n°2 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"/>
    <s v="Sous Total « bâtiment neuf production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Bât. production re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3"/>
    <s v="Sous total &quot;bâtiment production rénové n°1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4"/>
    <s v="Sous Total &quot;isolation bâtiment production rénové n°1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5"/>
    <s v="Sous Total « bâtiment de production rénové n°1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Bât. production re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il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evêtement de so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gravitai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6"/>
    <s v="Sous total &quot;bâtiment production rénové n°2 hors isolation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7"/>
    <s v="Sous Total &quot;isolation bâtiment production rénové n°2&quot;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8"/>
    <s v="Sous Total « bâtiment production rénové n°2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Plafond en rénovation uniquement pour AP2013 et 2014"/>
    <m/>
    <n v="0"/>
  </r>
  <r>
    <x v="0"/>
    <x v="0"/>
    <x v="0"/>
    <s v="Caveau neuf n°1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9"/>
    <s v="Sous Total « caveau neuf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neuf n°2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errass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Gros œuvre (fondations, maçonnerie,…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rpente de toiture et couvertu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lomb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intérieu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0"/>
    <s v="Sous Total « caveau neuf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n v="0"/>
    <m/>
    <b v="0"/>
    <n v="0"/>
  </r>
  <r>
    <x v="0"/>
    <x v="0"/>
    <x v="0"/>
    <s v="Caveau rénové n°1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1"/>
    <s v="Sous Total &quot;caveau rénové hors isolation n°1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2"/>
    <s v="Sous Total « isolation caveau rénové n°1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3"/>
    <s v="Sous Total « caveau renové n°1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Caveau rénové n°2  : 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limat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4"/>
    <s v="Sous Total &quot;caveau rénové hors isolation n°2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s v="0"/>
    <m/>
    <m/>
    <b v="0"/>
    <m/>
  </r>
  <r>
    <x v="0"/>
    <x v="0"/>
    <x v="0"/>
    <s v="Isolation thermiqu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s v="A REMPLIR"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5"/>
    <s v="Sous Total « isolation caveau rénové n°2 »"/>
    <m/>
    <m/>
    <m/>
    <m/>
    <m/>
    <m/>
    <n v="0"/>
    <n v="0"/>
    <n v="0"/>
    <m/>
    <m/>
    <n v="0"/>
    <n v="0"/>
    <n v="0"/>
    <n v="0"/>
    <x v="0"/>
    <m/>
    <m/>
    <m/>
    <m/>
    <m/>
    <x v="0"/>
    <s v="on privilégie l'isolation"/>
    <n v="0"/>
    <m/>
    <n v="0"/>
    <s v="on privilégie l'isolation"/>
    <n v="0"/>
    <m/>
    <m/>
    <n v="0.2"/>
    <m/>
  </r>
  <r>
    <x v="1"/>
    <x v="1"/>
    <x v="16"/>
    <s v="Sous Total « caveau renové n°2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m/>
    <n v="0"/>
  </r>
  <r>
    <x v="0"/>
    <x v="0"/>
    <x v="0"/>
    <s v="Equipements vinific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Réception de la vendan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essurage-égoutt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 la vendange : thermovinification, flash détent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itement des vins et des moû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îtrise des température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uv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uyauteri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, assemblage, élev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Transferts et diver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vinific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ménagements spécifiques pour installation matérie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7"/>
    <s v="Sous total  « équipements vinific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8"/>
    <s v="Sous total  &quot;équipements vinification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19"/>
    <s v="Sous total &quot;équipements vinification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0"/>
    <s v="Sous total &quot;équipements vinif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nditionnement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Préparation des vin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haînes de conditionnement bouteilles, BIB, PE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Stocka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nditionnemen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1"/>
    <s v="Sous Total « équipements conditionnement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2"/>
    <s v="Sous total  &quot;équipements conditonnement MC/MCR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3"/>
    <s v="Sous total &quot;équipements conditionnement innovants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4"/>
    <s v="Sous total &quot;équipements cond. avec impact environnemental&quot;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Equipements commercialisation :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Banque de dégus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agères de présent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onte-charg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Cave à vi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ave-verre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lectricité et plomberie liés au matériel de commercialisation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5"/>
    <s v="Sous Total « équipements commercialisation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Matériel favorisant développement commercial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1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matériel favorisant le développement commercial 2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6"/>
    <s v="Sous total &quot;matériel favorisant le développement commercial &quot;"/>
    <m/>
    <s v="sans objet pour AP2013"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n v="0.2"/>
    <n v="0"/>
  </r>
  <r>
    <x v="0"/>
    <x v="0"/>
    <x v="0"/>
    <s v="Logiciels :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a qualité du proces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s équipement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Logiciel pour le caveau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7"/>
    <s v="Sous Total « logiciels 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Frais d'études et d’ingénierie 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e sols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Etude d'impact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Ingénieri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Architecte (au prorata des dépenses éligibles rattachées)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s v="…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28"/>
    <s v="Sous Total « frais études et ingénierie »"/>
    <m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m/>
    <b v="0"/>
    <n v="0"/>
  </r>
  <r>
    <x v="0"/>
    <x v="0"/>
    <x v="0"/>
    <s v="Divers 1"/>
    <m/>
    <m/>
    <m/>
    <m/>
    <m/>
    <m/>
    <m/>
    <m/>
    <m/>
    <m/>
    <m/>
    <m/>
    <m/>
    <m/>
    <m/>
    <x v="0"/>
    <m/>
    <m/>
    <m/>
    <m/>
    <m/>
    <x v="0"/>
    <m/>
    <m/>
    <m/>
    <m/>
    <m/>
    <s v="ctrle 10% après plafond"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1"/>
    <x v="1"/>
    <x v="0"/>
    <s v="Sous Total  « Divers/imprévus »"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m/>
    <m/>
    <m/>
    <m/>
    <m/>
    <m/>
    <m/>
    <m/>
    <m/>
    <m/>
    <m/>
    <m/>
    <m/>
    <m/>
    <m/>
    <x v="0"/>
    <m/>
    <m/>
    <m/>
    <m/>
    <m/>
    <x v="0"/>
    <m/>
    <m/>
    <m/>
    <m/>
    <m/>
    <m/>
    <m/>
    <m/>
    <m/>
    <m/>
  </r>
  <r>
    <x v="0"/>
    <x v="0"/>
    <x v="0"/>
    <m/>
    <s v="Montant des dépenses notifiées (€)"/>
    <m/>
    <m/>
    <m/>
    <m/>
    <m/>
    <s v="Montant total facturé HT (€)"/>
    <s v="Montant total facturé TTC (€)"/>
    <s v="Montant total acquitté TTC (€)"/>
    <m/>
    <m/>
    <s v="Montant éligible facturé HT après analyse"/>
    <s v="Montant éligible acquitté HT après analyse"/>
    <s v="Montant non éligible acquitté HT après analyse"/>
    <s v="Vérification total acquitté HT après analyse"/>
    <x v="0"/>
    <m/>
    <m/>
    <m/>
    <m/>
    <m/>
    <x v="0"/>
    <m/>
    <s v="Modification éligibilité avant plafond proposé - HT (en + / -)"/>
    <m/>
    <s v="Eligible proposé sur l'analysé avant plafond (€ HT)"/>
    <m/>
    <s v="Total éligible après plafond en € HT"/>
    <m/>
    <s v="Contrôle sur la répartition des dépenses grand poste à grand poste"/>
    <s v="Contrôle taux"/>
    <s v="Montant d'aide "/>
  </r>
  <r>
    <x v="0"/>
    <x v="0"/>
    <x v="0"/>
    <s v="Total (€)"/>
    <n v="0"/>
    <m/>
    <m/>
    <m/>
    <m/>
    <m/>
    <n v="0"/>
    <n v="0"/>
    <n v="0"/>
    <m/>
    <m/>
    <n v="0"/>
    <n v="0"/>
    <n v="0"/>
    <n v="0"/>
    <x v="0"/>
    <m/>
    <m/>
    <m/>
    <m/>
    <m/>
    <x v="0"/>
    <m/>
    <n v="0"/>
    <m/>
    <n v="0"/>
    <m/>
    <n v="0"/>
    <n v="0"/>
    <s v="en deça des 25% autorisés"/>
    <s v=""/>
    <n v="0"/>
  </r>
  <r>
    <x v="0"/>
    <x v="0"/>
    <x v="0"/>
    <s v=""/>
    <s v=""/>
    <m/>
    <m/>
    <m/>
    <m/>
    <m/>
    <m/>
    <m/>
    <m/>
    <m/>
    <m/>
    <m/>
    <m/>
    <m/>
    <m/>
    <x v="0"/>
    <m/>
    <m/>
    <s v="IMPORTANT : Ce tableau est utilisé par plusieurs utilisateurs. A chaque ligne correspond une facture. Il est interdit d'ajouter des lignes."/>
    <m/>
    <m/>
    <x v="0"/>
    <m/>
    <m/>
    <m/>
    <m/>
    <m/>
    <m/>
    <m/>
    <m/>
    <m/>
    <m/>
  </r>
  <r>
    <x v="0"/>
    <x v="0"/>
    <x v="0"/>
    <m/>
    <m/>
    <m/>
    <m/>
    <m/>
    <m/>
    <m/>
    <s v="Nom, cachet et signature du bénéficiaire_x000a__x000a__x000a_Fait à : _x000a__x000a_Le :"/>
    <m/>
    <m/>
    <m/>
    <m/>
    <s v="Date, nom et signature de l'agent de FranceAgriMer ayant réalisé l'instruction préalable "/>
    <m/>
    <m/>
    <m/>
    <x v="0"/>
    <m/>
    <m/>
    <m/>
    <s v="Date, nom, signature et cachet du contrôleur de FranceAgriMer"/>
    <m/>
    <x v="0"/>
    <m/>
    <m/>
    <s v="Date, Nom et signature du superviseur contrôle de FranceAgriMer"/>
    <m/>
    <s v="Date, Nom et signature du liquidateur de FranceAgriMer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Données" updatedVersion="3" showMemberPropertyTips="0" useAutoFormatting="1" itemPrintTitles="1" createdVersion="1" indent="0" compact="0" compactData="0" gridDropZones="1">
  <location ref="A69:O99" firstHeaderRow="1" firstDataRow="2" firstDataCol="4"/>
  <pivotFields count="36">
    <pivotField axis="axisRow" compact="0" outline="0" subtotalTop="0" showAll="0" includeNewItemsInFilter="1" defaultSubtotal="0">
      <items count="3">
        <item x="0"/>
        <item x="1"/>
        <item m="1" x="2"/>
      </items>
    </pivotField>
    <pivotField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29">
        <item x="28"/>
        <item x="27"/>
        <item x="25"/>
        <item x="21"/>
        <item x="24"/>
        <item x="20"/>
        <item x="23"/>
        <item x="19"/>
        <item x="22"/>
        <item x="18"/>
        <item x="1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0"/>
        <item x="26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 defaultSubtotal="0"/>
  </pivotFields>
  <rowFields count="4">
    <field x="2"/>
    <field x="0"/>
    <field x="19"/>
    <field x="25"/>
  </rowFields>
  <rowItems count="29">
    <i>
      <x/>
      <x v="1"/>
      <x/>
      <x/>
    </i>
    <i>
      <x v="1"/>
      <x v="1"/>
      <x/>
      <x/>
    </i>
    <i>
      <x v="2"/>
      <x v="1"/>
      <x/>
      <x/>
    </i>
    <i>
      <x v="3"/>
      <x v="1"/>
      <x/>
      <x/>
    </i>
    <i>
      <x v="4"/>
      <x v="1"/>
      <x/>
      <x/>
    </i>
    <i>
      <x v="5"/>
      <x v="1"/>
      <x/>
      <x/>
    </i>
    <i>
      <x v="6"/>
      <x v="1"/>
      <x/>
      <x/>
    </i>
    <i>
      <x v="7"/>
      <x v="1"/>
      <x/>
      <x/>
    </i>
    <i>
      <x v="8"/>
      <x v="1"/>
      <x/>
      <x/>
    </i>
    <i>
      <x v="9"/>
      <x v="1"/>
      <x/>
      <x/>
    </i>
    <i>
      <x v="10"/>
      <x v="1"/>
      <x/>
      <x/>
    </i>
    <i>
      <x v="11"/>
      <x v="1"/>
      <x/>
      <x/>
    </i>
    <i>
      <x v="12"/>
      <x v="1"/>
      <x/>
      <x/>
    </i>
    <i>
      <x v="13"/>
      <x v="1"/>
      <x/>
      <x/>
    </i>
    <i>
      <x v="14"/>
      <x v="1"/>
      <x/>
      <x/>
    </i>
    <i>
      <x v="15"/>
      <x v="1"/>
      <x/>
      <x/>
    </i>
    <i>
      <x v="16"/>
      <x v="1"/>
      <x/>
      <x/>
    </i>
    <i>
      <x v="17"/>
      <x v="1"/>
      <x/>
      <x/>
    </i>
    <i>
      <x v="18"/>
      <x v="1"/>
      <x/>
      <x/>
    </i>
    <i>
      <x v="19"/>
      <x v="1"/>
      <x/>
      <x/>
    </i>
    <i>
      <x v="20"/>
      <x v="1"/>
      <x/>
      <x/>
    </i>
    <i>
      <x v="21"/>
      <x v="1"/>
      <x/>
      <x/>
    </i>
    <i>
      <x v="22"/>
      <x v="1"/>
      <x/>
      <x/>
    </i>
    <i>
      <x v="23"/>
      <x v="1"/>
      <x/>
      <x/>
    </i>
    <i>
      <x v="24"/>
      <x v="1"/>
      <x/>
      <x/>
    </i>
    <i>
      <x v="25"/>
      <x v="1"/>
      <x/>
      <x/>
    </i>
    <i>
      <x v="26"/>
      <x v="1"/>
      <x/>
      <x/>
    </i>
    <i>
      <x v="28"/>
      <x v="1"/>
      <x/>
      <x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Assiette éligible" fld="4" baseField="0" baseItem="0"/>
    <dataField name="Somme de Surface éligible (pour bâtiments)" fld="5" baseField="0" baseItem="0"/>
    <dataField name="Somme de Montant total facturé HT (€)" fld="10" baseField="0" baseItem="0"/>
    <dataField name="Somme de Montant éligible facturé HT après analyse" fld="15" baseField="0" baseItem="0"/>
    <dataField name="Somme de Montant éligible acquitté HT après analyse" fld="16" baseField="0" baseItem="0"/>
    <dataField name="Somme de Modification éligibilité avant plafond proposé - HT (en + / -)" fld="27" baseField="0" baseItem="0"/>
    <dataField name="Somme de Eligible proposé sur l'analysé avant plafond (€ HT)" fld="29" baseField="0" baseItem="0"/>
    <dataField name="Somme de Surface éligible  liquidateur (m²)" fld="30" baseField="0" baseItem="0"/>
    <dataField name="Somme de Total éligible après plafond en € HT" fld="31" baseField="0" baseItem="0"/>
    <dataField name="Somme de Taux d'aide" fld="34" baseField="0" baseItem="0"/>
    <dataField name="Somme de Montant d'aide " fld="35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Données" updatedVersion="3" showMemberPropertyTips="0" useAutoFormatting="1" itemPrintTitles="1" createdVersion="1" indent="0" compact="0" compactData="0" gridDropZones="1">
  <location ref="A36:O66" firstHeaderRow="1" firstDataRow="2" firstDataCol="4"/>
  <pivotFields count="36">
    <pivotField axis="axisRow" compact="0" outline="0" subtotalTop="0" showAll="0" includeNewItemsInFilter="1" defaultSubtotal="0">
      <items count="3">
        <item x="0"/>
        <item x="1"/>
        <item m="1" x="2"/>
      </items>
    </pivotField>
    <pivotField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29">
        <item x="28"/>
        <item x="27"/>
        <item x="25"/>
        <item x="21"/>
        <item x="24"/>
        <item x="20"/>
        <item x="23"/>
        <item x="19"/>
        <item x="22"/>
        <item x="18"/>
        <item x="1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0"/>
        <item x="26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 defaultSubtotal="0"/>
  </pivotFields>
  <rowFields count="4">
    <field x="2"/>
    <field x="0"/>
    <field x="19"/>
    <field x="25"/>
  </rowFields>
  <rowItems count="29">
    <i>
      <x/>
      <x v="1"/>
      <x/>
      <x/>
    </i>
    <i>
      <x v="1"/>
      <x v="1"/>
      <x/>
      <x/>
    </i>
    <i>
      <x v="2"/>
      <x v="1"/>
      <x/>
      <x/>
    </i>
    <i>
      <x v="3"/>
      <x v="1"/>
      <x/>
      <x/>
    </i>
    <i>
      <x v="4"/>
      <x v="1"/>
      <x/>
      <x/>
    </i>
    <i>
      <x v="5"/>
      <x v="1"/>
      <x/>
      <x/>
    </i>
    <i>
      <x v="6"/>
      <x v="1"/>
      <x/>
      <x/>
    </i>
    <i>
      <x v="7"/>
      <x v="1"/>
      <x/>
      <x/>
    </i>
    <i>
      <x v="8"/>
      <x v="1"/>
      <x/>
      <x/>
    </i>
    <i>
      <x v="9"/>
      <x v="1"/>
      <x/>
      <x/>
    </i>
    <i>
      <x v="10"/>
      <x v="1"/>
      <x/>
      <x/>
    </i>
    <i>
      <x v="11"/>
      <x v="1"/>
      <x/>
      <x/>
    </i>
    <i>
      <x v="12"/>
      <x v="1"/>
      <x/>
      <x/>
    </i>
    <i>
      <x v="13"/>
      <x v="1"/>
      <x/>
      <x/>
    </i>
    <i>
      <x v="14"/>
      <x v="1"/>
      <x/>
      <x/>
    </i>
    <i>
      <x v="15"/>
      <x v="1"/>
      <x/>
      <x/>
    </i>
    <i>
      <x v="16"/>
      <x v="1"/>
      <x/>
      <x/>
    </i>
    <i>
      <x v="17"/>
      <x v="1"/>
      <x/>
      <x/>
    </i>
    <i>
      <x v="18"/>
      <x v="1"/>
      <x/>
      <x/>
    </i>
    <i>
      <x v="19"/>
      <x v="1"/>
      <x/>
      <x/>
    </i>
    <i>
      <x v="20"/>
      <x v="1"/>
      <x/>
      <x/>
    </i>
    <i>
      <x v="21"/>
      <x v="1"/>
      <x/>
      <x/>
    </i>
    <i>
      <x v="22"/>
      <x v="1"/>
      <x/>
      <x/>
    </i>
    <i>
      <x v="23"/>
      <x v="1"/>
      <x/>
      <x/>
    </i>
    <i>
      <x v="24"/>
      <x v="1"/>
      <x/>
      <x/>
    </i>
    <i>
      <x v="25"/>
      <x v="1"/>
      <x/>
      <x/>
    </i>
    <i>
      <x v="26"/>
      <x v="1"/>
      <x/>
      <x/>
    </i>
    <i>
      <x v="28"/>
      <x v="1"/>
      <x/>
      <x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Assiette éligible" fld="4" baseField="0" baseItem="0"/>
    <dataField name="Somme de Surface éligible (pour bâtiments)" fld="5" baseField="0" baseItem="0"/>
    <dataField name="Somme de Montant total facturé HT (€)" fld="10" baseField="0" baseItem="0"/>
    <dataField name="Somme de Montant éligible facturé HT après analyse" fld="15" baseField="0" baseItem="0"/>
    <dataField name="Somme de Montant éligible acquitté HT après analyse" fld="16" baseField="0" baseItem="0"/>
    <dataField name="Somme de Modification éligibilité avant plafond proposé - HT (en + / -)" fld="27" baseField="0" baseItem="0"/>
    <dataField name="Somme de Eligible proposé sur l'analysé avant plafond (€ HT)" fld="29" baseField="0" baseItem="0"/>
    <dataField name="Somme de Surface éligible  liquidateur (m²)" fld="30" baseField="0" baseItem="0"/>
    <dataField name="Somme de Total éligible après plafond en € HT" fld="31" baseField="0" baseItem="0"/>
    <dataField name="Somme de Taux d'aide" fld="34" baseField="0" baseItem="0"/>
    <dataField name="Somme de Montant d'aide " fld="35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2" applyNumberFormats="0" applyBorderFormats="0" applyFontFormats="0" applyPatternFormats="0" applyAlignmentFormats="0" applyWidthHeightFormats="1" dataCaption="Données" updatedVersion="3" minRefreshableVersion="3" showMemberPropertyTips="0" useAutoFormatting="1" itemPrintTitles="1" createdVersion="3" indent="0" compact="0" compactData="0" gridDropZones="1">
  <location ref="A3:O33" firstHeaderRow="1" firstDataRow="2" firstDataCol="4"/>
  <pivotFields count="36">
    <pivotField axis="axisRow" compact="0" outline="0" subtotalTop="0" showAll="0" includeNewItemsInFilter="1" defaultSubtotal="0">
      <items count="3">
        <item x="0"/>
        <item x="1"/>
        <item m="1" x="2"/>
      </items>
    </pivotField>
    <pivotField compact="0" outline="0" subtotalTop="0" showAll="0" includeNewItemsInFilter="1" defaultSubtotal="0">
      <items count="4">
        <item m="1" x="3"/>
        <item x="0"/>
        <item m="1" x="2"/>
        <item x="1"/>
      </items>
    </pivotField>
    <pivotField axis="axisRow" compact="0" outline="0" subtotalTop="0" showAll="0" includeNewItemsInFilter="1" defaultSubtotal="0">
      <items count="29">
        <item x="28"/>
        <item x="27"/>
        <item x="25"/>
        <item x="21"/>
        <item x="24"/>
        <item x="20"/>
        <item x="23"/>
        <item x="19"/>
        <item x="22"/>
        <item x="18"/>
        <item x="17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0"/>
        <item x="26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 defaultSubtotal="0"/>
  </pivotFields>
  <rowFields count="4">
    <field x="2"/>
    <field x="0"/>
    <field x="19"/>
    <field x="25"/>
  </rowFields>
  <rowItems count="29">
    <i>
      <x/>
      <x v="1"/>
      <x/>
      <x/>
    </i>
    <i>
      <x v="1"/>
      <x v="1"/>
      <x/>
      <x/>
    </i>
    <i>
      <x v="2"/>
      <x v="1"/>
      <x/>
      <x/>
    </i>
    <i>
      <x v="3"/>
      <x v="1"/>
      <x/>
      <x/>
    </i>
    <i>
      <x v="4"/>
      <x v="1"/>
      <x/>
      <x/>
    </i>
    <i>
      <x v="5"/>
      <x v="1"/>
      <x/>
      <x/>
    </i>
    <i>
      <x v="6"/>
      <x v="1"/>
      <x/>
      <x/>
    </i>
    <i>
      <x v="7"/>
      <x v="1"/>
      <x/>
      <x/>
    </i>
    <i>
      <x v="8"/>
      <x v="1"/>
      <x/>
      <x/>
    </i>
    <i>
      <x v="9"/>
      <x v="1"/>
      <x/>
      <x/>
    </i>
    <i>
      <x v="10"/>
      <x v="1"/>
      <x/>
      <x/>
    </i>
    <i>
      <x v="11"/>
      <x v="1"/>
      <x/>
      <x/>
    </i>
    <i>
      <x v="12"/>
      <x v="1"/>
      <x/>
      <x/>
    </i>
    <i>
      <x v="13"/>
      <x v="1"/>
      <x/>
      <x/>
    </i>
    <i>
      <x v="14"/>
      <x v="1"/>
      <x/>
      <x/>
    </i>
    <i>
      <x v="15"/>
      <x v="1"/>
      <x/>
      <x/>
    </i>
    <i>
      <x v="16"/>
      <x v="1"/>
      <x/>
      <x/>
    </i>
    <i>
      <x v="17"/>
      <x v="1"/>
      <x/>
      <x/>
    </i>
    <i>
      <x v="18"/>
      <x v="1"/>
      <x/>
      <x/>
    </i>
    <i>
      <x v="19"/>
      <x v="1"/>
      <x/>
      <x/>
    </i>
    <i>
      <x v="20"/>
      <x v="1"/>
      <x/>
      <x/>
    </i>
    <i>
      <x v="21"/>
      <x v="1"/>
      <x/>
      <x/>
    </i>
    <i>
      <x v="22"/>
      <x v="1"/>
      <x/>
      <x/>
    </i>
    <i>
      <x v="23"/>
      <x v="1"/>
      <x/>
      <x/>
    </i>
    <i>
      <x v="24"/>
      <x v="1"/>
      <x/>
      <x/>
    </i>
    <i>
      <x v="25"/>
      <x v="1"/>
      <x/>
      <x/>
    </i>
    <i>
      <x v="26"/>
      <x v="1"/>
      <x/>
      <x/>
    </i>
    <i>
      <x v="28"/>
      <x v="1"/>
      <x/>
      <x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Assiette éligible" fld="4" baseField="0" baseItem="0"/>
    <dataField name="Somme de Surface éligible (pour bâtiments)" fld="5" baseField="0" baseItem="0"/>
    <dataField name="Somme de Montant total facturé HT (€)" fld="10" baseField="0" baseItem="0"/>
    <dataField name="Somme de Montant éligible facturé HT après analyse" fld="15" baseField="0" baseItem="0"/>
    <dataField name="Somme de Montant éligible acquitté HT après analyse" fld="16" baseField="0" baseItem="0"/>
    <dataField name="Somme de Modification éligibilité avant plafond proposé - HT (en + / -)" fld="27" baseField="0" baseItem="0"/>
    <dataField name="Somme de Eligible proposé sur l'analysé avant plafond (€ HT)" fld="29" baseField="0" baseItem="0"/>
    <dataField name="Somme de Surface éligible  liquidateur (m²)" fld="30" baseField="0" baseItem="0"/>
    <dataField name="Somme de Total éligible après plafond en € HT" fld="31" baseField="0" baseItem="0"/>
    <dataField name="Somme de Taux d'aide" fld="34" baseField="0" baseItem="0"/>
    <dataField name="Somme de Montant d'aide " fld="35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P181"/>
  <sheetViews>
    <sheetView showWhiteSpace="0" view="pageBreakPreview" topLeftCell="D1" zoomScale="75" zoomScaleNormal="70" zoomScaleSheetLayoutView="75" zoomScalePageLayoutView="51" workbookViewId="0">
      <selection activeCell="C1" sqref="A1:C1048576"/>
    </sheetView>
  </sheetViews>
  <sheetFormatPr baseColWidth="10" defaultRowHeight="12.75" outlineLevelRow="1"/>
  <cols>
    <col min="1" max="1" width="41.6640625" style="1" hidden="1" customWidth="1"/>
    <col min="2" max="2" width="22.5" style="1" hidden="1" customWidth="1"/>
    <col min="3" max="3" width="65.1640625" style="2" hidden="1" customWidth="1"/>
    <col min="4" max="4" width="46.33203125" style="1" customWidth="1"/>
    <col min="5" max="5" width="18.1640625" style="106" customWidth="1"/>
    <col min="6" max="6" width="14.33203125" style="110" customWidth="1"/>
    <col min="7" max="7" width="13.1640625" style="110" customWidth="1"/>
    <col min="8" max="8" width="22.6640625" style="1" customWidth="1"/>
    <col min="9" max="9" width="11.5" style="22" customWidth="1"/>
    <col min="10" max="10" width="18.5" style="23" bestFit="1" customWidth="1"/>
    <col min="11" max="11" width="21.1640625" style="34" customWidth="1"/>
    <col min="12" max="12" width="20.6640625" style="35" customWidth="1"/>
    <col min="13" max="13" width="21.1640625" style="37" customWidth="1"/>
    <col min="14" max="14" width="12" style="23"/>
    <col min="15" max="15" width="11.33203125" style="22" customWidth="1"/>
    <col min="16" max="16" width="21.1640625" style="36" customWidth="1"/>
    <col min="17" max="17" width="22.5" style="32" customWidth="1"/>
    <col min="18" max="18" width="22.6640625" style="36" customWidth="1"/>
    <col min="19" max="19" width="24.1640625" style="32" customWidth="1"/>
    <col min="20" max="20" width="41" style="144" customWidth="1"/>
    <col min="21" max="21" width="15.6640625" style="144" customWidth="1"/>
    <col min="22" max="22" width="12.83203125" style="223" customWidth="1"/>
    <col min="23" max="23" width="38" style="144" customWidth="1"/>
    <col min="24" max="24" width="38.83203125" style="144" customWidth="1"/>
    <col min="25" max="25" width="14.1640625" style="23" customWidth="1"/>
    <col min="26" max="26" width="58.83203125" style="144" customWidth="1"/>
    <col min="27" max="27" width="18.6640625" style="1" customWidth="1"/>
    <col min="28" max="28" width="34.1640625" style="1" customWidth="1"/>
    <col min="29" max="29" width="62" style="1" customWidth="1"/>
    <col min="30" max="30" width="29.6640625" style="1" customWidth="1"/>
    <col min="31" max="31" width="18.6640625" style="1" customWidth="1"/>
    <col min="32" max="32" width="30.1640625" style="1" customWidth="1"/>
    <col min="33" max="33" width="21.5" style="44" customWidth="1"/>
    <col min="34" max="34" width="45.1640625" style="148" customWidth="1"/>
    <col min="35" max="35" width="10.33203125" style="70" customWidth="1"/>
    <col min="36" max="36" width="20.6640625" style="119" customWidth="1"/>
    <col min="37" max="37" width="9" style="70" customWidth="1"/>
    <col min="38" max="38" width="28" style="70" customWidth="1"/>
    <col min="39" max="39" width="12" style="1" customWidth="1"/>
    <col min="40" max="16384" width="12" style="1"/>
  </cols>
  <sheetData>
    <row r="1" spans="1:39" s="3" customFormat="1" ht="27" customHeight="1" thickBot="1">
      <c r="A1" s="1"/>
      <c r="B1" s="660"/>
      <c r="C1" s="25"/>
      <c r="D1" s="28"/>
      <c r="E1" s="28"/>
      <c r="F1" s="28"/>
      <c r="G1" s="28"/>
      <c r="H1" s="492" t="s">
        <v>126</v>
      </c>
      <c r="I1" s="683" t="s">
        <v>228</v>
      </c>
      <c r="J1" s="684"/>
      <c r="K1" s="490" t="s">
        <v>200</v>
      </c>
      <c r="L1" s="187"/>
      <c r="M1" s="432"/>
      <c r="N1" s="432"/>
      <c r="O1" s="60"/>
      <c r="P1" s="67"/>
      <c r="Q1" s="68"/>
      <c r="R1" s="67"/>
      <c r="S1" s="68"/>
      <c r="T1" s="149"/>
      <c r="U1" s="149"/>
      <c r="V1" s="685" t="s">
        <v>191</v>
      </c>
      <c r="W1" s="686"/>
      <c r="X1" s="686"/>
      <c r="Y1" s="686"/>
      <c r="Z1" s="686"/>
      <c r="AA1" s="686"/>
      <c r="AB1" s="686"/>
      <c r="AC1" s="687"/>
      <c r="AD1" s="59"/>
      <c r="AE1" s="121"/>
      <c r="AF1" s="121"/>
      <c r="AG1" s="121"/>
      <c r="AH1" s="145"/>
      <c r="AI1" s="66"/>
      <c r="AJ1" s="693" t="s">
        <v>79</v>
      </c>
      <c r="AK1" s="694"/>
      <c r="AL1" s="97"/>
      <c r="AM1" s="96"/>
    </row>
    <row r="2" spans="1:39" ht="27.75" customHeight="1" thickBot="1">
      <c r="B2" s="660"/>
      <c r="C2" s="25"/>
      <c r="D2" s="28"/>
      <c r="E2" s="193"/>
      <c r="F2" s="194"/>
      <c r="G2" s="194"/>
      <c r="H2" s="493" t="s">
        <v>80</v>
      </c>
      <c r="I2" s="695"/>
      <c r="J2" s="696"/>
      <c r="K2" s="491" t="s">
        <v>213</v>
      </c>
      <c r="L2" s="435"/>
      <c r="M2" s="191"/>
      <c r="N2" s="190"/>
      <c r="O2" s="60"/>
      <c r="P2" s="77"/>
      <c r="Q2" s="68"/>
      <c r="R2" s="77"/>
      <c r="S2" s="68"/>
      <c r="T2" s="149"/>
      <c r="U2" s="149"/>
      <c r="V2" s="697" t="s">
        <v>205</v>
      </c>
      <c r="W2" s="698"/>
      <c r="X2" s="453"/>
      <c r="Y2" s="699"/>
      <c r="Z2" s="172" t="s">
        <v>107</v>
      </c>
      <c r="AA2" s="166" t="s">
        <v>124</v>
      </c>
      <c r="AB2" s="212" t="s">
        <v>128</v>
      </c>
      <c r="AC2" s="690" t="s">
        <v>105</v>
      </c>
      <c r="AD2" s="59"/>
      <c r="AE2" s="94"/>
      <c r="AF2" s="59"/>
      <c r="AG2" s="95"/>
      <c r="AH2" s="146"/>
      <c r="AI2" s="66"/>
      <c r="AJ2" s="114" t="s">
        <v>77</v>
      </c>
      <c r="AK2" s="111" t="s">
        <v>195</v>
      </c>
      <c r="AL2" s="97"/>
      <c r="AM2" s="96"/>
    </row>
    <row r="3" spans="1:39" ht="27" customHeight="1">
      <c r="B3" s="660"/>
      <c r="C3" s="25"/>
      <c r="D3" s="28"/>
      <c r="E3" s="193"/>
      <c r="F3" s="194"/>
      <c r="G3" s="194"/>
      <c r="H3" s="494" t="s">
        <v>193</v>
      </c>
      <c r="I3" s="702"/>
      <c r="J3" s="703"/>
      <c r="K3" s="436" t="s">
        <v>64</v>
      </c>
      <c r="L3" s="188"/>
      <c r="M3" s="192"/>
      <c r="N3" s="190"/>
      <c r="O3" s="60"/>
      <c r="P3" s="67"/>
      <c r="Q3" s="68"/>
      <c r="R3" s="67"/>
      <c r="S3" s="68"/>
      <c r="T3" s="149"/>
      <c r="U3" s="149"/>
      <c r="V3" s="704" t="s">
        <v>129</v>
      </c>
      <c r="W3" s="705"/>
      <c r="X3" s="173" t="s">
        <v>106</v>
      </c>
      <c r="Y3" s="700"/>
      <c r="Z3" s="207" t="s">
        <v>108</v>
      </c>
      <c r="AA3" s="18" t="s">
        <v>109</v>
      </c>
      <c r="AB3" s="213"/>
      <c r="AC3" s="691"/>
      <c r="AD3" s="59"/>
      <c r="AE3" s="94"/>
      <c r="AF3" s="59"/>
      <c r="AG3" s="95"/>
      <c r="AH3" s="146"/>
      <c r="AI3" s="66"/>
      <c r="AJ3" s="115" t="s">
        <v>81</v>
      </c>
      <c r="AK3" s="112" t="s">
        <v>229</v>
      </c>
      <c r="AL3" s="97"/>
      <c r="AM3" s="96"/>
    </row>
    <row r="4" spans="1:39" ht="27" customHeight="1">
      <c r="B4" s="660"/>
      <c r="C4" s="25"/>
      <c r="D4" s="28"/>
      <c r="E4" s="193"/>
      <c r="F4" s="194"/>
      <c r="G4" s="194"/>
      <c r="H4" s="494" t="s">
        <v>230</v>
      </c>
      <c r="I4" s="702"/>
      <c r="J4" s="712"/>
      <c r="K4" s="436"/>
      <c r="L4" s="188"/>
      <c r="M4" s="192"/>
      <c r="N4" s="190"/>
      <c r="O4" s="60"/>
      <c r="P4" s="67"/>
      <c r="Q4" s="68"/>
      <c r="R4" s="67"/>
      <c r="S4" s="68"/>
      <c r="T4" s="149"/>
      <c r="U4" s="149"/>
      <c r="V4" s="654"/>
      <c r="W4" s="655"/>
      <c r="X4" s="656"/>
      <c r="Y4" s="700"/>
      <c r="Z4" s="657"/>
      <c r="AA4" s="658"/>
      <c r="AB4" s="659"/>
      <c r="AC4" s="691"/>
      <c r="AD4" s="59"/>
      <c r="AE4" s="94"/>
      <c r="AF4" s="59"/>
      <c r="AG4" s="95"/>
      <c r="AH4" s="146"/>
      <c r="AI4" s="66"/>
      <c r="AJ4" s="115"/>
      <c r="AK4" s="112"/>
      <c r="AL4" s="97"/>
      <c r="AM4" s="96"/>
    </row>
    <row r="5" spans="1:39" ht="42.75" customHeight="1" thickBot="1">
      <c r="B5" s="660"/>
      <c r="C5" s="25"/>
      <c r="D5" s="28"/>
      <c r="E5" s="193"/>
      <c r="F5" s="194"/>
      <c r="G5" s="194"/>
      <c r="H5" s="494" t="s">
        <v>125</v>
      </c>
      <c r="I5" s="706" t="str">
        <f ca="1">LEFT(MID(CELL("filename",A1),FIND("[",CELL("filename",A1))+1,SUM(FIND({"[";"]"},CELL("filename",A1))*{-1;1})-6),13)</f>
        <v>INV0000000000</v>
      </c>
      <c r="J5" s="707"/>
      <c r="K5" s="622" t="s">
        <v>194</v>
      </c>
      <c r="L5" s="623" t="str">
        <f>IF(I6="Approfondi",IF(ISBLANK(L2),"",DATE(YEAR(L3)+2,MONTH(L3),DAY(L3))),IF(ISBLANK(L2),"",IF(MID(I5,6,2)=13,DATE(YEAR(L2)+1,MONTH(L2),DAY(L2)),DATE(YEAR(L2)+1,MONTH(L2)+3,DAY(L2)))))</f>
        <v/>
      </c>
      <c r="M5" s="158"/>
      <c r="N5" s="190"/>
      <c r="O5" s="60"/>
      <c r="P5" s="67"/>
      <c r="Q5" s="68"/>
      <c r="R5" s="67"/>
      <c r="S5" s="68"/>
      <c r="T5" s="149"/>
      <c r="U5" s="149"/>
      <c r="V5" s="688" t="s">
        <v>116</v>
      </c>
      <c r="W5" s="689"/>
      <c r="X5" s="206">
        <v>1</v>
      </c>
      <c r="Y5" s="700"/>
      <c r="Z5" s="208" t="s">
        <v>111</v>
      </c>
      <c r="AA5" s="168" t="s">
        <v>110</v>
      </c>
      <c r="AB5" s="214"/>
      <c r="AC5" s="691"/>
      <c r="AD5" s="59"/>
      <c r="AE5" s="94"/>
      <c r="AF5" s="59"/>
      <c r="AG5" s="95"/>
      <c r="AH5" s="146"/>
      <c r="AI5" s="66"/>
      <c r="AJ5" s="708" t="s">
        <v>62</v>
      </c>
      <c r="AK5" s="113" t="str">
        <f>IF(AK2="choisir","",IF((AND(AK2="PME",AK3="OUI")),40%,35%))</f>
        <v/>
      </c>
      <c r="AL5" s="97"/>
      <c r="AM5" s="96"/>
    </row>
    <row r="6" spans="1:39" ht="27" customHeight="1" thickBot="1">
      <c r="B6" s="660"/>
      <c r="C6" s="25"/>
      <c r="D6" s="28"/>
      <c r="E6" s="193"/>
      <c r="F6" s="194"/>
      <c r="G6" s="194"/>
      <c r="H6" s="495" t="s">
        <v>65</v>
      </c>
      <c r="I6" s="710" t="s">
        <v>195</v>
      </c>
      <c r="J6" s="711"/>
      <c r="K6" s="433" t="s">
        <v>66</v>
      </c>
      <c r="L6" s="434"/>
      <c r="M6" s="158"/>
      <c r="N6" s="190"/>
      <c r="O6" s="60"/>
      <c r="P6" s="67"/>
      <c r="Q6" s="68"/>
      <c r="R6" s="67"/>
      <c r="S6" s="68"/>
      <c r="T6" s="149"/>
      <c r="U6" s="149"/>
      <c r="V6" s="688" t="s">
        <v>131</v>
      </c>
      <c r="W6" s="689"/>
      <c r="X6" s="206">
        <v>0.5</v>
      </c>
      <c r="Y6" s="700"/>
      <c r="Z6" s="209" t="s">
        <v>117</v>
      </c>
      <c r="AA6" s="210"/>
      <c r="AB6" s="205"/>
      <c r="AC6" s="691"/>
      <c r="AD6" s="28"/>
      <c r="AE6" s="94"/>
      <c r="AF6" s="59"/>
      <c r="AG6" s="95"/>
      <c r="AH6" s="146"/>
      <c r="AI6" s="66"/>
      <c r="AJ6" s="709"/>
      <c r="AK6" s="287" t="str">
        <f>IF($AK$2="choisir","",IF(AND(AK2="ETI",AK3="OUI"),20%,17.5%))</f>
        <v/>
      </c>
      <c r="AL6" s="97"/>
      <c r="AM6" s="96"/>
    </row>
    <row r="7" spans="1:39" ht="27" customHeight="1" thickBot="1">
      <c r="B7" s="660"/>
      <c r="C7" s="25"/>
      <c r="D7" s="456" t="str">
        <f ca="1">CONCATENATE("N°SIRET DU ",MID(CELL("filename",A1),FIND("]",CELL("filename",A1))+1,10))</f>
        <v>N°SIRET DU SITE 1</v>
      </c>
      <c r="E7" s="156"/>
      <c r="F7" s="156"/>
      <c r="G7" s="156"/>
      <c r="H7" s="157"/>
      <c r="I7" s="157"/>
      <c r="J7" s="158"/>
      <c r="K7" s="218" t="s">
        <v>134</v>
      </c>
      <c r="L7" s="189"/>
      <c r="M7" s="62"/>
      <c r="N7" s="61"/>
      <c r="O7" s="60"/>
      <c r="P7" s="67"/>
      <c r="Q7" s="68"/>
      <c r="R7" s="67"/>
      <c r="S7" s="68"/>
      <c r="T7" s="149"/>
      <c r="U7" s="149"/>
      <c r="V7" s="688" t="s">
        <v>132</v>
      </c>
      <c r="W7" s="689"/>
      <c r="X7" s="206">
        <v>0.2</v>
      </c>
      <c r="Y7" s="701"/>
      <c r="Z7" s="211" t="s">
        <v>118</v>
      </c>
      <c r="AA7" s="210"/>
      <c r="AB7" s="167"/>
      <c r="AC7" s="691"/>
      <c r="AD7" s="28"/>
      <c r="AE7" s="94"/>
      <c r="AF7" s="59"/>
      <c r="AG7" s="95"/>
      <c r="AH7" s="146"/>
      <c r="AI7" s="66"/>
      <c r="AJ7" s="263"/>
      <c r="AK7" s="295"/>
      <c r="AL7" s="99"/>
      <c r="AM7" s="96"/>
    </row>
    <row r="8" spans="1:39" ht="27.75" customHeight="1" thickBot="1">
      <c r="B8" s="660"/>
      <c r="C8" s="25"/>
      <c r="D8" s="195"/>
      <c r="E8" s="102"/>
      <c r="F8" s="107"/>
      <c r="G8" s="107"/>
      <c r="H8" s="59"/>
      <c r="I8" s="60"/>
      <c r="J8" s="61"/>
      <c r="K8" s="562"/>
      <c r="L8" s="568"/>
      <c r="M8" s="62"/>
      <c r="N8" s="61"/>
      <c r="O8" s="60"/>
      <c r="P8" s="77"/>
      <c r="Q8" s="68"/>
      <c r="R8" s="67"/>
      <c r="S8" s="67"/>
      <c r="T8" s="454" t="s">
        <v>202</v>
      </c>
      <c r="U8" s="455"/>
      <c r="V8" s="681" t="s">
        <v>127</v>
      </c>
      <c r="W8" s="682"/>
      <c r="X8" s="339">
        <v>1</v>
      </c>
      <c r="Y8" s="452"/>
      <c r="Z8" s="216" t="s">
        <v>130</v>
      </c>
      <c r="AA8" s="216"/>
      <c r="AB8" s="216"/>
      <c r="AC8" s="691"/>
      <c r="AD8" s="59"/>
      <c r="AE8" s="59"/>
      <c r="AF8" s="59"/>
      <c r="AG8" s="65"/>
      <c r="AH8" s="147"/>
      <c r="AI8" s="98"/>
      <c r="AJ8" s="116"/>
      <c r="AK8" s="99"/>
      <c r="AL8" s="99"/>
      <c r="AM8" s="624"/>
    </row>
    <row r="9" spans="1:39" s="73" customFormat="1" ht="24.75" customHeight="1" thickBot="1">
      <c r="A9" s="196"/>
      <c r="B9" s="661"/>
      <c r="C9" s="197"/>
      <c r="D9" s="774" t="s">
        <v>220</v>
      </c>
      <c r="E9" s="775"/>
      <c r="F9" s="775"/>
      <c r="G9" s="778" t="s">
        <v>0</v>
      </c>
      <c r="H9" s="779"/>
      <c r="I9" s="779"/>
      <c r="J9" s="779"/>
      <c r="K9" s="779"/>
      <c r="L9" s="779"/>
      <c r="M9" s="779"/>
      <c r="N9" s="779"/>
      <c r="O9" s="780"/>
      <c r="P9" s="781" t="s">
        <v>112</v>
      </c>
      <c r="Q9" s="782"/>
      <c r="R9" s="782"/>
      <c r="S9" s="782"/>
      <c r="T9" s="782"/>
      <c r="U9" s="783"/>
      <c r="V9" s="787" t="s">
        <v>133</v>
      </c>
      <c r="W9" s="788"/>
      <c r="X9" s="788"/>
      <c r="Y9" s="789"/>
      <c r="Z9" s="215"/>
      <c r="AA9" s="215"/>
      <c r="AB9" s="215"/>
      <c r="AC9" s="691"/>
      <c r="AD9" s="790" t="s">
        <v>59</v>
      </c>
      <c r="AE9" s="791"/>
      <c r="AF9" s="791"/>
      <c r="AG9" s="791"/>
      <c r="AH9" s="792"/>
      <c r="AI9" s="713" t="s">
        <v>72</v>
      </c>
      <c r="AJ9" s="714"/>
      <c r="AK9" s="714"/>
      <c r="AL9" s="715"/>
      <c r="AM9" s="72"/>
    </row>
    <row r="10" spans="1:39" s="73" customFormat="1" ht="22.5" customHeight="1" thickBot="1">
      <c r="A10" s="74"/>
      <c r="B10" s="662"/>
      <c r="C10" s="75"/>
      <c r="D10" s="776"/>
      <c r="E10" s="777"/>
      <c r="F10" s="777"/>
      <c r="G10" s="487"/>
      <c r="H10" s="719" t="s">
        <v>1</v>
      </c>
      <c r="I10" s="720"/>
      <c r="J10" s="720"/>
      <c r="K10" s="720"/>
      <c r="L10" s="721"/>
      <c r="M10" s="722" t="s">
        <v>93</v>
      </c>
      <c r="N10" s="723"/>
      <c r="O10" s="724"/>
      <c r="P10" s="784"/>
      <c r="Q10" s="785"/>
      <c r="R10" s="785"/>
      <c r="S10" s="785"/>
      <c r="T10" s="785"/>
      <c r="U10" s="786"/>
      <c r="V10" s="725" t="s">
        <v>115</v>
      </c>
      <c r="W10" s="726"/>
      <c r="X10" s="727"/>
      <c r="Y10" s="727"/>
      <c r="Z10" s="736" t="s">
        <v>204</v>
      </c>
      <c r="AA10" s="737"/>
      <c r="AB10" s="737"/>
      <c r="AC10" s="692"/>
      <c r="AD10" s="793"/>
      <c r="AE10" s="794"/>
      <c r="AF10" s="794"/>
      <c r="AG10" s="794"/>
      <c r="AH10" s="795"/>
      <c r="AI10" s="716"/>
      <c r="AJ10" s="717"/>
      <c r="AK10" s="717"/>
      <c r="AL10" s="718"/>
      <c r="AM10" s="72"/>
    </row>
    <row r="11" spans="1:39" s="73" customFormat="1" ht="81" customHeight="1" thickBot="1">
      <c r="A11" s="183" t="s">
        <v>123</v>
      </c>
      <c r="B11" s="663" t="s">
        <v>230</v>
      </c>
      <c r="C11" s="184" t="s">
        <v>2</v>
      </c>
      <c r="D11" s="437" t="s">
        <v>73</v>
      </c>
      <c r="E11" s="438" t="s">
        <v>227</v>
      </c>
      <c r="F11" s="467" t="s">
        <v>101</v>
      </c>
      <c r="G11" s="488" t="s">
        <v>222</v>
      </c>
      <c r="H11" s="480" t="s">
        <v>103</v>
      </c>
      <c r="I11" s="481" t="s">
        <v>3</v>
      </c>
      <c r="J11" s="482" t="s">
        <v>4</v>
      </c>
      <c r="K11" s="483" t="s">
        <v>55</v>
      </c>
      <c r="L11" s="484" t="s">
        <v>56</v>
      </c>
      <c r="M11" s="485" t="s">
        <v>57</v>
      </c>
      <c r="N11" s="482" t="s">
        <v>84</v>
      </c>
      <c r="O11" s="486" t="s">
        <v>5</v>
      </c>
      <c r="P11" s="441" t="s">
        <v>95</v>
      </c>
      <c r="Q11" s="442" t="s">
        <v>94</v>
      </c>
      <c r="R11" s="442" t="s">
        <v>198</v>
      </c>
      <c r="S11" s="443" t="s">
        <v>199</v>
      </c>
      <c r="T11" s="444" t="s">
        <v>114</v>
      </c>
      <c r="U11" s="444" t="s">
        <v>201</v>
      </c>
      <c r="V11" s="331" t="s">
        <v>136</v>
      </c>
      <c r="W11" s="220" t="s">
        <v>135</v>
      </c>
      <c r="X11" s="224" t="s">
        <v>104</v>
      </c>
      <c r="Y11" s="224" t="s">
        <v>203</v>
      </c>
      <c r="Z11" s="219" t="s">
        <v>206</v>
      </c>
      <c r="AA11" s="203" t="s">
        <v>82</v>
      </c>
      <c r="AB11" s="204" t="s">
        <v>207</v>
      </c>
      <c r="AC11" s="270" t="s">
        <v>192</v>
      </c>
      <c r="AD11" s="330" t="s">
        <v>85</v>
      </c>
      <c r="AE11" s="185" t="s">
        <v>74</v>
      </c>
      <c r="AF11" s="185" t="s">
        <v>75</v>
      </c>
      <c r="AG11" s="186" t="s">
        <v>76</v>
      </c>
      <c r="AH11" s="282" t="s">
        <v>69</v>
      </c>
      <c r="AI11" s="283" t="s">
        <v>60</v>
      </c>
      <c r="AJ11" s="284" t="s">
        <v>61</v>
      </c>
      <c r="AK11" s="285" t="s">
        <v>83</v>
      </c>
      <c r="AL11" s="286" t="s">
        <v>190</v>
      </c>
      <c r="AM11" s="72"/>
    </row>
    <row r="12" spans="1:39" s="239" customFormat="1" ht="15" outlineLevel="1">
      <c r="A12" s="226"/>
      <c r="B12" s="664"/>
      <c r="C12" s="227"/>
      <c r="D12" s="409" t="s">
        <v>137</v>
      </c>
      <c r="E12" s="397"/>
      <c r="F12" s="400"/>
      <c r="G12" s="457"/>
      <c r="H12" s="235"/>
      <c r="I12" s="496"/>
      <c r="J12" s="236"/>
      <c r="K12" s="237"/>
      <c r="L12" s="376"/>
      <c r="M12" s="379"/>
      <c r="N12" s="236"/>
      <c r="O12" s="380"/>
      <c r="P12" s="528"/>
      <c r="Q12" s="529"/>
      <c r="R12" s="529"/>
      <c r="S12" s="528"/>
      <c r="T12" s="269"/>
      <c r="U12" s="365"/>
      <c r="V12" s="266"/>
      <c r="W12" s="280"/>
      <c r="X12" s="234"/>
      <c r="Y12" s="234"/>
      <c r="Z12" s="235"/>
      <c r="AA12" s="365"/>
      <c r="AB12" s="569"/>
      <c r="AC12" s="570"/>
      <c r="AD12" s="571"/>
      <c r="AE12" s="572"/>
      <c r="AF12" s="573"/>
      <c r="AG12" s="256"/>
      <c r="AH12" s="294"/>
      <c r="AI12" s="265"/>
      <c r="AJ12" s="271"/>
      <c r="AK12" s="276"/>
      <c r="AL12" s="301"/>
      <c r="AM12" s="238"/>
    </row>
    <row r="13" spans="1:39" s="349" customFormat="1" ht="14.25" outlineLevel="1">
      <c r="A13" s="228"/>
      <c r="B13" s="665"/>
      <c r="C13" s="346"/>
      <c r="D13" s="410" t="s">
        <v>138</v>
      </c>
      <c r="E13" s="364"/>
      <c r="F13" s="364"/>
      <c r="G13" s="458"/>
      <c r="H13" s="374"/>
      <c r="I13" s="352"/>
      <c r="J13" s="352"/>
      <c r="K13" s="351"/>
      <c r="L13" s="378"/>
      <c r="M13" s="382"/>
      <c r="N13" s="352"/>
      <c r="O13" s="383"/>
      <c r="P13" s="502"/>
      <c r="Q13" s="351"/>
      <c r="R13" s="351"/>
      <c r="S13" s="530"/>
      <c r="T13" s="374"/>
      <c r="U13" s="366"/>
      <c r="V13" s="372"/>
      <c r="W13" s="352"/>
      <c r="X13" s="352"/>
      <c r="Y13" s="352"/>
      <c r="Z13" s="374"/>
      <c r="AA13" s="366"/>
      <c r="AB13" s="510"/>
      <c r="AC13" s="574"/>
      <c r="AD13" s="382"/>
      <c r="AE13" s="572"/>
      <c r="AF13" s="515"/>
      <c r="AG13" s="354"/>
      <c r="AH13" s="290"/>
      <c r="AI13" s="347"/>
      <c r="AJ13" s="117"/>
      <c r="AK13" s="69"/>
      <c r="AL13" s="302"/>
      <c r="AM13" s="348"/>
    </row>
    <row r="14" spans="1:39" s="349" customFormat="1" ht="14.25" outlineLevel="1">
      <c r="A14" s="228"/>
      <c r="B14" s="665"/>
      <c r="C14" s="346"/>
      <c r="D14" s="410" t="s">
        <v>139</v>
      </c>
      <c r="E14" s="364"/>
      <c r="F14" s="364"/>
      <c r="G14" s="458"/>
      <c r="H14" s="374"/>
      <c r="I14" s="352"/>
      <c r="J14" s="352"/>
      <c r="K14" s="351"/>
      <c r="L14" s="378"/>
      <c r="M14" s="382"/>
      <c r="N14" s="352"/>
      <c r="O14" s="381"/>
      <c r="P14" s="502"/>
      <c r="Q14" s="351"/>
      <c r="R14" s="351"/>
      <c r="S14" s="530"/>
      <c r="T14" s="374"/>
      <c r="U14" s="366"/>
      <c r="V14" s="372"/>
      <c r="W14" s="352"/>
      <c r="X14" s="352"/>
      <c r="Y14" s="352"/>
      <c r="Z14" s="374"/>
      <c r="AA14" s="366"/>
      <c r="AB14" s="517"/>
      <c r="AC14" s="574"/>
      <c r="AD14" s="382"/>
      <c r="AE14" s="572"/>
      <c r="AF14" s="515"/>
      <c r="AG14" s="354"/>
      <c r="AH14" s="290"/>
      <c r="AI14" s="347"/>
      <c r="AJ14" s="117"/>
      <c r="AK14" s="277"/>
      <c r="AL14" s="302"/>
      <c r="AM14" s="348"/>
    </row>
    <row r="15" spans="1:39" s="349" customFormat="1" ht="14.25" outlineLevel="1">
      <c r="A15" s="228"/>
      <c r="B15" s="665"/>
      <c r="C15" s="346"/>
      <c r="D15" s="738" t="s">
        <v>140</v>
      </c>
      <c r="E15" s="399"/>
      <c r="F15" s="399"/>
      <c r="G15" s="459"/>
      <c r="H15" s="374"/>
      <c r="I15" s="352"/>
      <c r="J15" s="352"/>
      <c r="K15" s="351"/>
      <c r="L15" s="378"/>
      <c r="M15" s="382"/>
      <c r="N15" s="352"/>
      <c r="O15" s="381"/>
      <c r="P15" s="502"/>
      <c r="Q15" s="351"/>
      <c r="R15" s="351"/>
      <c r="S15" s="530"/>
      <c r="T15" s="374"/>
      <c r="U15" s="366"/>
      <c r="V15" s="372"/>
      <c r="W15" s="352"/>
      <c r="X15" s="352"/>
      <c r="Y15" s="352"/>
      <c r="Z15" s="374"/>
      <c r="AA15" s="366"/>
      <c r="AB15" s="517"/>
      <c r="AC15" s="574"/>
      <c r="AD15" s="382"/>
      <c r="AE15" s="572"/>
      <c r="AF15" s="515"/>
      <c r="AG15" s="354"/>
      <c r="AH15" s="290"/>
      <c r="AI15" s="347"/>
      <c r="AJ15" s="117"/>
      <c r="AK15" s="277"/>
      <c r="AL15" s="302"/>
      <c r="AM15" s="348"/>
    </row>
    <row r="16" spans="1:39" s="349" customFormat="1" ht="14.25" outlineLevel="1">
      <c r="A16" s="228"/>
      <c r="B16" s="665"/>
      <c r="C16" s="346"/>
      <c r="D16" s="739"/>
      <c r="E16" s="399"/>
      <c r="F16" s="399"/>
      <c r="G16" s="459"/>
      <c r="H16" s="374"/>
      <c r="I16" s="352"/>
      <c r="J16" s="352"/>
      <c r="K16" s="351"/>
      <c r="L16" s="378"/>
      <c r="M16" s="382"/>
      <c r="N16" s="352"/>
      <c r="O16" s="381"/>
      <c r="P16" s="502"/>
      <c r="Q16" s="351"/>
      <c r="R16" s="351"/>
      <c r="S16" s="351"/>
      <c r="T16" s="374"/>
      <c r="U16" s="366"/>
      <c r="V16" s="372"/>
      <c r="W16" s="352"/>
      <c r="X16" s="352"/>
      <c r="Y16" s="352"/>
      <c r="Z16" s="374"/>
      <c r="AA16" s="366"/>
      <c r="AB16" s="517"/>
      <c r="AC16" s="574"/>
      <c r="AD16" s="382"/>
      <c r="AE16" s="572"/>
      <c r="AF16" s="515"/>
      <c r="AG16" s="354"/>
      <c r="AH16" s="290"/>
      <c r="AI16" s="347"/>
      <c r="AJ16" s="117"/>
      <c r="AK16" s="55"/>
      <c r="AL16" s="302"/>
      <c r="AM16" s="348"/>
    </row>
    <row r="17" spans="1:39" s="349" customFormat="1" ht="14.25" outlineLevel="1">
      <c r="A17" s="228"/>
      <c r="B17" s="665"/>
      <c r="C17" s="346"/>
      <c r="D17" s="411" t="s">
        <v>141</v>
      </c>
      <c r="E17" s="364"/>
      <c r="F17" s="364"/>
      <c r="G17" s="458"/>
      <c r="H17" s="374"/>
      <c r="I17" s="352"/>
      <c r="J17" s="352"/>
      <c r="K17" s="351"/>
      <c r="L17" s="378"/>
      <c r="M17" s="382"/>
      <c r="N17" s="352"/>
      <c r="O17" s="381"/>
      <c r="P17" s="502"/>
      <c r="Q17" s="351"/>
      <c r="R17" s="351"/>
      <c r="S17" s="351"/>
      <c r="T17" s="374"/>
      <c r="U17" s="366"/>
      <c r="V17" s="372"/>
      <c r="W17" s="352"/>
      <c r="X17" s="352"/>
      <c r="Y17" s="352"/>
      <c r="Z17" s="374"/>
      <c r="AA17" s="366"/>
      <c r="AB17" s="517"/>
      <c r="AC17" s="574"/>
      <c r="AD17" s="382"/>
      <c r="AE17" s="572"/>
      <c r="AF17" s="515"/>
      <c r="AG17" s="354"/>
      <c r="AH17" s="290"/>
      <c r="AI17" s="347"/>
      <c r="AJ17" s="117"/>
      <c r="AK17" s="55"/>
      <c r="AL17" s="302"/>
      <c r="AM17" s="348"/>
    </row>
    <row r="18" spans="1:39" s="349" customFormat="1" ht="14.25" outlineLevel="1">
      <c r="A18" s="228"/>
      <c r="B18" s="665"/>
      <c r="C18" s="346"/>
      <c r="D18" s="411" t="s">
        <v>142</v>
      </c>
      <c r="E18" s="364"/>
      <c r="F18" s="364"/>
      <c r="G18" s="458"/>
      <c r="H18" s="374"/>
      <c r="I18" s="352"/>
      <c r="J18" s="352"/>
      <c r="K18" s="351"/>
      <c r="L18" s="378"/>
      <c r="M18" s="382"/>
      <c r="N18" s="352"/>
      <c r="O18" s="381"/>
      <c r="P18" s="502"/>
      <c r="Q18" s="351"/>
      <c r="R18" s="351"/>
      <c r="S18" s="530"/>
      <c r="T18" s="374"/>
      <c r="U18" s="366"/>
      <c r="V18" s="372"/>
      <c r="W18" s="352"/>
      <c r="X18" s="352"/>
      <c r="Y18" s="352"/>
      <c r="Z18" s="374"/>
      <c r="AA18" s="366"/>
      <c r="AB18" s="517"/>
      <c r="AC18" s="574"/>
      <c r="AD18" s="382"/>
      <c r="AE18" s="572"/>
      <c r="AF18" s="515"/>
      <c r="AG18" s="354"/>
      <c r="AH18" s="290"/>
      <c r="AI18" s="347"/>
      <c r="AJ18" s="117"/>
      <c r="AK18" s="55"/>
      <c r="AL18" s="302"/>
      <c r="AM18" s="348"/>
    </row>
    <row r="19" spans="1:39" s="349" customFormat="1" ht="14.25" outlineLevel="1">
      <c r="A19" s="228"/>
      <c r="B19" s="665"/>
      <c r="C19" s="346"/>
      <c r="D19" s="412" t="s">
        <v>143</v>
      </c>
      <c r="E19" s="364"/>
      <c r="F19" s="364"/>
      <c r="G19" s="458"/>
      <c r="H19" s="374"/>
      <c r="I19" s="352"/>
      <c r="J19" s="352"/>
      <c r="K19" s="351"/>
      <c r="L19" s="378"/>
      <c r="M19" s="382"/>
      <c r="N19" s="352"/>
      <c r="O19" s="381"/>
      <c r="P19" s="502"/>
      <c r="Q19" s="351"/>
      <c r="R19" s="351"/>
      <c r="S19" s="530"/>
      <c r="T19" s="374"/>
      <c r="U19" s="366"/>
      <c r="V19" s="372"/>
      <c r="W19" s="352"/>
      <c r="X19" s="352"/>
      <c r="Y19" s="352"/>
      <c r="Z19" s="374"/>
      <c r="AA19" s="366"/>
      <c r="AB19" s="517"/>
      <c r="AC19" s="574"/>
      <c r="AD19" s="382"/>
      <c r="AE19" s="572"/>
      <c r="AF19" s="515"/>
      <c r="AG19" s="354"/>
      <c r="AH19" s="290"/>
      <c r="AI19" s="347"/>
      <c r="AJ19" s="117"/>
      <c r="AK19" s="55"/>
      <c r="AL19" s="302"/>
      <c r="AM19" s="348"/>
    </row>
    <row r="20" spans="1:39" s="349" customFormat="1" ht="14.25" outlineLevel="1">
      <c r="A20" s="228"/>
      <c r="B20" s="665"/>
      <c r="C20" s="346"/>
      <c r="D20" s="412" t="s">
        <v>144</v>
      </c>
      <c r="E20" s="364"/>
      <c r="F20" s="364"/>
      <c r="G20" s="478" t="s">
        <v>209</v>
      </c>
      <c r="H20" s="374"/>
      <c r="I20" s="352"/>
      <c r="J20" s="352"/>
      <c r="K20" s="351"/>
      <c r="L20" s="378"/>
      <c r="M20" s="382"/>
      <c r="N20" s="352"/>
      <c r="O20" s="381"/>
      <c r="P20" s="502"/>
      <c r="Q20" s="351"/>
      <c r="R20" s="351"/>
      <c r="S20" s="530"/>
      <c r="T20" s="374"/>
      <c r="U20" s="366"/>
      <c r="V20" s="372"/>
      <c r="W20" s="352"/>
      <c r="X20" s="352"/>
      <c r="Y20" s="352"/>
      <c r="Z20" s="374"/>
      <c r="AA20" s="366"/>
      <c r="AB20" s="517"/>
      <c r="AC20" s="574"/>
      <c r="AD20" s="382"/>
      <c r="AE20" s="572"/>
      <c r="AF20" s="515"/>
      <c r="AG20" s="354"/>
      <c r="AH20" s="290"/>
      <c r="AI20" s="347"/>
      <c r="AJ20" s="117"/>
      <c r="AK20" s="55"/>
      <c r="AL20" s="302"/>
      <c r="AM20" s="348"/>
    </row>
    <row r="21" spans="1:39" s="349" customFormat="1" ht="15" outlineLevel="1" thickBot="1">
      <c r="A21" s="228"/>
      <c r="B21" s="665"/>
      <c r="C21" s="346"/>
      <c r="D21" s="410" t="s">
        <v>224</v>
      </c>
      <c r="E21" s="363"/>
      <c r="F21" s="363"/>
      <c r="G21" s="479"/>
      <c r="H21" s="374"/>
      <c r="I21" s="350"/>
      <c r="K21" s="351"/>
      <c r="L21" s="502"/>
      <c r="M21" s="382"/>
      <c r="N21" s="352"/>
      <c r="O21" s="383"/>
      <c r="P21" s="531"/>
      <c r="Q21" s="516"/>
      <c r="R21" s="516"/>
      <c r="S21" s="531"/>
      <c r="U21" s="367"/>
      <c r="V21" s="347"/>
      <c r="W21" s="373"/>
      <c r="X21" s="352"/>
      <c r="Y21" s="352"/>
      <c r="Z21" s="353"/>
      <c r="AA21" s="367"/>
      <c r="AB21" s="517"/>
      <c r="AC21" s="574"/>
      <c r="AD21" s="575"/>
      <c r="AE21" s="572"/>
      <c r="AF21" s="515"/>
      <c r="AG21" s="354"/>
      <c r="AH21" s="290"/>
      <c r="AI21" s="347"/>
      <c r="AJ21" s="117"/>
      <c r="AK21" s="69"/>
      <c r="AL21" s="302"/>
      <c r="AM21" s="348"/>
    </row>
    <row r="22" spans="1:39" s="251" customFormat="1" ht="26.25" thickBot="1">
      <c r="A22" s="361" t="str">
        <f>FIXED($D$8,0,1)</f>
        <v>0</v>
      </c>
      <c r="B22" s="666" t="str">
        <f>FIXED($I$4,0,1)</f>
        <v>0</v>
      </c>
      <c r="C22" s="229" t="s">
        <v>173</v>
      </c>
      <c r="D22" s="413" t="s">
        <v>145</v>
      </c>
      <c r="E22" s="498"/>
      <c r="F22" s="414"/>
      <c r="G22" s="477"/>
      <c r="H22" s="299"/>
      <c r="I22" s="14"/>
      <c r="J22" s="12"/>
      <c r="K22" s="503">
        <f>SUM(K12:K21)</f>
        <v>0</v>
      </c>
      <c r="L22" s="504">
        <f>SUM(L12:L21)</f>
        <v>0</v>
      </c>
      <c r="M22" s="505">
        <f>SUM(M12:M21)</f>
        <v>0</v>
      </c>
      <c r="N22" s="122"/>
      <c r="O22" s="384"/>
      <c r="P22" s="532">
        <f>SUM(P12:P21)</f>
        <v>0</v>
      </c>
      <c r="Q22" s="533">
        <f>SUM(Q12:Q21)</f>
        <v>0</v>
      </c>
      <c r="R22" s="534">
        <f>SUM(R12:R21)</f>
        <v>0</v>
      </c>
      <c r="S22" s="533">
        <f>SUM(S12:S21)</f>
        <v>0</v>
      </c>
      <c r="T22" s="247"/>
      <c r="U22" s="445"/>
      <c r="V22" s="332"/>
      <c r="W22" s="12"/>
      <c r="X22" s="248"/>
      <c r="Y22" s="248"/>
      <c r="Z22" s="249"/>
      <c r="AA22" s="252"/>
      <c r="AB22" s="504">
        <f>SUM(AB12:AB21)</f>
        <v>0</v>
      </c>
      <c r="AC22" s="576"/>
      <c r="AD22" s="577">
        <f>SUM(AD12:AD21)</f>
        <v>0</v>
      </c>
      <c r="AE22" s="578"/>
      <c r="AF22" s="579" t="str">
        <f>IF(AE22=0,"0",IF(AD22/AE22&gt;400,400*AE22,AD22))</f>
        <v>0</v>
      </c>
      <c r="AG22" s="91">
        <f>IF((AF22-E22)&gt;0,(AF22-E22),0)</f>
        <v>0</v>
      </c>
      <c r="AH22" s="292"/>
      <c r="AI22" s="303" t="b">
        <f>IF($AK$2="PME",$AK$5,IF($AK$2="ETI",$AK$6))</f>
        <v>0</v>
      </c>
      <c r="AJ22" s="81">
        <f>AI22*AF22</f>
        <v>0</v>
      </c>
      <c r="AK22" s="53" t="str">
        <f>IF(Q22&lt;&gt;0,IF((Q22+AB22)-AD22=0,"OK","!"),IF(P22&lt;&gt;0,IF((P22+AB22)-AD22=0,"OK","!"),IF((K22+AB22)-AD22=0,"OK","!")))</f>
        <v>OK</v>
      </c>
      <c r="AL22" s="304" t="str">
        <f>IF(AF22="0","S/O",IF(AD22=AF22,"Plafond non atteint :instruire toutes les factures",IF(SUM(AD12:AD21)&gt;=AF22,"Les factures contrôlés permettent de plafonner le batiment","Les factures contrôlés ne permettent pas d'atteindre le plafond du batiment")))</f>
        <v>S/O</v>
      </c>
      <c r="AM22" s="250"/>
    </row>
    <row r="23" spans="1:39" s="239" customFormat="1" ht="15" outlineLevel="1">
      <c r="A23" s="228"/>
      <c r="B23" s="665"/>
      <c r="C23" s="24"/>
      <c r="D23" s="409" t="s">
        <v>146</v>
      </c>
      <c r="E23" s="397"/>
      <c r="F23" s="397"/>
      <c r="G23" s="460"/>
      <c r="H23" s="403"/>
      <c r="I23" s="350"/>
      <c r="J23" s="234"/>
      <c r="K23" s="264"/>
      <c r="L23" s="377"/>
      <c r="M23" s="385"/>
      <c r="N23" s="234"/>
      <c r="O23" s="386"/>
      <c r="P23" s="531"/>
      <c r="Q23" s="516"/>
      <c r="R23" s="531"/>
      <c r="S23" s="516"/>
      <c r="T23" s="233"/>
      <c r="U23" s="366"/>
      <c r="V23" s="266"/>
      <c r="W23" s="280"/>
      <c r="X23" s="234"/>
      <c r="Y23" s="234"/>
      <c r="Z23" s="235"/>
      <c r="AA23" s="366"/>
      <c r="AB23" s="517"/>
      <c r="AC23" s="570"/>
      <c r="AD23" s="531"/>
      <c r="AE23" s="572"/>
      <c r="AF23" s="509"/>
      <c r="AG23" s="90"/>
      <c r="AH23" s="290"/>
      <c r="AI23" s="266"/>
      <c r="AJ23" s="117"/>
      <c r="AK23" s="278"/>
      <c r="AL23" s="305"/>
      <c r="AM23" s="238"/>
    </row>
    <row r="24" spans="1:39" s="349" customFormat="1" ht="14.25" outlineLevel="1">
      <c r="A24" s="228"/>
      <c r="B24" s="665"/>
      <c r="C24" s="346"/>
      <c r="D24" s="415" t="s">
        <v>138</v>
      </c>
      <c r="E24" s="399"/>
      <c r="F24" s="399"/>
      <c r="G24" s="459"/>
      <c r="H24" s="374"/>
      <c r="I24" s="350"/>
      <c r="J24" s="352"/>
      <c r="K24" s="351"/>
      <c r="L24" s="378"/>
      <c r="M24" s="382"/>
      <c r="N24" s="352"/>
      <c r="O24" s="383"/>
      <c r="P24" s="531"/>
      <c r="Q24" s="516"/>
      <c r="R24" s="531"/>
      <c r="S24" s="516"/>
      <c r="T24" s="355"/>
      <c r="U24" s="366"/>
      <c r="V24" s="347"/>
      <c r="W24" s="55"/>
      <c r="X24" s="352"/>
      <c r="Y24" s="352"/>
      <c r="Z24" s="353"/>
      <c r="AA24" s="366"/>
      <c r="AB24" s="517"/>
      <c r="AC24" s="574"/>
      <c r="AD24" s="531"/>
      <c r="AE24" s="572"/>
      <c r="AF24" s="509"/>
      <c r="AG24" s="354"/>
      <c r="AH24" s="290"/>
      <c r="AI24" s="347"/>
      <c r="AJ24" s="117"/>
      <c r="AK24" s="69"/>
      <c r="AL24" s="305"/>
      <c r="AM24" s="348"/>
    </row>
    <row r="25" spans="1:39" s="349" customFormat="1" ht="14.25" outlineLevel="1">
      <c r="A25" s="228"/>
      <c r="B25" s="665"/>
      <c r="C25" s="346"/>
      <c r="D25" s="415" t="s">
        <v>147</v>
      </c>
      <c r="E25" s="399"/>
      <c r="F25" s="399"/>
      <c r="G25" s="459"/>
      <c r="H25" s="374"/>
      <c r="I25" s="350"/>
      <c r="J25" s="352"/>
      <c r="K25" s="351"/>
      <c r="L25" s="378"/>
      <c r="M25" s="382"/>
      <c r="N25" s="352"/>
      <c r="O25" s="383"/>
      <c r="P25" s="531"/>
      <c r="Q25" s="516"/>
      <c r="R25" s="531"/>
      <c r="S25" s="516"/>
      <c r="T25" s="355"/>
      <c r="U25" s="366"/>
      <c r="V25" s="347"/>
      <c r="W25" s="55"/>
      <c r="X25" s="352"/>
      <c r="Y25" s="352"/>
      <c r="Z25" s="353"/>
      <c r="AA25" s="366"/>
      <c r="AB25" s="517"/>
      <c r="AC25" s="574"/>
      <c r="AD25" s="531"/>
      <c r="AE25" s="572"/>
      <c r="AF25" s="509"/>
      <c r="AG25" s="354"/>
      <c r="AH25" s="290"/>
      <c r="AI25" s="347"/>
      <c r="AJ25" s="117"/>
      <c r="AK25" s="69"/>
      <c r="AL25" s="305"/>
      <c r="AM25" s="348"/>
    </row>
    <row r="26" spans="1:39" s="349" customFormat="1" ht="14.25" outlineLevel="1">
      <c r="A26" s="228"/>
      <c r="B26" s="665"/>
      <c r="C26" s="346"/>
      <c r="D26" s="415" t="s">
        <v>140</v>
      </c>
      <c r="E26" s="399"/>
      <c r="F26" s="399"/>
      <c r="G26" s="459"/>
      <c r="H26" s="374"/>
      <c r="I26" s="350"/>
      <c r="J26" s="352"/>
      <c r="K26" s="351"/>
      <c r="L26" s="378"/>
      <c r="M26" s="382"/>
      <c r="N26" s="352"/>
      <c r="O26" s="383"/>
      <c r="P26" s="531"/>
      <c r="Q26" s="516"/>
      <c r="R26" s="531"/>
      <c r="S26" s="516"/>
      <c r="T26" s="355"/>
      <c r="U26" s="366"/>
      <c r="V26" s="347"/>
      <c r="W26" s="55"/>
      <c r="X26" s="352"/>
      <c r="Y26" s="352"/>
      <c r="Z26" s="353"/>
      <c r="AA26" s="366"/>
      <c r="AB26" s="517"/>
      <c r="AC26" s="574"/>
      <c r="AD26" s="531"/>
      <c r="AE26" s="572"/>
      <c r="AF26" s="509"/>
      <c r="AG26" s="354"/>
      <c r="AH26" s="290"/>
      <c r="AI26" s="347"/>
      <c r="AJ26" s="117"/>
      <c r="AK26" s="69"/>
      <c r="AL26" s="305"/>
      <c r="AM26" s="348"/>
    </row>
    <row r="27" spans="1:39" s="349" customFormat="1" ht="14.25" outlineLevel="1">
      <c r="A27" s="228"/>
      <c r="B27" s="665"/>
      <c r="C27" s="346"/>
      <c r="D27" s="411" t="s">
        <v>141</v>
      </c>
      <c r="E27" s="399"/>
      <c r="F27" s="399"/>
      <c r="G27" s="459"/>
      <c r="H27" s="374"/>
      <c r="I27" s="350"/>
      <c r="J27" s="352"/>
      <c r="K27" s="351"/>
      <c r="L27" s="378"/>
      <c r="M27" s="382"/>
      <c r="N27" s="352"/>
      <c r="O27" s="383"/>
      <c r="P27" s="531"/>
      <c r="Q27" s="516"/>
      <c r="R27" s="531"/>
      <c r="S27" s="516"/>
      <c r="T27" s="355"/>
      <c r="U27" s="366"/>
      <c r="V27" s="347"/>
      <c r="W27" s="55"/>
      <c r="X27" s="352"/>
      <c r="Y27" s="352"/>
      <c r="Z27" s="353"/>
      <c r="AA27" s="366"/>
      <c r="AB27" s="517"/>
      <c r="AC27" s="574"/>
      <c r="AD27" s="531"/>
      <c r="AE27" s="572"/>
      <c r="AF27" s="509"/>
      <c r="AG27" s="354"/>
      <c r="AH27" s="290"/>
      <c r="AI27" s="347"/>
      <c r="AJ27" s="117"/>
      <c r="AK27" s="69"/>
      <c r="AL27" s="305"/>
      <c r="AM27" s="348"/>
    </row>
    <row r="28" spans="1:39" s="349" customFormat="1" ht="14.25" outlineLevel="1">
      <c r="A28" s="228"/>
      <c r="B28" s="665"/>
      <c r="C28" s="346"/>
      <c r="D28" s="411" t="s">
        <v>142</v>
      </c>
      <c r="E28" s="399"/>
      <c r="F28" s="399"/>
      <c r="G28" s="459"/>
      <c r="H28" s="374"/>
      <c r="I28" s="350"/>
      <c r="J28" s="352"/>
      <c r="K28" s="351"/>
      <c r="L28" s="378"/>
      <c r="M28" s="382"/>
      <c r="N28" s="352"/>
      <c r="O28" s="383"/>
      <c r="P28" s="531"/>
      <c r="Q28" s="516"/>
      <c r="R28" s="531"/>
      <c r="S28" s="516"/>
      <c r="T28" s="355"/>
      <c r="U28" s="366"/>
      <c r="V28" s="347"/>
      <c r="W28" s="55"/>
      <c r="X28" s="352"/>
      <c r="Y28" s="352"/>
      <c r="Z28" s="353"/>
      <c r="AA28" s="366"/>
      <c r="AB28" s="517"/>
      <c r="AC28" s="574"/>
      <c r="AD28" s="531"/>
      <c r="AE28" s="572"/>
      <c r="AF28" s="509"/>
      <c r="AG28" s="354"/>
      <c r="AH28" s="290"/>
      <c r="AI28" s="347"/>
      <c r="AJ28" s="117"/>
      <c r="AK28" s="69"/>
      <c r="AL28" s="305"/>
      <c r="AM28" s="348"/>
    </row>
    <row r="29" spans="1:39" s="349" customFormat="1" ht="14.25" outlineLevel="1">
      <c r="A29" s="228"/>
      <c r="B29" s="665"/>
      <c r="C29" s="346"/>
      <c r="D29" s="412" t="s">
        <v>143</v>
      </c>
      <c r="E29" s="399"/>
      <c r="F29" s="399"/>
      <c r="G29" s="459"/>
      <c r="H29" s="374"/>
      <c r="I29" s="350"/>
      <c r="J29" s="352"/>
      <c r="K29" s="351"/>
      <c r="L29" s="378"/>
      <c r="M29" s="382"/>
      <c r="N29" s="352"/>
      <c r="O29" s="383"/>
      <c r="P29" s="531"/>
      <c r="Q29" s="516"/>
      <c r="R29" s="531"/>
      <c r="S29" s="516"/>
      <c r="T29" s="355"/>
      <c r="U29" s="366"/>
      <c r="V29" s="347"/>
      <c r="W29" s="55"/>
      <c r="X29" s="352"/>
      <c r="Y29" s="352"/>
      <c r="Z29" s="353"/>
      <c r="AA29" s="366"/>
      <c r="AB29" s="517"/>
      <c r="AC29" s="574"/>
      <c r="AD29" s="531"/>
      <c r="AE29" s="572"/>
      <c r="AF29" s="509"/>
      <c r="AG29" s="354"/>
      <c r="AH29" s="290"/>
      <c r="AI29" s="347"/>
      <c r="AJ29" s="117"/>
      <c r="AK29" s="69"/>
      <c r="AL29" s="356"/>
      <c r="AM29" s="348"/>
    </row>
    <row r="30" spans="1:39" s="349" customFormat="1" ht="14.25" outlineLevel="1">
      <c r="A30" s="228"/>
      <c r="B30" s="665"/>
      <c r="C30" s="346"/>
      <c r="D30" s="412" t="s">
        <v>144</v>
      </c>
      <c r="E30" s="399"/>
      <c r="F30" s="399"/>
      <c r="G30" s="478" t="s">
        <v>209</v>
      </c>
      <c r="H30" s="374"/>
      <c r="I30" s="350"/>
      <c r="J30" s="352"/>
      <c r="K30" s="351"/>
      <c r="L30" s="378"/>
      <c r="M30" s="382"/>
      <c r="N30" s="352"/>
      <c r="O30" s="383"/>
      <c r="P30" s="531"/>
      <c r="Q30" s="516"/>
      <c r="R30" s="531"/>
      <c r="S30" s="516"/>
      <c r="T30" s="355"/>
      <c r="U30" s="366"/>
      <c r="V30" s="347"/>
      <c r="W30" s="55"/>
      <c r="X30" s="352"/>
      <c r="Y30" s="352"/>
      <c r="Z30" s="353"/>
      <c r="AA30" s="366"/>
      <c r="AB30" s="517"/>
      <c r="AC30" s="574"/>
      <c r="AD30" s="531"/>
      <c r="AE30" s="572"/>
      <c r="AF30" s="509"/>
      <c r="AG30" s="354"/>
      <c r="AH30" s="290"/>
      <c r="AI30" s="347"/>
      <c r="AJ30" s="117"/>
      <c r="AK30" s="69"/>
      <c r="AL30" s="305"/>
      <c r="AM30" s="348"/>
    </row>
    <row r="31" spans="1:39" s="349" customFormat="1" ht="15" outlineLevel="1" thickBot="1">
      <c r="A31" s="228"/>
      <c r="B31" s="665"/>
      <c r="C31" s="346"/>
      <c r="D31" s="412"/>
      <c r="E31" s="363"/>
      <c r="F31" s="363"/>
      <c r="G31" s="479"/>
      <c r="H31" s="374"/>
      <c r="I31" s="350"/>
      <c r="J31" s="352"/>
      <c r="K31" s="351"/>
      <c r="L31" s="378"/>
      <c r="M31" s="382"/>
      <c r="N31" s="352"/>
      <c r="O31" s="383"/>
      <c r="P31" s="531"/>
      <c r="Q31" s="516"/>
      <c r="R31" s="531"/>
      <c r="S31" s="516"/>
      <c r="T31" s="355"/>
      <c r="U31" s="366"/>
      <c r="V31" s="347"/>
      <c r="W31" s="55"/>
      <c r="X31" s="352"/>
      <c r="Y31" s="352"/>
      <c r="Z31" s="353"/>
      <c r="AA31" s="366"/>
      <c r="AB31" s="517"/>
      <c r="AC31" s="574"/>
      <c r="AD31" s="531"/>
      <c r="AE31" s="572"/>
      <c r="AF31" s="509"/>
      <c r="AG31" s="354"/>
      <c r="AH31" s="290"/>
      <c r="AI31" s="347"/>
      <c r="AJ31" s="117"/>
      <c r="AK31" s="69"/>
      <c r="AL31" s="305"/>
      <c r="AM31" s="348"/>
    </row>
    <row r="32" spans="1:39" s="251" customFormat="1" ht="26.25" thickBot="1">
      <c r="A32" s="361" t="str">
        <f>FIXED($D$8,0,1)</f>
        <v>0</v>
      </c>
      <c r="B32" s="666" t="str">
        <f>FIXED($I$4,0,1)</f>
        <v>0</v>
      </c>
      <c r="C32" s="229" t="s">
        <v>174</v>
      </c>
      <c r="D32" s="413" t="s">
        <v>148</v>
      </c>
      <c r="E32" s="498"/>
      <c r="F32" s="414"/>
      <c r="G32" s="477"/>
      <c r="H32" s="299"/>
      <c r="I32" s="14"/>
      <c r="J32" s="12"/>
      <c r="K32" s="503">
        <f>SUM(K23:K31)</f>
        <v>0</v>
      </c>
      <c r="L32" s="504">
        <f>SUM(L23:L31)</f>
        <v>0</v>
      </c>
      <c r="M32" s="505">
        <f>SUM(M23:M31)</f>
        <v>0</v>
      </c>
      <c r="N32" s="122"/>
      <c r="O32" s="384"/>
      <c r="P32" s="532">
        <f>SUM(P23:P31)</f>
        <v>0</v>
      </c>
      <c r="Q32" s="533">
        <f>SUM(Q23:Q31)</f>
        <v>0</v>
      </c>
      <c r="R32" s="532">
        <f>SUM(R23:R31)</f>
        <v>0</v>
      </c>
      <c r="S32" s="533">
        <f>SUM(S23:S31)</f>
        <v>0</v>
      </c>
      <c r="T32" s="247"/>
      <c r="U32" s="445"/>
      <c r="V32" s="332"/>
      <c r="W32" s="12"/>
      <c r="X32" s="248"/>
      <c r="Y32" s="248"/>
      <c r="Z32" s="249"/>
      <c r="AA32" s="252"/>
      <c r="AB32" s="504">
        <f>SUM(AB23:AB31)</f>
        <v>0</v>
      </c>
      <c r="AC32" s="576"/>
      <c r="AD32" s="577">
        <f>SUM(AD23:AD31)</f>
        <v>0</v>
      </c>
      <c r="AE32" s="578"/>
      <c r="AF32" s="579" t="str">
        <f>IF(AE32=0,"0",IF(AD32/AE32&gt;400,400*AE32,AD32))</f>
        <v>0</v>
      </c>
      <c r="AG32" s="91">
        <f>IF((AF32-E32)&gt;0,(AF32-E32),0)</f>
        <v>0</v>
      </c>
      <c r="AH32" s="292"/>
      <c r="AI32" s="303" t="b">
        <f>IF($AK$2="PME",$AK$5,IF($AK$2="ETI",$AK$6))</f>
        <v>0</v>
      </c>
      <c r="AJ32" s="81">
        <f>AI32*AF32</f>
        <v>0</v>
      </c>
      <c r="AK32" s="53" t="str">
        <f>IF(Q32&lt;&gt;0,IF((Q32+AB32)-AD32=0,"OK","!"),IF(P32&lt;&gt;0,IF((P32+AB32)-AD32=0,"OK","!"),IF((K32+AB32)-AD32=0,"OK","!")))</f>
        <v>OK</v>
      </c>
      <c r="AL32" s="304" t="str">
        <f>IF(AF32="0","S/O",IF(AD32=AF32,"Plafond non atteint :instruire toutes les factures",IF(SUM(AD23:AD31)&gt;=AF32,"Les factures contrôlés permettent de plafonner le batiment","Les factures contrôlés ne permettent pas d'atteindre le plafond du batiment")))</f>
        <v>S/O</v>
      </c>
      <c r="AM32" s="250"/>
    </row>
    <row r="33" spans="1:39" s="239" customFormat="1" ht="15" outlineLevel="1">
      <c r="A33" s="228"/>
      <c r="B33" s="665"/>
      <c r="C33" s="24"/>
      <c r="D33" s="416" t="s">
        <v>149</v>
      </c>
      <c r="E33" s="397"/>
      <c r="F33" s="397"/>
      <c r="G33" s="460"/>
      <c r="H33" s="403"/>
      <c r="I33" s="350"/>
      <c r="J33" s="234"/>
      <c r="K33" s="264"/>
      <c r="L33" s="377"/>
      <c r="M33" s="385"/>
      <c r="N33" s="234"/>
      <c r="O33" s="386"/>
      <c r="P33" s="535"/>
      <c r="Q33" s="536"/>
      <c r="R33" s="535"/>
      <c r="S33" s="536"/>
      <c r="T33" s="233"/>
      <c r="U33" s="366"/>
      <c r="V33" s="266"/>
      <c r="W33" s="280"/>
      <c r="X33" s="234"/>
      <c r="Y33" s="234"/>
      <c r="Z33" s="235"/>
      <c r="AA33" s="366"/>
      <c r="AB33" s="580"/>
      <c r="AC33" s="570"/>
      <c r="AD33" s="531"/>
      <c r="AE33" s="572"/>
      <c r="AF33" s="509"/>
      <c r="AG33" s="90"/>
      <c r="AH33" s="290"/>
      <c r="AI33" s="266"/>
      <c r="AJ33" s="117"/>
      <c r="AK33" s="278"/>
      <c r="AL33" s="305"/>
      <c r="AM33" s="238"/>
    </row>
    <row r="34" spans="1:39" s="349" customFormat="1" ht="14.25" outlineLevel="1">
      <c r="A34" s="228"/>
      <c r="B34" s="665"/>
      <c r="C34" s="346"/>
      <c r="D34" s="415" t="s">
        <v>150</v>
      </c>
      <c r="E34" s="399"/>
      <c r="F34" s="399"/>
      <c r="G34" s="459"/>
      <c r="H34" s="374"/>
      <c r="I34" s="350"/>
      <c r="J34" s="352"/>
      <c r="K34" s="351"/>
      <c r="L34" s="378"/>
      <c r="M34" s="382"/>
      <c r="N34" s="352"/>
      <c r="O34" s="383"/>
      <c r="P34" s="537"/>
      <c r="Q34" s="538"/>
      <c r="R34" s="537"/>
      <c r="S34" s="538"/>
      <c r="T34" s="355"/>
      <c r="U34" s="366"/>
      <c r="V34" s="347"/>
      <c r="W34" s="55"/>
      <c r="X34" s="352"/>
      <c r="Y34" s="352"/>
      <c r="Z34" s="353"/>
      <c r="AA34" s="366"/>
      <c r="AB34" s="581"/>
      <c r="AC34" s="574"/>
      <c r="AD34" s="531"/>
      <c r="AE34" s="572"/>
      <c r="AF34" s="509"/>
      <c r="AG34" s="354"/>
      <c r="AH34" s="290"/>
      <c r="AI34" s="347"/>
      <c r="AJ34" s="117"/>
      <c r="AK34" s="69"/>
      <c r="AL34" s="305"/>
      <c r="AM34" s="348"/>
    </row>
    <row r="35" spans="1:39" s="349" customFormat="1" ht="14.25" outlineLevel="1">
      <c r="A35" s="228"/>
      <c r="B35" s="665"/>
      <c r="C35" s="346"/>
      <c r="D35" s="415" t="s">
        <v>151</v>
      </c>
      <c r="E35" s="399"/>
      <c r="F35" s="399"/>
      <c r="G35" s="459"/>
      <c r="H35" s="374"/>
      <c r="I35" s="350"/>
      <c r="J35" s="352"/>
      <c r="K35" s="351"/>
      <c r="L35" s="378"/>
      <c r="M35" s="382"/>
      <c r="N35" s="352"/>
      <c r="O35" s="383"/>
      <c r="P35" s="537"/>
      <c r="Q35" s="538"/>
      <c r="R35" s="537"/>
      <c r="S35" s="538"/>
      <c r="T35" s="355"/>
      <c r="U35" s="366"/>
      <c r="V35" s="347"/>
      <c r="W35" s="55"/>
      <c r="X35" s="352"/>
      <c r="Y35" s="352"/>
      <c r="Z35" s="353"/>
      <c r="AA35" s="366"/>
      <c r="AB35" s="581"/>
      <c r="AC35" s="574"/>
      <c r="AD35" s="531"/>
      <c r="AE35" s="572"/>
      <c r="AF35" s="509"/>
      <c r="AG35" s="354"/>
      <c r="AH35" s="290"/>
      <c r="AI35" s="347"/>
      <c r="AJ35" s="117"/>
      <c r="AK35" s="69"/>
      <c r="AL35" s="305"/>
      <c r="AM35" s="348"/>
    </row>
    <row r="36" spans="1:39" s="349" customFormat="1" ht="14.25" outlineLevel="1">
      <c r="A36" s="228"/>
      <c r="B36" s="665"/>
      <c r="C36" s="346"/>
      <c r="D36" s="415" t="s">
        <v>152</v>
      </c>
      <c r="E36" s="399"/>
      <c r="F36" s="399"/>
      <c r="G36" s="459"/>
      <c r="H36" s="374"/>
      <c r="I36" s="350"/>
      <c r="J36" s="352"/>
      <c r="K36" s="351"/>
      <c r="L36" s="378"/>
      <c r="M36" s="382"/>
      <c r="N36" s="352"/>
      <c r="O36" s="383"/>
      <c r="P36" s="537"/>
      <c r="Q36" s="538"/>
      <c r="R36" s="537"/>
      <c r="S36" s="538"/>
      <c r="T36" s="355"/>
      <c r="U36" s="366"/>
      <c r="V36" s="347"/>
      <c r="W36" s="55"/>
      <c r="X36" s="352"/>
      <c r="Y36" s="352"/>
      <c r="Z36" s="353"/>
      <c r="AA36" s="366"/>
      <c r="AB36" s="581"/>
      <c r="AC36" s="574"/>
      <c r="AD36" s="531"/>
      <c r="AE36" s="572"/>
      <c r="AF36" s="509"/>
      <c r="AG36" s="354"/>
      <c r="AH36" s="290"/>
      <c r="AI36" s="347"/>
      <c r="AJ36" s="117"/>
      <c r="AK36" s="69"/>
      <c r="AL36" s="305"/>
      <c r="AM36" s="348"/>
    </row>
    <row r="37" spans="1:39" s="349" customFormat="1" ht="14.25" outlineLevel="1">
      <c r="A37" s="228"/>
      <c r="B37" s="665"/>
      <c r="C37" s="346"/>
      <c r="D37" s="410" t="s">
        <v>224</v>
      </c>
      <c r="E37" s="399"/>
      <c r="F37" s="399"/>
      <c r="G37" s="459"/>
      <c r="H37" s="374"/>
      <c r="I37" s="350"/>
      <c r="J37" s="352"/>
      <c r="K37" s="351"/>
      <c r="L37" s="378"/>
      <c r="M37" s="382"/>
      <c r="N37" s="352"/>
      <c r="O37" s="383"/>
      <c r="P37" s="537"/>
      <c r="Q37" s="538"/>
      <c r="R37" s="537"/>
      <c r="S37" s="538"/>
      <c r="T37" s="355"/>
      <c r="U37" s="366"/>
      <c r="V37" s="347"/>
      <c r="W37" s="55"/>
      <c r="X37" s="352"/>
      <c r="Y37" s="352"/>
      <c r="Z37" s="353"/>
      <c r="AA37" s="366"/>
      <c r="AB37" s="581"/>
      <c r="AC37" s="574"/>
      <c r="AD37" s="531"/>
      <c r="AE37" s="572"/>
      <c r="AF37" s="509"/>
      <c r="AG37" s="354"/>
      <c r="AH37" s="290"/>
      <c r="AI37" s="347"/>
      <c r="AJ37" s="117"/>
      <c r="AK37" s="69"/>
      <c r="AL37" s="305"/>
      <c r="AM37" s="348"/>
    </row>
    <row r="38" spans="1:39" s="246" customFormat="1" ht="25.5" outlineLevel="1">
      <c r="A38" s="361" t="str">
        <f>FIXED($D$8,0,1)</f>
        <v>0</v>
      </c>
      <c r="B38" s="666" t="str">
        <f>FIXED($I$4,0,1)</f>
        <v>0</v>
      </c>
      <c r="C38" s="230" t="s">
        <v>175</v>
      </c>
      <c r="D38" s="417" t="s">
        <v>153</v>
      </c>
      <c r="E38" s="427"/>
      <c r="F38" s="427"/>
      <c r="G38" s="461"/>
      <c r="H38" s="398"/>
      <c r="I38" s="497"/>
      <c r="J38" s="243"/>
      <c r="K38" s="506">
        <f>SUM(K33:K37)</f>
        <v>0</v>
      </c>
      <c r="L38" s="507">
        <f>SUM(L33:L37)</f>
        <v>0</v>
      </c>
      <c r="M38" s="508">
        <f>SUM(M33:M37)</f>
        <v>0</v>
      </c>
      <c r="N38" s="243"/>
      <c r="O38" s="387"/>
      <c r="P38" s="539">
        <f>SUM(P33:P37)</f>
        <v>0</v>
      </c>
      <c r="Q38" s="506">
        <f>SUM(Q33:Q37)</f>
        <v>0</v>
      </c>
      <c r="R38" s="539">
        <f>SUM(R33:R37)</f>
        <v>0</v>
      </c>
      <c r="S38" s="506">
        <f>SUM(S33:S37)</f>
        <v>0</v>
      </c>
      <c r="T38" s="242"/>
      <c r="U38" s="253"/>
      <c r="V38" s="267"/>
      <c r="W38" s="240"/>
      <c r="X38" s="243"/>
      <c r="Y38" s="243"/>
      <c r="Z38" s="244"/>
      <c r="AA38" s="253"/>
      <c r="AB38" s="507">
        <f>SUM(AB33:AB37)</f>
        <v>0</v>
      </c>
      <c r="AC38" s="582"/>
      <c r="AD38" s="539">
        <f>SUM(AD33:AD37)</f>
        <v>0</v>
      </c>
      <c r="AE38" s="583"/>
      <c r="AF38" s="584" t="str">
        <f>IF(AD42-AD41=0,"0",AD38*(AF42-AF41)/(AD42-AD41))</f>
        <v>0</v>
      </c>
      <c r="AG38" s="257"/>
      <c r="AH38" s="293"/>
      <c r="AI38" s="306" t="b">
        <f>IF($AK$2="PME",$AK$5,IF($AK$2="ETI",$AK$6))</f>
        <v>0</v>
      </c>
      <c r="AJ38" s="272"/>
      <c r="AK38" s="279"/>
      <c r="AL38" s="307"/>
      <c r="AM38" s="245"/>
    </row>
    <row r="39" spans="1:39" s="349" customFormat="1" ht="14.25" outlineLevel="1">
      <c r="A39" s="228"/>
      <c r="B39" s="665"/>
      <c r="C39" s="357"/>
      <c r="D39" s="415" t="s">
        <v>154</v>
      </c>
      <c r="E39" s="399"/>
      <c r="F39" s="399"/>
      <c r="G39" s="459"/>
      <c r="H39" s="374"/>
      <c r="I39" s="350"/>
      <c r="J39" s="352"/>
      <c r="K39" s="509"/>
      <c r="L39" s="510"/>
      <c r="M39" s="511"/>
      <c r="N39" s="352"/>
      <c r="O39" s="383"/>
      <c r="P39" s="537"/>
      <c r="Q39" s="538"/>
      <c r="R39" s="537"/>
      <c r="S39" s="538"/>
      <c r="T39" s="355"/>
      <c r="U39" s="366"/>
      <c r="V39" s="347"/>
      <c r="W39" s="55"/>
      <c r="X39" s="352"/>
      <c r="Y39" s="352"/>
      <c r="Z39" s="353"/>
      <c r="AA39" s="366"/>
      <c r="AB39" s="581"/>
      <c r="AC39" s="574"/>
      <c r="AD39" s="585"/>
      <c r="AE39" s="572"/>
      <c r="AF39" s="509"/>
      <c r="AG39" s="358"/>
      <c r="AH39" s="289"/>
      <c r="AI39" s="347"/>
      <c r="AJ39" s="86"/>
      <c r="AK39" s="55"/>
      <c r="AL39" s="310"/>
      <c r="AM39" s="348"/>
    </row>
    <row r="40" spans="1:39" s="349" customFormat="1" ht="14.25" outlineLevel="1">
      <c r="A40" s="228"/>
      <c r="B40" s="665"/>
      <c r="C40" s="357"/>
      <c r="D40" s="410" t="s">
        <v>224</v>
      </c>
      <c r="E40" s="399"/>
      <c r="F40" s="399"/>
      <c r="G40" s="478" t="s">
        <v>209</v>
      </c>
      <c r="H40" s="374"/>
      <c r="I40" s="350"/>
      <c r="J40" s="352"/>
      <c r="K40" s="509"/>
      <c r="L40" s="510"/>
      <c r="M40" s="511"/>
      <c r="N40" s="352"/>
      <c r="O40" s="383"/>
      <c r="P40" s="537"/>
      <c r="Q40" s="538"/>
      <c r="R40" s="537"/>
      <c r="S40" s="538"/>
      <c r="T40" s="355"/>
      <c r="U40" s="366"/>
      <c r="V40" s="347"/>
      <c r="W40" s="55"/>
      <c r="X40" s="352"/>
      <c r="Y40" s="352"/>
      <c r="Z40" s="353"/>
      <c r="AA40" s="366"/>
      <c r="AB40" s="581"/>
      <c r="AC40" s="574"/>
      <c r="AD40" s="537"/>
      <c r="AE40" s="572"/>
      <c r="AF40" s="509"/>
      <c r="AG40" s="358"/>
      <c r="AH40" s="289"/>
      <c r="AI40" s="347"/>
      <c r="AJ40" s="86"/>
      <c r="AK40" s="55"/>
      <c r="AL40" s="310"/>
      <c r="AM40" s="348"/>
    </row>
    <row r="41" spans="1:39" s="246" customFormat="1" ht="26.25" outlineLevel="1" thickBot="1">
      <c r="A41" s="361" t="str">
        <f>FIXED($D$8,0,1)</f>
        <v>0</v>
      </c>
      <c r="B41" s="666" t="str">
        <f>FIXED($I$4,0,1)</f>
        <v>0</v>
      </c>
      <c r="C41" s="230" t="s">
        <v>176</v>
      </c>
      <c r="D41" s="417" t="s">
        <v>155</v>
      </c>
      <c r="E41" s="430"/>
      <c r="F41" s="430"/>
      <c r="G41" s="479"/>
      <c r="H41" s="398"/>
      <c r="I41" s="497"/>
      <c r="J41" s="243"/>
      <c r="K41" s="506">
        <f>SUM(K39:K40)</f>
        <v>0</v>
      </c>
      <c r="L41" s="507">
        <f>SUM(L39:L40)</f>
        <v>0</v>
      </c>
      <c r="M41" s="508">
        <f>SUM(M39:M40)</f>
        <v>0</v>
      </c>
      <c r="N41" s="243"/>
      <c r="O41" s="387"/>
      <c r="P41" s="539">
        <f>SUM(P39:P40)</f>
        <v>0</v>
      </c>
      <c r="Q41" s="506">
        <f>SUM(Q39:Q40)</f>
        <v>0</v>
      </c>
      <c r="R41" s="506">
        <f>SUM(R39:R40)</f>
        <v>0</v>
      </c>
      <c r="S41" s="506">
        <f>SUM(S39:S40)</f>
        <v>0</v>
      </c>
      <c r="T41" s="242"/>
      <c r="U41" s="254"/>
      <c r="V41" s="267"/>
      <c r="W41" s="240"/>
      <c r="X41" s="243"/>
      <c r="Y41" s="243"/>
      <c r="Z41" s="244"/>
      <c r="AA41" s="254" t="s">
        <v>189</v>
      </c>
      <c r="AB41" s="507">
        <f>SUM(AB39:AB40)</f>
        <v>0</v>
      </c>
      <c r="AC41" s="582"/>
      <c r="AD41" s="539">
        <f>SUM(AD39:AD40)</f>
        <v>0</v>
      </c>
      <c r="AE41" s="586" t="s">
        <v>189</v>
      </c>
      <c r="AF41" s="542">
        <f>IF(AD41&gt;AF42,AF42,AD41)</f>
        <v>0</v>
      </c>
      <c r="AG41" s="257"/>
      <c r="AH41" s="293"/>
      <c r="AI41" s="306">
        <f>IF($AK$2="PME",40%,20%)</f>
        <v>0.2</v>
      </c>
      <c r="AJ41" s="272"/>
      <c r="AK41" s="279"/>
      <c r="AL41" s="307"/>
      <c r="AM41" s="245"/>
    </row>
    <row r="42" spans="1:39" s="251" customFormat="1" ht="26.25" thickBot="1">
      <c r="A42" s="361" t="str">
        <f>FIXED($D$8,0,1)</f>
        <v>0</v>
      </c>
      <c r="B42" s="666" t="str">
        <f>FIXED($I$4,0,1)</f>
        <v>0</v>
      </c>
      <c r="C42" s="20" t="s">
        <v>177</v>
      </c>
      <c r="D42" s="418" t="s">
        <v>156</v>
      </c>
      <c r="E42" s="498"/>
      <c r="F42" s="414"/>
      <c r="G42" s="477"/>
      <c r="H42" s="299"/>
      <c r="I42" s="14"/>
      <c r="J42" s="12"/>
      <c r="K42" s="503">
        <f>SUM(K41,K38)</f>
        <v>0</v>
      </c>
      <c r="L42" s="504">
        <f>SUM(L41,L38)</f>
        <v>0</v>
      </c>
      <c r="M42" s="505">
        <f>SUM(M41,M38)</f>
        <v>0</v>
      </c>
      <c r="N42" s="122"/>
      <c r="O42" s="384"/>
      <c r="P42" s="540">
        <f>SUM(P41,P38)</f>
        <v>0</v>
      </c>
      <c r="Q42" s="541">
        <f>SUM(Q41,Q38)</f>
        <v>0</v>
      </c>
      <c r="R42" s="541">
        <f>SUM(R41,R38)</f>
        <v>0</v>
      </c>
      <c r="S42" s="541">
        <f>SUM(S41,S38)</f>
        <v>0</v>
      </c>
      <c r="T42" s="247"/>
      <c r="U42" s="445"/>
      <c r="V42" s="332"/>
      <c r="W42" s="12"/>
      <c r="X42" s="248"/>
      <c r="Y42" s="248"/>
      <c r="Z42" s="249"/>
      <c r="AA42" s="252"/>
      <c r="AB42" s="587">
        <f>SUM(AB41,AB38)</f>
        <v>0</v>
      </c>
      <c r="AC42" s="576"/>
      <c r="AD42" s="588">
        <f>SUM(AD41,AD38)</f>
        <v>0</v>
      </c>
      <c r="AE42" s="578"/>
      <c r="AF42" s="579">
        <f>IF(AE42=0,0,IF(AD42/AE42&gt;400,400*AE42,AD42))</f>
        <v>0</v>
      </c>
      <c r="AG42" s="91">
        <f>IF((AF42-E42)&gt;0,(AF42-E42),0)</f>
        <v>0</v>
      </c>
      <c r="AH42" s="621" t="s">
        <v>219</v>
      </c>
      <c r="AI42" s="303"/>
      <c r="AJ42" s="83">
        <f>AF38*AI38+AF41*AI41</f>
        <v>0</v>
      </c>
      <c r="AK42" s="53" t="str">
        <f>IF(Q42&lt;&gt;0,IF((Q42+AB42)-AD42=0,"OK","!"),IF(P42&lt;&gt;0,IF((P42+AB42)-AD42=0,"OK","!"),IF((K42+AB42)-AD42=0,"OK","!")))</f>
        <v>OK</v>
      </c>
      <c r="AL42" s="304" t="str">
        <f>IF(AF42=0,"S/O",IF(AD42=AF42,"Plafond non atteint :instruire toutes les factures",IF(SUM(AD39:AD40,AD33:AD37)&gt;=AF42,"Les factures contrôlés permettent de plafonner le batiment","Les factures contrôlés ne permettent pas d'atteindre le plafond du batiment")))</f>
        <v>S/O</v>
      </c>
      <c r="AM42" s="250"/>
    </row>
    <row r="43" spans="1:39" s="239" customFormat="1" ht="15" outlineLevel="1">
      <c r="A43" s="228"/>
      <c r="B43" s="665"/>
      <c r="C43" s="24"/>
      <c r="D43" s="416" t="s">
        <v>157</v>
      </c>
      <c r="E43" s="397"/>
      <c r="F43" s="397"/>
      <c r="G43" s="460"/>
      <c r="H43" s="403"/>
      <c r="I43" s="350"/>
      <c r="J43" s="234"/>
      <c r="K43" s="264"/>
      <c r="L43" s="377"/>
      <c r="M43" s="385"/>
      <c r="N43" s="234"/>
      <c r="O43" s="386"/>
      <c r="P43" s="531"/>
      <c r="Q43" s="516"/>
      <c r="R43" s="531"/>
      <c r="S43" s="516"/>
      <c r="T43" s="233"/>
      <c r="U43" s="366"/>
      <c r="V43" s="266"/>
      <c r="W43" s="280"/>
      <c r="X43" s="234"/>
      <c r="Y43" s="234"/>
      <c r="Z43" s="235"/>
      <c r="AA43" s="366"/>
      <c r="AB43" s="517"/>
      <c r="AC43" s="570"/>
      <c r="AD43" s="531"/>
      <c r="AE43" s="572"/>
      <c r="AF43" s="509"/>
      <c r="AG43" s="90"/>
      <c r="AH43" s="290"/>
      <c r="AI43" s="266"/>
      <c r="AJ43" s="117"/>
      <c r="AK43" s="69"/>
      <c r="AL43" s="305"/>
      <c r="AM43" s="238"/>
    </row>
    <row r="44" spans="1:39" s="349" customFormat="1" ht="14.25" outlineLevel="1">
      <c r="A44" s="228"/>
      <c r="B44" s="665"/>
      <c r="C44" s="346"/>
      <c r="D44" s="415" t="s">
        <v>150</v>
      </c>
      <c r="E44" s="399"/>
      <c r="F44" s="399"/>
      <c r="G44" s="459"/>
      <c r="H44" s="374"/>
      <c r="I44" s="350"/>
      <c r="J44" s="352"/>
      <c r="K44" s="351"/>
      <c r="L44" s="378"/>
      <c r="M44" s="382"/>
      <c r="N44" s="352"/>
      <c r="O44" s="383"/>
      <c r="P44" s="531"/>
      <c r="Q44" s="516"/>
      <c r="R44" s="531"/>
      <c r="S44" s="516"/>
      <c r="T44" s="355"/>
      <c r="U44" s="366"/>
      <c r="V44" s="347"/>
      <c r="W44" s="55"/>
      <c r="X44" s="352"/>
      <c r="Y44" s="352"/>
      <c r="Z44" s="353"/>
      <c r="AA44" s="366"/>
      <c r="AB44" s="517"/>
      <c r="AC44" s="574"/>
      <c r="AD44" s="531"/>
      <c r="AE44" s="572"/>
      <c r="AF44" s="509"/>
      <c r="AG44" s="354"/>
      <c r="AH44" s="290"/>
      <c r="AI44" s="347"/>
      <c r="AJ44" s="117"/>
      <c r="AK44" s="69"/>
      <c r="AL44" s="305"/>
      <c r="AM44" s="348"/>
    </row>
    <row r="45" spans="1:39" s="349" customFormat="1" ht="14.25" outlineLevel="1">
      <c r="A45" s="228"/>
      <c r="B45" s="665"/>
      <c r="C45" s="346"/>
      <c r="D45" s="415" t="s">
        <v>151</v>
      </c>
      <c r="E45" s="399"/>
      <c r="F45" s="399"/>
      <c r="G45" s="459"/>
      <c r="H45" s="374"/>
      <c r="I45" s="350"/>
      <c r="J45" s="352"/>
      <c r="K45" s="351"/>
      <c r="L45" s="378"/>
      <c r="M45" s="382"/>
      <c r="N45" s="352"/>
      <c r="O45" s="383"/>
      <c r="P45" s="531"/>
      <c r="Q45" s="516"/>
      <c r="R45" s="531"/>
      <c r="S45" s="516"/>
      <c r="T45" s="355"/>
      <c r="U45" s="366"/>
      <c r="V45" s="347"/>
      <c r="W45" s="55"/>
      <c r="X45" s="352"/>
      <c r="Y45" s="352"/>
      <c r="Z45" s="353"/>
      <c r="AA45" s="366"/>
      <c r="AB45" s="517"/>
      <c r="AC45" s="574"/>
      <c r="AD45" s="531"/>
      <c r="AE45" s="572"/>
      <c r="AF45" s="509"/>
      <c r="AG45" s="354"/>
      <c r="AH45" s="290"/>
      <c r="AI45" s="347"/>
      <c r="AJ45" s="117"/>
      <c r="AK45" s="69"/>
      <c r="AL45" s="305"/>
      <c r="AM45" s="348"/>
    </row>
    <row r="46" spans="1:39" s="349" customFormat="1" ht="14.25" outlineLevel="1">
      <c r="A46" s="228"/>
      <c r="B46" s="665"/>
      <c r="C46" s="346"/>
      <c r="D46" s="415" t="s">
        <v>152</v>
      </c>
      <c r="E46" s="399"/>
      <c r="F46" s="399"/>
      <c r="G46" s="459"/>
      <c r="H46" s="374"/>
      <c r="I46" s="350"/>
      <c r="J46" s="352"/>
      <c r="K46" s="351"/>
      <c r="L46" s="378"/>
      <c r="M46" s="382"/>
      <c r="N46" s="352"/>
      <c r="O46" s="383"/>
      <c r="P46" s="531"/>
      <c r="Q46" s="516"/>
      <c r="R46" s="531"/>
      <c r="S46" s="516"/>
      <c r="T46" s="355"/>
      <c r="U46" s="366"/>
      <c r="V46" s="347"/>
      <c r="W46" s="55"/>
      <c r="X46" s="352"/>
      <c r="Y46" s="352"/>
      <c r="Z46" s="353"/>
      <c r="AA46" s="366"/>
      <c r="AB46" s="517"/>
      <c r="AC46" s="574"/>
      <c r="AD46" s="531"/>
      <c r="AE46" s="572"/>
      <c r="AF46" s="509"/>
      <c r="AG46" s="354"/>
      <c r="AH46" s="290"/>
      <c r="AI46" s="347"/>
      <c r="AJ46" s="117"/>
      <c r="AK46" s="69"/>
      <c r="AL46" s="305"/>
      <c r="AM46" s="348"/>
    </row>
    <row r="47" spans="1:39" s="349" customFormat="1" ht="14.25" outlineLevel="1">
      <c r="A47" s="228"/>
      <c r="B47" s="665"/>
      <c r="C47" s="346"/>
      <c r="D47" s="415"/>
      <c r="E47" s="399"/>
      <c r="F47" s="399"/>
      <c r="G47" s="459"/>
      <c r="H47" s="374"/>
      <c r="I47" s="350"/>
      <c r="J47" s="352"/>
      <c r="K47" s="351"/>
      <c r="L47" s="378"/>
      <c r="M47" s="382"/>
      <c r="N47" s="352"/>
      <c r="O47" s="383"/>
      <c r="P47" s="531"/>
      <c r="Q47" s="516"/>
      <c r="R47" s="531"/>
      <c r="S47" s="516"/>
      <c r="T47" s="355"/>
      <c r="U47" s="366"/>
      <c r="V47" s="347"/>
      <c r="W47" s="55"/>
      <c r="X47" s="352"/>
      <c r="Y47" s="352"/>
      <c r="Z47" s="353"/>
      <c r="AA47" s="366"/>
      <c r="AB47" s="517"/>
      <c r="AC47" s="574"/>
      <c r="AD47" s="531"/>
      <c r="AE47" s="572"/>
      <c r="AF47" s="509"/>
      <c r="AG47" s="354"/>
      <c r="AH47" s="290"/>
      <c r="AI47" s="347"/>
      <c r="AJ47" s="117"/>
      <c r="AK47" s="69"/>
      <c r="AL47" s="305"/>
      <c r="AM47" s="348"/>
    </row>
    <row r="48" spans="1:39" s="246" customFormat="1" ht="25.5" outlineLevel="1">
      <c r="A48" s="361" t="str">
        <f>FIXED($D$8,0,1)</f>
        <v>0</v>
      </c>
      <c r="B48" s="666" t="str">
        <f>FIXED($I$4,0,1)</f>
        <v>0</v>
      </c>
      <c r="C48" s="230" t="s">
        <v>178</v>
      </c>
      <c r="D48" s="417" t="s">
        <v>158</v>
      </c>
      <c r="E48" s="427"/>
      <c r="F48" s="427"/>
      <c r="G48" s="461"/>
      <c r="H48" s="398"/>
      <c r="I48" s="497"/>
      <c r="J48" s="243"/>
      <c r="K48" s="506">
        <f>SUM(K43:K47)</f>
        <v>0</v>
      </c>
      <c r="L48" s="507">
        <f>SUM(L43:L47)</f>
        <v>0</v>
      </c>
      <c r="M48" s="508">
        <f>SUM(M43:M47)</f>
        <v>0</v>
      </c>
      <c r="N48" s="243"/>
      <c r="O48" s="387"/>
      <c r="P48" s="539">
        <f>SUM(P43:P47)</f>
        <v>0</v>
      </c>
      <c r="Q48" s="542">
        <f>SUM(Q43:Q47)</f>
        <v>0</v>
      </c>
      <c r="R48" s="539">
        <f>SUM(R43:R47)</f>
        <v>0</v>
      </c>
      <c r="S48" s="542">
        <f>SUM(S43:S47)</f>
        <v>0</v>
      </c>
      <c r="T48" s="242"/>
      <c r="U48" s="368"/>
      <c r="V48" s="267"/>
      <c r="W48" s="240"/>
      <c r="X48" s="243"/>
      <c r="Y48" s="243"/>
      <c r="Z48" s="338"/>
      <c r="AA48" s="368"/>
      <c r="AB48" s="589">
        <f>SUM(AB43:AB47)</f>
        <v>0</v>
      </c>
      <c r="AC48" s="582"/>
      <c r="AD48" s="539">
        <f>SUM(AD43:AD47)</f>
        <v>0</v>
      </c>
      <c r="AE48" s="583"/>
      <c r="AF48" s="584" t="str">
        <f>IF(AD52-AD51=0,"0",AD48*(AF52-AF51)/(AD52-AD51))</f>
        <v>0</v>
      </c>
      <c r="AG48" s="257"/>
      <c r="AH48" s="293"/>
      <c r="AI48" s="306" t="b">
        <f>IF($AK$2="PME",$AK$5,IF($AK$2="ETI",$AK$6))</f>
        <v>0</v>
      </c>
      <c r="AJ48" s="272"/>
      <c r="AK48" s="279"/>
      <c r="AL48" s="307"/>
      <c r="AM48" s="245"/>
    </row>
    <row r="49" spans="1:39" s="349" customFormat="1" ht="14.25" outlineLevel="1">
      <c r="A49" s="228"/>
      <c r="B49" s="665"/>
      <c r="C49" s="357"/>
      <c r="D49" s="415" t="s">
        <v>154</v>
      </c>
      <c r="E49" s="399"/>
      <c r="F49" s="399"/>
      <c r="G49" s="459"/>
      <c r="H49" s="374"/>
      <c r="I49" s="350"/>
      <c r="J49" s="352"/>
      <c r="K49" s="509"/>
      <c r="L49" s="510"/>
      <c r="M49" s="511"/>
      <c r="N49" s="352"/>
      <c r="O49" s="383"/>
      <c r="P49" s="515"/>
      <c r="Q49" s="509"/>
      <c r="R49" s="515"/>
      <c r="S49" s="509"/>
      <c r="T49" s="355"/>
      <c r="U49" s="366"/>
      <c r="V49" s="347"/>
      <c r="W49" s="55"/>
      <c r="X49" s="352"/>
      <c r="Y49" s="352"/>
      <c r="Z49" s="353"/>
      <c r="AA49" s="366"/>
      <c r="AB49" s="581"/>
      <c r="AC49" s="574"/>
      <c r="AD49" s="531"/>
      <c r="AE49" s="572"/>
      <c r="AF49" s="509"/>
      <c r="AG49" s="358"/>
      <c r="AH49" s="289"/>
      <c r="AI49" s="347"/>
      <c r="AJ49" s="86"/>
      <c r="AK49" s="55"/>
      <c r="AL49" s="310"/>
      <c r="AM49" s="348"/>
    </row>
    <row r="50" spans="1:39" s="349" customFormat="1" ht="14.25" outlineLevel="1">
      <c r="A50" s="228"/>
      <c r="B50" s="665"/>
      <c r="C50" s="357"/>
      <c r="D50" s="415"/>
      <c r="E50" s="399"/>
      <c r="F50" s="399"/>
      <c r="G50" s="478" t="s">
        <v>209</v>
      </c>
      <c r="H50" s="374"/>
      <c r="I50" s="350"/>
      <c r="J50" s="352"/>
      <c r="K50" s="509"/>
      <c r="L50" s="510"/>
      <c r="M50" s="511"/>
      <c r="N50" s="352"/>
      <c r="O50" s="383"/>
      <c r="P50" s="515"/>
      <c r="Q50" s="509"/>
      <c r="R50" s="515"/>
      <c r="S50" s="509"/>
      <c r="T50" s="355"/>
      <c r="U50" s="366"/>
      <c r="V50" s="347"/>
      <c r="W50" s="55"/>
      <c r="X50" s="352"/>
      <c r="Y50" s="352"/>
      <c r="Z50" s="353"/>
      <c r="AA50" s="366"/>
      <c r="AB50" s="581"/>
      <c r="AC50" s="574"/>
      <c r="AD50" s="531"/>
      <c r="AE50" s="572"/>
      <c r="AF50" s="509"/>
      <c r="AG50" s="358"/>
      <c r="AH50" s="289"/>
      <c r="AI50" s="347"/>
      <c r="AJ50" s="86"/>
      <c r="AK50" s="55"/>
      <c r="AL50" s="310"/>
      <c r="AM50" s="348"/>
    </row>
    <row r="51" spans="1:39" s="246" customFormat="1" ht="26.25" outlineLevel="1" thickBot="1">
      <c r="A51" s="361" t="str">
        <f>FIXED($D$8,0,1)</f>
        <v>0</v>
      </c>
      <c r="B51" s="666" t="str">
        <f>FIXED($I$4,0,1)</f>
        <v>0</v>
      </c>
      <c r="C51" s="230" t="s">
        <v>179</v>
      </c>
      <c r="D51" s="417" t="s">
        <v>159</v>
      </c>
      <c r="E51" s="430"/>
      <c r="F51" s="430"/>
      <c r="G51" s="479"/>
      <c r="H51" s="398"/>
      <c r="I51" s="497"/>
      <c r="J51" s="243"/>
      <c r="K51" s="506">
        <f>SUM(K49:K50)</f>
        <v>0</v>
      </c>
      <c r="L51" s="507">
        <f>SUM(L49:L50)</f>
        <v>0</v>
      </c>
      <c r="M51" s="508">
        <f>SUM(M49:M50)</f>
        <v>0</v>
      </c>
      <c r="N51" s="243"/>
      <c r="O51" s="387"/>
      <c r="P51" s="539">
        <f>SUM(P49:P50)</f>
        <v>0</v>
      </c>
      <c r="Q51" s="542">
        <f>SUM(Q49:Q50)</f>
        <v>0</v>
      </c>
      <c r="R51" s="539">
        <f>SUM(R49:R50)</f>
        <v>0</v>
      </c>
      <c r="S51" s="542">
        <f>SUM(S49:S50)</f>
        <v>0</v>
      </c>
      <c r="T51" s="242"/>
      <c r="U51" s="254"/>
      <c r="V51" s="267"/>
      <c r="W51" s="240"/>
      <c r="X51" s="243"/>
      <c r="Y51" s="243"/>
      <c r="Z51" s="244"/>
      <c r="AA51" s="254" t="s">
        <v>189</v>
      </c>
      <c r="AB51" s="507">
        <f>SUM(AB49:AB50)</f>
        <v>0</v>
      </c>
      <c r="AC51" s="582"/>
      <c r="AD51" s="539">
        <f>SUM(AD49:AD50)</f>
        <v>0</v>
      </c>
      <c r="AE51" s="586" t="s">
        <v>189</v>
      </c>
      <c r="AF51" s="542">
        <f>IF(AD51&gt;AF52,AF52,AD51)</f>
        <v>0</v>
      </c>
      <c r="AG51" s="257"/>
      <c r="AH51" s="293"/>
      <c r="AI51" s="306">
        <f>IF($AK$2="PME",40%,20%)</f>
        <v>0.2</v>
      </c>
      <c r="AJ51" s="272"/>
      <c r="AK51" s="279"/>
      <c r="AL51" s="307"/>
      <c r="AM51" s="245"/>
    </row>
    <row r="52" spans="1:39" s="251" customFormat="1" ht="26.25" thickBot="1">
      <c r="A52" s="361" t="str">
        <f>FIXED($D$8,0,1)</f>
        <v>0</v>
      </c>
      <c r="B52" s="666" t="str">
        <f>FIXED($I$4,0,1)</f>
        <v>0</v>
      </c>
      <c r="C52" s="20" t="s">
        <v>180</v>
      </c>
      <c r="D52" s="418" t="s">
        <v>160</v>
      </c>
      <c r="E52" s="498"/>
      <c r="F52" s="414"/>
      <c r="G52" s="477"/>
      <c r="H52" s="299"/>
      <c r="I52" s="14"/>
      <c r="J52" s="12"/>
      <c r="K52" s="503">
        <f>SUM(K51,K48)</f>
        <v>0</v>
      </c>
      <c r="L52" s="504">
        <f>SUM(L51,L48)</f>
        <v>0</v>
      </c>
      <c r="M52" s="505">
        <f>SUM(M51,M48)</f>
        <v>0</v>
      </c>
      <c r="N52" s="122"/>
      <c r="O52" s="384"/>
      <c r="P52" s="540">
        <f>SUM(P51,P48)</f>
        <v>0</v>
      </c>
      <c r="Q52" s="503">
        <f>SUM(Q51,Q48)</f>
        <v>0</v>
      </c>
      <c r="R52" s="540">
        <f>SUM(R51,R48)</f>
        <v>0</v>
      </c>
      <c r="S52" s="503">
        <f>SUM(S51,S48)</f>
        <v>0</v>
      </c>
      <c r="T52" s="247"/>
      <c r="U52" s="445"/>
      <c r="V52" s="332"/>
      <c r="W52" s="12"/>
      <c r="X52" s="248"/>
      <c r="Y52" s="248"/>
      <c r="Z52" s="249"/>
      <c r="AA52" s="252"/>
      <c r="AB52" s="587">
        <f>SUM(AB51,AB48)</f>
        <v>0</v>
      </c>
      <c r="AC52" s="576"/>
      <c r="AD52" s="588">
        <f>SUM(AD51,AD48)</f>
        <v>0</v>
      </c>
      <c r="AE52" s="578"/>
      <c r="AF52" s="579">
        <f>IF(AE52=0,0,IF(AD52/AE52&gt;400,400*AE52,AD52))</f>
        <v>0</v>
      </c>
      <c r="AG52" s="91">
        <f>IF((AF52-E52)&gt;0,(AF52-E52),0)</f>
        <v>0</v>
      </c>
      <c r="AH52" s="621" t="s">
        <v>219</v>
      </c>
      <c r="AI52" s="303"/>
      <c r="AJ52" s="83">
        <f>AF48*AI48+AF51*AI51</f>
        <v>0</v>
      </c>
      <c r="AK52" s="53" t="str">
        <f>IF(Q52&lt;&gt;0,IF((Q52+AB52)-AD52=0,"OK","!"),IF(P52&lt;&gt;0,IF((P52+AB52)-AD52=0,"OK","!"),IF((K52+AB52)-AD52=0,"OK","!")))</f>
        <v>OK</v>
      </c>
      <c r="AL52" s="304" t="str">
        <f>IF(AF52=0,"S/O",IF(AD52=AF52,"Plafond non atteint :instruire toutes les factures",IF(SUM(AD49:AD50,AD43:AD47)&gt;=AF52,"Les factures contrôlés permettent de plafonner le batiment","Les factures contrôlés ne permettent pas d'atteindre le plafond du batiment")))</f>
        <v>S/O</v>
      </c>
      <c r="AM52" s="250"/>
    </row>
    <row r="53" spans="1:39" s="239" customFormat="1" ht="15" outlineLevel="1">
      <c r="A53" s="231"/>
      <c r="B53" s="667"/>
      <c r="C53" s="232"/>
      <c r="D53" s="416" t="s">
        <v>161</v>
      </c>
      <c r="E53" s="397"/>
      <c r="F53" s="397"/>
      <c r="G53" s="460"/>
      <c r="H53" s="403"/>
      <c r="I53" s="350"/>
      <c r="J53" s="234"/>
      <c r="K53" s="264"/>
      <c r="L53" s="377"/>
      <c r="M53" s="385"/>
      <c r="N53" s="234"/>
      <c r="O53" s="386"/>
      <c r="P53" s="543"/>
      <c r="Q53" s="544"/>
      <c r="R53" s="543"/>
      <c r="S53" s="544"/>
      <c r="T53" s="233"/>
      <c r="U53" s="366"/>
      <c r="V53" s="266"/>
      <c r="W53" s="280"/>
      <c r="X53" s="234"/>
      <c r="Y53" s="234"/>
      <c r="Z53" s="235"/>
      <c r="AA53" s="366"/>
      <c r="AB53" s="590"/>
      <c r="AC53" s="570"/>
      <c r="AD53" s="531"/>
      <c r="AE53" s="572"/>
      <c r="AF53" s="544"/>
      <c r="AG53" s="258"/>
      <c r="AH53" s="291"/>
      <c r="AI53" s="266"/>
      <c r="AJ53" s="103"/>
      <c r="AK53" s="281"/>
      <c r="AL53" s="309"/>
      <c r="AM53" s="238"/>
    </row>
    <row r="54" spans="1:39" s="349" customFormat="1" ht="14.25" outlineLevel="1">
      <c r="A54" s="228"/>
      <c r="B54" s="665"/>
      <c r="C54" s="346"/>
      <c r="D54" s="415" t="s">
        <v>138</v>
      </c>
      <c r="E54" s="399"/>
      <c r="F54" s="399"/>
      <c r="G54" s="459"/>
      <c r="H54" s="374"/>
      <c r="I54" s="350"/>
      <c r="J54" s="352"/>
      <c r="K54" s="351"/>
      <c r="L54" s="378"/>
      <c r="M54" s="382"/>
      <c r="N54" s="352"/>
      <c r="O54" s="383"/>
      <c r="P54" s="531"/>
      <c r="Q54" s="516"/>
      <c r="R54" s="531"/>
      <c r="S54" s="516"/>
      <c r="T54" s="355"/>
      <c r="U54" s="366"/>
      <c r="V54" s="347"/>
      <c r="W54" s="55"/>
      <c r="X54" s="352"/>
      <c r="Y54" s="352"/>
      <c r="Z54" s="353"/>
      <c r="AA54" s="366"/>
      <c r="AB54" s="517"/>
      <c r="AC54" s="574"/>
      <c r="AD54" s="531"/>
      <c r="AE54" s="572"/>
      <c r="AF54" s="509"/>
      <c r="AG54" s="354"/>
      <c r="AH54" s="290"/>
      <c r="AI54" s="347"/>
      <c r="AJ54" s="117"/>
      <c r="AK54" s="69"/>
      <c r="AL54" s="305"/>
      <c r="AM54" s="348"/>
    </row>
    <row r="55" spans="1:39" s="349" customFormat="1" ht="14.25" outlineLevel="1">
      <c r="A55" s="228"/>
      <c r="B55" s="665"/>
      <c r="C55" s="346"/>
      <c r="D55" s="415" t="s">
        <v>147</v>
      </c>
      <c r="E55" s="399"/>
      <c r="F55" s="399"/>
      <c r="G55" s="459"/>
      <c r="H55" s="374"/>
      <c r="I55" s="350"/>
      <c r="J55" s="352"/>
      <c r="K55" s="351"/>
      <c r="L55" s="378"/>
      <c r="M55" s="382"/>
      <c r="N55" s="352"/>
      <c r="O55" s="383"/>
      <c r="P55" s="531"/>
      <c r="Q55" s="516"/>
      <c r="R55" s="531"/>
      <c r="S55" s="516"/>
      <c r="T55" s="355"/>
      <c r="U55" s="366"/>
      <c r="V55" s="347"/>
      <c r="W55" s="55"/>
      <c r="X55" s="352"/>
      <c r="Y55" s="352"/>
      <c r="Z55" s="353"/>
      <c r="AA55" s="366"/>
      <c r="AB55" s="517"/>
      <c r="AC55" s="574"/>
      <c r="AD55" s="531"/>
      <c r="AE55" s="572"/>
      <c r="AF55" s="509"/>
      <c r="AG55" s="354"/>
      <c r="AH55" s="290"/>
      <c r="AI55" s="347"/>
      <c r="AJ55" s="117"/>
      <c r="AK55" s="69"/>
      <c r="AL55" s="305"/>
      <c r="AM55" s="348"/>
    </row>
    <row r="56" spans="1:39" s="349" customFormat="1" ht="14.25" outlineLevel="1">
      <c r="A56" s="228"/>
      <c r="B56" s="665"/>
      <c r="C56" s="346"/>
      <c r="D56" s="415" t="s">
        <v>140</v>
      </c>
      <c r="E56" s="399"/>
      <c r="F56" s="399"/>
      <c r="G56" s="459"/>
      <c r="H56" s="374"/>
      <c r="I56" s="350"/>
      <c r="J56" s="352"/>
      <c r="K56" s="351"/>
      <c r="L56" s="378"/>
      <c r="M56" s="382"/>
      <c r="N56" s="352"/>
      <c r="O56" s="383"/>
      <c r="P56" s="531"/>
      <c r="Q56" s="516"/>
      <c r="R56" s="531"/>
      <c r="S56" s="516"/>
      <c r="T56" s="355"/>
      <c r="U56" s="366"/>
      <c r="V56" s="347"/>
      <c r="W56" s="55"/>
      <c r="X56" s="352"/>
      <c r="Y56" s="352"/>
      <c r="Z56" s="353"/>
      <c r="AA56" s="366"/>
      <c r="AB56" s="517"/>
      <c r="AC56" s="574"/>
      <c r="AD56" s="531"/>
      <c r="AE56" s="572"/>
      <c r="AF56" s="509"/>
      <c r="AG56" s="354"/>
      <c r="AH56" s="290"/>
      <c r="AI56" s="347"/>
      <c r="AJ56" s="117"/>
      <c r="AK56" s="69"/>
      <c r="AL56" s="305"/>
      <c r="AM56" s="348"/>
    </row>
    <row r="57" spans="1:39" s="349" customFormat="1" ht="14.25" outlineLevel="1">
      <c r="A57" s="228"/>
      <c r="B57" s="665"/>
      <c r="C57" s="346"/>
      <c r="D57" s="411" t="s">
        <v>141</v>
      </c>
      <c r="E57" s="399"/>
      <c r="F57" s="399"/>
      <c r="G57" s="459"/>
      <c r="H57" s="374"/>
      <c r="I57" s="350"/>
      <c r="J57" s="352"/>
      <c r="K57" s="351"/>
      <c r="L57" s="378"/>
      <c r="M57" s="382"/>
      <c r="N57" s="352"/>
      <c r="O57" s="383"/>
      <c r="P57" s="531"/>
      <c r="Q57" s="516"/>
      <c r="R57" s="531"/>
      <c r="S57" s="516"/>
      <c r="T57" s="355"/>
      <c r="U57" s="366"/>
      <c r="V57" s="347"/>
      <c r="W57" s="55"/>
      <c r="X57" s="352"/>
      <c r="Y57" s="352"/>
      <c r="Z57" s="353"/>
      <c r="AA57" s="366"/>
      <c r="AB57" s="517"/>
      <c r="AC57" s="574"/>
      <c r="AD57" s="531"/>
      <c r="AE57" s="572"/>
      <c r="AF57" s="509"/>
      <c r="AG57" s="354"/>
      <c r="AH57" s="290"/>
      <c r="AI57" s="347"/>
      <c r="AJ57" s="117"/>
      <c r="AK57" s="69"/>
      <c r="AL57" s="305"/>
      <c r="AM57" s="348"/>
    </row>
    <row r="58" spans="1:39" s="349" customFormat="1" ht="14.25" outlineLevel="1">
      <c r="A58" s="228"/>
      <c r="B58" s="665"/>
      <c r="C58" s="346"/>
      <c r="D58" s="411" t="s">
        <v>142</v>
      </c>
      <c r="E58" s="399"/>
      <c r="F58" s="399"/>
      <c r="G58" s="459"/>
      <c r="H58" s="374"/>
      <c r="I58" s="350"/>
      <c r="J58" s="352"/>
      <c r="K58" s="351"/>
      <c r="L58" s="378"/>
      <c r="M58" s="382"/>
      <c r="N58" s="352"/>
      <c r="O58" s="383"/>
      <c r="P58" s="531"/>
      <c r="Q58" s="516"/>
      <c r="R58" s="531"/>
      <c r="S58" s="516"/>
      <c r="T58" s="355"/>
      <c r="U58" s="366"/>
      <c r="V58" s="347"/>
      <c r="W58" s="55"/>
      <c r="X58" s="352"/>
      <c r="Y58" s="352"/>
      <c r="Z58" s="353"/>
      <c r="AA58" s="366"/>
      <c r="AB58" s="517"/>
      <c r="AC58" s="574"/>
      <c r="AD58" s="531"/>
      <c r="AE58" s="572"/>
      <c r="AF58" s="509"/>
      <c r="AG58" s="354"/>
      <c r="AH58" s="290"/>
      <c r="AI58" s="347"/>
      <c r="AJ58" s="117"/>
      <c r="AK58" s="69"/>
      <c r="AL58" s="305"/>
      <c r="AM58" s="348"/>
    </row>
    <row r="59" spans="1:39" s="349" customFormat="1" ht="14.25" outlineLevel="1">
      <c r="A59" s="228"/>
      <c r="B59" s="665"/>
      <c r="C59" s="346"/>
      <c r="D59" s="412" t="s">
        <v>143</v>
      </c>
      <c r="E59" s="399"/>
      <c r="F59" s="399"/>
      <c r="G59" s="459"/>
      <c r="H59" s="374"/>
      <c r="I59" s="350"/>
      <c r="J59" s="352"/>
      <c r="K59" s="351"/>
      <c r="L59" s="378"/>
      <c r="M59" s="382"/>
      <c r="N59" s="352"/>
      <c r="O59" s="383"/>
      <c r="P59" s="531"/>
      <c r="Q59" s="516"/>
      <c r="R59" s="531"/>
      <c r="S59" s="516"/>
      <c r="T59" s="355"/>
      <c r="U59" s="366"/>
      <c r="V59" s="347"/>
      <c r="W59" s="55"/>
      <c r="X59" s="352"/>
      <c r="Y59" s="352"/>
      <c r="Z59" s="353"/>
      <c r="AA59" s="366"/>
      <c r="AB59" s="517"/>
      <c r="AC59" s="574"/>
      <c r="AD59" s="531"/>
      <c r="AE59" s="572"/>
      <c r="AF59" s="509"/>
      <c r="AG59" s="354"/>
      <c r="AH59" s="290"/>
      <c r="AI59" s="347"/>
      <c r="AJ59" s="117"/>
      <c r="AK59" s="69"/>
      <c r="AL59" s="305"/>
      <c r="AM59" s="348"/>
    </row>
    <row r="60" spans="1:39" s="349" customFormat="1" ht="14.25" outlineLevel="1">
      <c r="A60" s="228"/>
      <c r="B60" s="665"/>
      <c r="C60" s="346"/>
      <c r="D60" s="412" t="s">
        <v>144</v>
      </c>
      <c r="E60" s="399"/>
      <c r="F60" s="399"/>
      <c r="G60" s="478" t="s">
        <v>209</v>
      </c>
      <c r="H60" s="374"/>
      <c r="I60" s="350"/>
      <c r="J60" s="352"/>
      <c r="K60" s="351"/>
      <c r="L60" s="378"/>
      <c r="M60" s="382"/>
      <c r="N60" s="352"/>
      <c r="O60" s="383"/>
      <c r="P60" s="531"/>
      <c r="Q60" s="516"/>
      <c r="R60" s="531"/>
      <c r="S60" s="516"/>
      <c r="T60" s="355"/>
      <c r="U60" s="366"/>
      <c r="V60" s="347"/>
      <c r="W60" s="55"/>
      <c r="X60" s="352"/>
      <c r="Y60" s="352"/>
      <c r="Z60" s="353"/>
      <c r="AA60" s="366"/>
      <c r="AB60" s="517"/>
      <c r="AC60" s="574"/>
      <c r="AD60" s="531"/>
      <c r="AE60" s="572"/>
      <c r="AF60" s="509"/>
      <c r="AG60" s="354"/>
      <c r="AH60" s="290"/>
      <c r="AI60" s="347"/>
      <c r="AJ60" s="117"/>
      <c r="AK60" s="69"/>
      <c r="AL60" s="305"/>
      <c r="AM60" s="348"/>
    </row>
    <row r="61" spans="1:39" s="349" customFormat="1" ht="15" outlineLevel="1" thickBot="1">
      <c r="A61" s="228"/>
      <c r="B61" s="665"/>
      <c r="C61" s="346"/>
      <c r="D61" s="410" t="s">
        <v>224</v>
      </c>
      <c r="E61" s="396"/>
      <c r="F61" s="396"/>
      <c r="G61" s="479"/>
      <c r="H61" s="374"/>
      <c r="I61" s="350"/>
      <c r="J61" s="352"/>
      <c r="K61" s="351"/>
      <c r="L61" s="378"/>
      <c r="M61" s="382"/>
      <c r="N61" s="352"/>
      <c r="O61" s="383"/>
      <c r="P61" s="531"/>
      <c r="Q61" s="516"/>
      <c r="R61" s="531"/>
      <c r="S61" s="516"/>
      <c r="T61" s="355"/>
      <c r="U61" s="366"/>
      <c r="V61" s="347"/>
      <c r="W61" s="55"/>
      <c r="X61" s="352"/>
      <c r="Y61" s="352"/>
      <c r="Z61" s="353"/>
      <c r="AA61" s="366"/>
      <c r="AB61" s="517"/>
      <c r="AC61" s="574"/>
      <c r="AD61" s="531"/>
      <c r="AE61" s="572"/>
      <c r="AF61" s="509"/>
      <c r="AG61" s="354"/>
      <c r="AH61" s="290"/>
      <c r="AI61" s="347"/>
      <c r="AJ61" s="117"/>
      <c r="AK61" s="69"/>
      <c r="AL61" s="305"/>
      <c r="AM61" s="348"/>
    </row>
    <row r="62" spans="1:39" s="251" customFormat="1" ht="15.75" thickBot="1">
      <c r="A62" s="361" t="str">
        <f>FIXED($D$8,0,1)</f>
        <v>0</v>
      </c>
      <c r="B62" s="666" t="str">
        <f>FIXED($I$4,0,1)</f>
        <v>0</v>
      </c>
      <c r="C62" s="20" t="s">
        <v>181</v>
      </c>
      <c r="D62" s="418" t="s">
        <v>162</v>
      </c>
      <c r="E62" s="498"/>
      <c r="F62" s="414"/>
      <c r="G62" s="477"/>
      <c r="H62" s="299"/>
      <c r="I62" s="14"/>
      <c r="J62" s="12"/>
      <c r="K62" s="503">
        <f>SUM(K53:K61)</f>
        <v>0</v>
      </c>
      <c r="L62" s="504">
        <f>SUM(L53:L61)</f>
        <v>0</v>
      </c>
      <c r="M62" s="505">
        <f>SUM(M53:M61)</f>
        <v>0</v>
      </c>
      <c r="N62" s="122"/>
      <c r="O62" s="384"/>
      <c r="P62" s="545">
        <f>SUM(P53:P61)</f>
        <v>0</v>
      </c>
      <c r="Q62" s="503">
        <f>SUM(Q53:Q61)</f>
        <v>0</v>
      </c>
      <c r="R62" s="545">
        <f>SUM(R53:R61)</f>
        <v>0</v>
      </c>
      <c r="S62" s="503">
        <f>SUM(S53:S61)</f>
        <v>0</v>
      </c>
      <c r="T62" s="247"/>
      <c r="U62" s="445"/>
      <c r="V62" s="332"/>
      <c r="W62" s="12"/>
      <c r="X62" s="248"/>
      <c r="Y62" s="248"/>
      <c r="Z62" s="249"/>
      <c r="AA62" s="252"/>
      <c r="AB62" s="504">
        <f>SUM(AB53:AB61)</f>
        <v>0</v>
      </c>
      <c r="AC62" s="576"/>
      <c r="AD62" s="588">
        <f>SUM(AD53:AD61)</f>
        <v>0</v>
      </c>
      <c r="AE62" s="578"/>
      <c r="AF62" s="579" t="str">
        <f>IF(AE62=0,"0",IF(AD62/AE62&gt;800,800*AE62,AD62))</f>
        <v>0</v>
      </c>
      <c r="AG62" s="91">
        <f>IF((AF62-E62)&gt;0,(AF62-E62),0)</f>
        <v>0</v>
      </c>
      <c r="AH62" s="292"/>
      <c r="AI62" s="303" t="b">
        <f>IF($AK$2="PME",$AK$5,IF($AK$2="ETI",$AK$6))</f>
        <v>0</v>
      </c>
      <c r="AJ62" s="87">
        <f>AF62*AI62</f>
        <v>0</v>
      </c>
      <c r="AK62" s="53" t="str">
        <f>IF(Q62&lt;&gt;0,IF((Q62+AB62)-AD62=0,"OK","!"),IF(P62&lt;&gt;0,IF((P62+AB62)-AD62=0,"OK","!"),IF((K62+AB62)-AD62=0,"OK","!")))</f>
        <v>OK</v>
      </c>
      <c r="AL62" s="304" t="str">
        <f>IF(AF62="0","S/O",IF(AD62=AF62,"Plafond non atteint :instruire toutes les factures",IF(SUM(AD53:AD61)&gt;=AF62,"Les factures contrôlés permettent de plafonner le batiment","Les factures contrôlés ne permettent pas d'atteindre le plafond du batiment")))</f>
        <v>S/O</v>
      </c>
      <c r="AM62" s="250"/>
    </row>
    <row r="63" spans="1:39" s="239" customFormat="1" ht="15" outlineLevel="1">
      <c r="A63" s="231"/>
      <c r="B63" s="667"/>
      <c r="C63" s="26"/>
      <c r="D63" s="416" t="s">
        <v>163</v>
      </c>
      <c r="E63" s="397"/>
      <c r="F63" s="400"/>
      <c r="G63" s="457"/>
      <c r="H63" s="403"/>
      <c r="I63" s="350"/>
      <c r="J63" s="234"/>
      <c r="K63" s="264"/>
      <c r="L63" s="377"/>
      <c r="M63" s="385"/>
      <c r="N63" s="234"/>
      <c r="O63" s="386"/>
      <c r="P63" s="515"/>
      <c r="Q63" s="509"/>
      <c r="R63" s="515"/>
      <c r="S63" s="509"/>
      <c r="T63" s="233"/>
      <c r="U63" s="366"/>
      <c r="V63" s="266"/>
      <c r="W63" s="280"/>
      <c r="X63" s="234"/>
      <c r="Y63" s="234"/>
      <c r="Z63" s="235"/>
      <c r="AA63" s="366"/>
      <c r="AB63" s="510"/>
      <c r="AC63" s="570"/>
      <c r="AD63" s="531"/>
      <c r="AE63" s="572"/>
      <c r="AF63" s="509"/>
      <c r="AG63" s="92"/>
      <c r="AH63" s="289"/>
      <c r="AI63" s="266"/>
      <c r="AJ63" s="86"/>
      <c r="AK63" s="55"/>
      <c r="AL63" s="310"/>
      <c r="AM63" s="238"/>
    </row>
    <row r="64" spans="1:39" s="349" customFormat="1" ht="14.25" outlineLevel="1">
      <c r="A64" s="228"/>
      <c r="B64" s="665"/>
      <c r="C64" s="346"/>
      <c r="D64" s="415" t="s">
        <v>138</v>
      </c>
      <c r="E64" s="399"/>
      <c r="F64" s="401"/>
      <c r="G64" s="462"/>
      <c r="H64" s="374"/>
      <c r="I64" s="350"/>
      <c r="J64" s="352"/>
      <c r="K64" s="351"/>
      <c r="L64" s="378"/>
      <c r="M64" s="382"/>
      <c r="N64" s="352"/>
      <c r="O64" s="383"/>
      <c r="P64" s="531"/>
      <c r="Q64" s="516"/>
      <c r="R64" s="531"/>
      <c r="S64" s="516"/>
      <c r="T64" s="355"/>
      <c r="U64" s="366"/>
      <c r="V64" s="347"/>
      <c r="W64" s="55"/>
      <c r="X64" s="352"/>
      <c r="Y64" s="352"/>
      <c r="Z64" s="353"/>
      <c r="AA64" s="366"/>
      <c r="AB64" s="517"/>
      <c r="AC64" s="574"/>
      <c r="AD64" s="531"/>
      <c r="AE64" s="572"/>
      <c r="AF64" s="509"/>
      <c r="AG64" s="354"/>
      <c r="AH64" s="290"/>
      <c r="AI64" s="347"/>
      <c r="AJ64" s="117"/>
      <c r="AK64" s="69"/>
      <c r="AL64" s="305"/>
      <c r="AM64" s="348"/>
    </row>
    <row r="65" spans="1:39" s="349" customFormat="1" ht="14.25" outlineLevel="1">
      <c r="A65" s="228"/>
      <c r="B65" s="665"/>
      <c r="C65" s="346"/>
      <c r="D65" s="415" t="s">
        <v>147</v>
      </c>
      <c r="E65" s="399"/>
      <c r="F65" s="401"/>
      <c r="G65" s="462"/>
      <c r="H65" s="374"/>
      <c r="I65" s="350"/>
      <c r="J65" s="352"/>
      <c r="K65" s="351"/>
      <c r="L65" s="378"/>
      <c r="M65" s="382"/>
      <c r="N65" s="352"/>
      <c r="O65" s="383"/>
      <c r="P65" s="531"/>
      <c r="Q65" s="516"/>
      <c r="R65" s="531"/>
      <c r="S65" s="516"/>
      <c r="T65" s="355"/>
      <c r="U65" s="366"/>
      <c r="V65" s="347"/>
      <c r="W65" s="55"/>
      <c r="X65" s="352"/>
      <c r="Y65" s="352"/>
      <c r="Z65" s="353"/>
      <c r="AA65" s="366"/>
      <c r="AB65" s="517"/>
      <c r="AC65" s="574"/>
      <c r="AD65" s="531"/>
      <c r="AE65" s="572"/>
      <c r="AF65" s="509"/>
      <c r="AG65" s="354"/>
      <c r="AH65" s="290"/>
      <c r="AI65" s="347"/>
      <c r="AJ65" s="117"/>
      <c r="AK65" s="69"/>
      <c r="AL65" s="305"/>
      <c r="AM65" s="348"/>
    </row>
    <row r="66" spans="1:39" s="349" customFormat="1" ht="14.25" outlineLevel="1">
      <c r="A66" s="228"/>
      <c r="B66" s="665"/>
      <c r="C66" s="346"/>
      <c r="D66" s="415" t="s">
        <v>140</v>
      </c>
      <c r="E66" s="399"/>
      <c r="F66" s="401"/>
      <c r="G66" s="462"/>
      <c r="H66" s="374"/>
      <c r="I66" s="350"/>
      <c r="J66" s="352"/>
      <c r="K66" s="351"/>
      <c r="L66" s="378"/>
      <c r="M66" s="382"/>
      <c r="N66" s="352"/>
      <c r="O66" s="383"/>
      <c r="P66" s="531"/>
      <c r="Q66" s="516"/>
      <c r="R66" s="531"/>
      <c r="S66" s="516"/>
      <c r="T66" s="355"/>
      <c r="U66" s="366"/>
      <c r="V66" s="347"/>
      <c r="W66" s="55"/>
      <c r="X66" s="352"/>
      <c r="Y66" s="352"/>
      <c r="Z66" s="353"/>
      <c r="AA66" s="366"/>
      <c r="AB66" s="517"/>
      <c r="AC66" s="574"/>
      <c r="AD66" s="531"/>
      <c r="AE66" s="572"/>
      <c r="AF66" s="509"/>
      <c r="AG66" s="354"/>
      <c r="AH66" s="290"/>
      <c r="AI66" s="347"/>
      <c r="AJ66" s="117"/>
      <c r="AK66" s="69"/>
      <c r="AL66" s="305"/>
      <c r="AM66" s="348"/>
    </row>
    <row r="67" spans="1:39" s="349" customFormat="1" ht="14.25" outlineLevel="1">
      <c r="A67" s="228"/>
      <c r="B67" s="665"/>
      <c r="C67" s="346"/>
      <c r="D67" s="411" t="s">
        <v>141</v>
      </c>
      <c r="E67" s="399"/>
      <c r="F67" s="401"/>
      <c r="G67" s="462"/>
      <c r="H67" s="374"/>
      <c r="I67" s="350"/>
      <c r="J67" s="352"/>
      <c r="K67" s="351"/>
      <c r="L67" s="378"/>
      <c r="M67" s="382"/>
      <c r="N67" s="352"/>
      <c r="O67" s="383"/>
      <c r="P67" s="531"/>
      <c r="Q67" s="516"/>
      <c r="R67" s="531"/>
      <c r="S67" s="516"/>
      <c r="T67" s="355"/>
      <c r="U67" s="366"/>
      <c r="V67" s="347"/>
      <c r="W67" s="55"/>
      <c r="X67" s="352"/>
      <c r="Y67" s="352"/>
      <c r="Z67" s="353"/>
      <c r="AA67" s="366"/>
      <c r="AB67" s="517"/>
      <c r="AC67" s="574"/>
      <c r="AD67" s="531"/>
      <c r="AE67" s="572"/>
      <c r="AF67" s="509"/>
      <c r="AG67" s="354"/>
      <c r="AH67" s="290"/>
      <c r="AI67" s="347"/>
      <c r="AJ67" s="117"/>
      <c r="AK67" s="69"/>
      <c r="AL67" s="305"/>
      <c r="AM67" s="348"/>
    </row>
    <row r="68" spans="1:39" s="349" customFormat="1" ht="14.25" outlineLevel="1">
      <c r="A68" s="228"/>
      <c r="B68" s="665"/>
      <c r="C68" s="346"/>
      <c r="D68" s="411" t="s">
        <v>142</v>
      </c>
      <c r="E68" s="399"/>
      <c r="F68" s="401"/>
      <c r="G68" s="462"/>
      <c r="H68" s="374"/>
      <c r="I68" s="350"/>
      <c r="J68" s="352"/>
      <c r="K68" s="351"/>
      <c r="L68" s="378"/>
      <c r="M68" s="382"/>
      <c r="N68" s="352"/>
      <c r="O68" s="383"/>
      <c r="P68" s="531"/>
      <c r="Q68" s="516"/>
      <c r="R68" s="531"/>
      <c r="S68" s="516"/>
      <c r="T68" s="355"/>
      <c r="U68" s="366"/>
      <c r="V68" s="347"/>
      <c r="W68" s="55"/>
      <c r="X68" s="352"/>
      <c r="Y68" s="352"/>
      <c r="Z68" s="353"/>
      <c r="AA68" s="366"/>
      <c r="AB68" s="517"/>
      <c r="AC68" s="574"/>
      <c r="AD68" s="531"/>
      <c r="AE68" s="572"/>
      <c r="AF68" s="509"/>
      <c r="AG68" s="354"/>
      <c r="AH68" s="290"/>
      <c r="AI68" s="347"/>
      <c r="AJ68" s="117"/>
      <c r="AK68" s="69"/>
      <c r="AL68" s="305"/>
      <c r="AM68" s="348"/>
    </row>
    <row r="69" spans="1:39" s="349" customFormat="1" ht="14.25" outlineLevel="1">
      <c r="A69" s="228"/>
      <c r="B69" s="665"/>
      <c r="C69" s="346"/>
      <c r="D69" s="412" t="s">
        <v>143</v>
      </c>
      <c r="E69" s="399"/>
      <c r="F69" s="401"/>
      <c r="G69" s="462"/>
      <c r="H69" s="374"/>
      <c r="I69" s="350"/>
      <c r="J69" s="352"/>
      <c r="K69" s="351"/>
      <c r="L69" s="378"/>
      <c r="M69" s="382"/>
      <c r="N69" s="352"/>
      <c r="O69" s="383"/>
      <c r="P69" s="531"/>
      <c r="Q69" s="516"/>
      <c r="R69" s="531"/>
      <c r="S69" s="516"/>
      <c r="T69" s="355"/>
      <c r="U69" s="366"/>
      <c r="V69" s="347"/>
      <c r="W69" s="55"/>
      <c r="X69" s="352"/>
      <c r="Y69" s="352"/>
      <c r="Z69" s="353"/>
      <c r="AA69" s="366"/>
      <c r="AB69" s="517"/>
      <c r="AC69" s="574"/>
      <c r="AD69" s="531"/>
      <c r="AE69" s="572"/>
      <c r="AF69" s="509"/>
      <c r="AG69" s="354"/>
      <c r="AH69" s="290"/>
      <c r="AI69" s="347"/>
      <c r="AJ69" s="117"/>
      <c r="AK69" s="69"/>
      <c r="AL69" s="305"/>
      <c r="AM69" s="348"/>
    </row>
    <row r="70" spans="1:39" s="349" customFormat="1" ht="14.25" outlineLevel="1">
      <c r="A70" s="228"/>
      <c r="B70" s="665"/>
      <c r="C70" s="346"/>
      <c r="D70" s="412" t="s">
        <v>144</v>
      </c>
      <c r="E70" s="399"/>
      <c r="F70" s="401"/>
      <c r="G70" s="478" t="s">
        <v>209</v>
      </c>
      <c r="H70" s="374"/>
      <c r="I70" s="350"/>
      <c r="J70" s="352"/>
      <c r="K70" s="351"/>
      <c r="L70" s="378"/>
      <c r="M70" s="382"/>
      <c r="N70" s="352"/>
      <c r="O70" s="383"/>
      <c r="P70" s="531"/>
      <c r="Q70" s="516"/>
      <c r="R70" s="531"/>
      <c r="S70" s="516"/>
      <c r="T70" s="355"/>
      <c r="U70" s="366"/>
      <c r="V70" s="347"/>
      <c r="W70" s="55"/>
      <c r="X70" s="352"/>
      <c r="Y70" s="352"/>
      <c r="Z70" s="353"/>
      <c r="AA70" s="366"/>
      <c r="AB70" s="517"/>
      <c r="AC70" s="574"/>
      <c r="AD70" s="531"/>
      <c r="AE70" s="572"/>
      <c r="AF70" s="509"/>
      <c r="AG70" s="354"/>
      <c r="AH70" s="290"/>
      <c r="AI70" s="347"/>
      <c r="AJ70" s="117"/>
      <c r="AK70" s="69"/>
      <c r="AL70" s="305"/>
      <c r="AM70" s="348"/>
    </row>
    <row r="71" spans="1:39" s="349" customFormat="1" ht="15" outlineLevel="1" thickBot="1">
      <c r="A71" s="228"/>
      <c r="B71" s="665"/>
      <c r="C71" s="346"/>
      <c r="D71" s="412"/>
      <c r="E71" s="363"/>
      <c r="F71" s="426"/>
      <c r="G71" s="479"/>
      <c r="H71" s="374"/>
      <c r="I71" s="350"/>
      <c r="J71" s="352"/>
      <c r="K71" s="351"/>
      <c r="L71" s="378"/>
      <c r="M71" s="382"/>
      <c r="N71" s="352"/>
      <c r="O71" s="383"/>
      <c r="P71" s="531"/>
      <c r="Q71" s="516"/>
      <c r="R71" s="531"/>
      <c r="S71" s="516"/>
      <c r="T71" s="355"/>
      <c r="U71" s="366"/>
      <c r="V71" s="347"/>
      <c r="W71" s="55"/>
      <c r="X71" s="352"/>
      <c r="Y71" s="352"/>
      <c r="Z71" s="353"/>
      <c r="AA71" s="366"/>
      <c r="AB71" s="517"/>
      <c r="AC71" s="574"/>
      <c r="AD71" s="531"/>
      <c r="AE71" s="572"/>
      <c r="AF71" s="509"/>
      <c r="AG71" s="354"/>
      <c r="AH71" s="290"/>
      <c r="AI71" s="347"/>
      <c r="AJ71" s="117"/>
      <c r="AK71" s="69"/>
      <c r="AL71" s="305"/>
      <c r="AM71" s="348"/>
    </row>
    <row r="72" spans="1:39" s="251" customFormat="1" ht="15.75" thickBot="1">
      <c r="A72" s="361" t="str">
        <f>FIXED($D$8,0,1)</f>
        <v>0</v>
      </c>
      <c r="B72" s="666" t="str">
        <f>FIXED($I$4,0,1)</f>
        <v>0</v>
      </c>
      <c r="C72" s="20" t="s">
        <v>182</v>
      </c>
      <c r="D72" s="418" t="s">
        <v>164</v>
      </c>
      <c r="E72" s="498"/>
      <c r="F72" s="414"/>
      <c r="G72" s="477"/>
      <c r="H72" s="299"/>
      <c r="I72" s="14"/>
      <c r="J72" s="12"/>
      <c r="K72" s="503">
        <f>SUM(K63:K71)</f>
        <v>0</v>
      </c>
      <c r="L72" s="504">
        <f>SUM(L63:L71)</f>
        <v>0</v>
      </c>
      <c r="M72" s="505">
        <f>SUM(M63:M71)</f>
        <v>0</v>
      </c>
      <c r="N72" s="122"/>
      <c r="O72" s="384"/>
      <c r="P72" s="545">
        <f>SUM(P63:P71)</f>
        <v>0</v>
      </c>
      <c r="Q72" s="503">
        <f>SUM(Q63:Q71)</f>
        <v>0</v>
      </c>
      <c r="R72" s="545">
        <f>SUM(R63:R71)</f>
        <v>0</v>
      </c>
      <c r="S72" s="503">
        <f>SUM(S63:S71)</f>
        <v>0</v>
      </c>
      <c r="T72" s="247"/>
      <c r="U72" s="445"/>
      <c r="V72" s="332"/>
      <c r="W72" s="12"/>
      <c r="X72" s="248"/>
      <c r="Y72" s="248"/>
      <c r="Z72" s="249"/>
      <c r="AA72" s="252"/>
      <c r="AB72" s="504">
        <f>SUM(AB63:AB71)</f>
        <v>0</v>
      </c>
      <c r="AC72" s="576"/>
      <c r="AD72" s="588">
        <f>SUM(AD63:AD71)</f>
        <v>0</v>
      </c>
      <c r="AE72" s="578"/>
      <c r="AF72" s="579" t="str">
        <f>IF(AE72=0,"0",IF(AD72/AE72&gt;800,800*AE72,AD72))</f>
        <v>0</v>
      </c>
      <c r="AG72" s="91">
        <f>IF((AF72-E72)&gt;0,(AF72-E72),0)</f>
        <v>0</v>
      </c>
      <c r="AH72" s="292"/>
      <c r="AI72" s="303" t="b">
        <f>IF($AK$2="PME",$AK$5,IF($AK$2="ETI",$AK$6))</f>
        <v>0</v>
      </c>
      <c r="AJ72" s="83">
        <f>AF72*AI72</f>
        <v>0</v>
      </c>
      <c r="AK72" s="53" t="str">
        <f>IF(Q72&lt;&gt;0,IF((Q72+AB72)-AD72=0,"OK","!"),IF(P72&lt;&gt;0,IF((P72+AB72)-AD72=0,"OK","!"),IF((K72+AB72)-AD72=0,"OK","!")))</f>
        <v>OK</v>
      </c>
      <c r="AL72" s="304" t="str">
        <f>IF(AF72="0","S/O",IF(AD72=AF72,"Plafond non atteint :instruire toutes les factures",IF(SUM(AD63:AD71)&gt;=AF72,"Les factures contrôlés permettent de plafonner le batiment","Les factures contrôlés ne permettent pas d'atteindre le plafond du batiment")))</f>
        <v>S/O</v>
      </c>
      <c r="AM72" s="250"/>
    </row>
    <row r="73" spans="1:39" s="239" customFormat="1" ht="15" outlineLevel="1">
      <c r="A73" s="231"/>
      <c r="B73" s="667"/>
      <c r="C73" s="26"/>
      <c r="D73" s="416" t="s">
        <v>165</v>
      </c>
      <c r="E73" s="397"/>
      <c r="F73" s="400"/>
      <c r="G73" s="457"/>
      <c r="H73" s="403"/>
      <c r="I73" s="350"/>
      <c r="J73" s="234"/>
      <c r="K73" s="264"/>
      <c r="L73" s="377"/>
      <c r="M73" s="385"/>
      <c r="N73" s="234"/>
      <c r="O73" s="386"/>
      <c r="P73" s="543"/>
      <c r="Q73" s="544"/>
      <c r="R73" s="543"/>
      <c r="S73" s="544"/>
      <c r="T73" s="233"/>
      <c r="U73" s="366"/>
      <c r="V73" s="266"/>
      <c r="W73" s="280"/>
      <c r="X73" s="234"/>
      <c r="Y73" s="234"/>
      <c r="Z73" s="235"/>
      <c r="AA73" s="366"/>
      <c r="AB73" s="590"/>
      <c r="AC73" s="570"/>
      <c r="AD73" s="591"/>
      <c r="AE73" s="592"/>
      <c r="AF73" s="593"/>
      <c r="AG73" s="259"/>
      <c r="AH73" s="54"/>
      <c r="AI73" s="266"/>
      <c r="AJ73" s="273"/>
      <c r="AK73" s="280"/>
      <c r="AL73" s="308"/>
      <c r="AM73" s="238"/>
    </row>
    <row r="74" spans="1:39" s="349" customFormat="1" ht="14.25" outlineLevel="1">
      <c r="A74" s="228"/>
      <c r="B74" s="665"/>
      <c r="C74" s="357"/>
      <c r="D74" s="412" t="s">
        <v>144</v>
      </c>
      <c r="E74" s="399"/>
      <c r="F74" s="401"/>
      <c r="G74" s="462"/>
      <c r="H74" s="374"/>
      <c r="I74" s="350"/>
      <c r="J74" s="352"/>
      <c r="K74" s="351"/>
      <c r="L74" s="378"/>
      <c r="M74" s="382"/>
      <c r="N74" s="352"/>
      <c r="O74" s="383"/>
      <c r="P74" s="515"/>
      <c r="Q74" s="509"/>
      <c r="R74" s="515"/>
      <c r="S74" s="509"/>
      <c r="T74" s="355"/>
      <c r="U74" s="366"/>
      <c r="V74" s="347"/>
      <c r="W74" s="55"/>
      <c r="X74" s="352"/>
      <c r="Y74" s="352"/>
      <c r="Z74" s="353"/>
      <c r="AA74" s="366"/>
      <c r="AB74" s="510"/>
      <c r="AC74" s="574"/>
      <c r="AD74" s="531"/>
      <c r="AE74" s="594"/>
      <c r="AF74" s="595"/>
      <c r="AG74" s="260"/>
      <c r="AH74" s="19"/>
      <c r="AI74" s="347"/>
      <c r="AJ74" s="274"/>
      <c r="AK74" s="55"/>
      <c r="AL74" s="310"/>
      <c r="AM74" s="348"/>
    </row>
    <row r="75" spans="1:39" s="349" customFormat="1" ht="14.25" outlineLevel="1">
      <c r="A75" s="228"/>
      <c r="B75" s="665"/>
      <c r="C75" s="357"/>
      <c r="D75" s="410" t="s">
        <v>224</v>
      </c>
      <c r="E75" s="399"/>
      <c r="F75" s="401"/>
      <c r="G75" s="462"/>
      <c r="H75" s="374"/>
      <c r="I75" s="350"/>
      <c r="J75" s="352"/>
      <c r="K75" s="351"/>
      <c r="L75" s="378"/>
      <c r="M75" s="382"/>
      <c r="N75" s="352"/>
      <c r="O75" s="383"/>
      <c r="P75" s="515"/>
      <c r="Q75" s="509"/>
      <c r="R75" s="515"/>
      <c r="S75" s="509"/>
      <c r="T75" s="355"/>
      <c r="U75" s="366"/>
      <c r="V75" s="347"/>
      <c r="W75" s="55"/>
      <c r="X75" s="352"/>
      <c r="Y75" s="352"/>
      <c r="Z75" s="353"/>
      <c r="AA75" s="366"/>
      <c r="AB75" s="510"/>
      <c r="AC75" s="574"/>
      <c r="AD75" s="531"/>
      <c r="AE75" s="594"/>
      <c r="AF75" s="595"/>
      <c r="AG75" s="260"/>
      <c r="AH75" s="19"/>
      <c r="AI75" s="347"/>
      <c r="AJ75" s="274"/>
      <c r="AK75" s="55"/>
      <c r="AL75" s="310"/>
      <c r="AM75" s="348"/>
    </row>
    <row r="76" spans="1:39" s="246" customFormat="1" ht="25.5" outlineLevel="1">
      <c r="A76" s="361" t="str">
        <f>FIXED($D$8,0,1)</f>
        <v>0</v>
      </c>
      <c r="B76" s="666" t="str">
        <f>FIXED($I$4,0,1)</f>
        <v>0</v>
      </c>
      <c r="C76" s="230" t="s">
        <v>183</v>
      </c>
      <c r="D76" s="417" t="s">
        <v>166</v>
      </c>
      <c r="E76" s="427"/>
      <c r="F76" s="368"/>
      <c r="G76" s="463"/>
      <c r="H76" s="398"/>
      <c r="I76" s="497"/>
      <c r="J76" s="243"/>
      <c r="K76" s="506">
        <f>SUM(K73:K75)</f>
        <v>0</v>
      </c>
      <c r="L76" s="507">
        <f>SUM(L73:L75)</f>
        <v>0</v>
      </c>
      <c r="M76" s="508">
        <f>SUM(M73:M75)</f>
        <v>0</v>
      </c>
      <c r="N76" s="243"/>
      <c r="O76" s="387"/>
      <c r="P76" s="539">
        <f>SUM(P73:P75)</f>
        <v>0</v>
      </c>
      <c r="Q76" s="542">
        <f>SUM(Q73:Q75)</f>
        <v>0</v>
      </c>
      <c r="R76" s="539">
        <f>SUM(R73:R75)</f>
        <v>0</v>
      </c>
      <c r="S76" s="542">
        <f>SUM(S73:S75)</f>
        <v>0</v>
      </c>
      <c r="T76" s="242"/>
      <c r="U76" s="369"/>
      <c r="V76" s="267"/>
      <c r="W76" s="240"/>
      <c r="X76" s="243"/>
      <c r="Y76" s="243"/>
      <c r="Z76" s="338"/>
      <c r="AA76" s="369"/>
      <c r="AB76" s="589">
        <f>SUM(AB73:AB75)</f>
        <v>0</v>
      </c>
      <c r="AC76" s="582"/>
      <c r="AD76" s="539">
        <f>SUM(AD73:AD75)</f>
        <v>0</v>
      </c>
      <c r="AE76" s="596"/>
      <c r="AF76" s="597" t="str">
        <f>IF(AD80-AD79=0,"0",AD76*(AF80-AF79)/(AD80-AD79))</f>
        <v>0</v>
      </c>
      <c r="AG76" s="261"/>
      <c r="AH76" s="241"/>
      <c r="AI76" s="306" t="b">
        <f>IF($AK$2="PME",$AK$5,IF($AK$2="ETI",$AK$6))</f>
        <v>0</v>
      </c>
      <c r="AJ76" s="225"/>
      <c r="AK76" s="279"/>
      <c r="AL76" s="307"/>
      <c r="AM76" s="245"/>
    </row>
    <row r="77" spans="1:39" s="349" customFormat="1" ht="14.25" outlineLevel="1">
      <c r="A77" s="228"/>
      <c r="B77" s="665"/>
      <c r="C77" s="357"/>
      <c r="D77" s="415" t="s">
        <v>154</v>
      </c>
      <c r="E77" s="399"/>
      <c r="F77" s="401"/>
      <c r="G77" s="462"/>
      <c r="H77" s="374"/>
      <c r="I77" s="350"/>
      <c r="J77" s="352"/>
      <c r="K77" s="509"/>
      <c r="L77" s="510"/>
      <c r="M77" s="511"/>
      <c r="N77" s="352"/>
      <c r="O77" s="383"/>
      <c r="P77" s="515"/>
      <c r="Q77" s="509"/>
      <c r="R77" s="515"/>
      <c r="S77" s="509"/>
      <c r="T77" s="355"/>
      <c r="U77" s="366"/>
      <c r="V77" s="347"/>
      <c r="W77" s="55"/>
      <c r="X77" s="352"/>
      <c r="Y77" s="352"/>
      <c r="Z77" s="353"/>
      <c r="AA77" s="366"/>
      <c r="AB77" s="581"/>
      <c r="AC77" s="574"/>
      <c r="AD77" s="531"/>
      <c r="AE77" s="598"/>
      <c r="AF77" s="595"/>
      <c r="AG77" s="262"/>
      <c r="AH77" s="288"/>
      <c r="AI77" s="347"/>
      <c r="AJ77" s="275"/>
      <c r="AK77" s="55"/>
      <c r="AL77" s="310"/>
      <c r="AM77" s="348"/>
    </row>
    <row r="78" spans="1:39" s="349" customFormat="1" ht="14.25" outlineLevel="1">
      <c r="A78" s="228"/>
      <c r="B78" s="665"/>
      <c r="C78" s="357"/>
      <c r="D78" s="410" t="s">
        <v>224</v>
      </c>
      <c r="E78" s="399"/>
      <c r="F78" s="401"/>
      <c r="G78" s="478" t="s">
        <v>209</v>
      </c>
      <c r="H78" s="374"/>
      <c r="I78" s="350"/>
      <c r="J78" s="352"/>
      <c r="K78" s="509"/>
      <c r="L78" s="510"/>
      <c r="M78" s="511"/>
      <c r="N78" s="352"/>
      <c r="O78" s="383"/>
      <c r="P78" s="515"/>
      <c r="Q78" s="509"/>
      <c r="R78" s="515"/>
      <c r="S78" s="509"/>
      <c r="T78" s="355"/>
      <c r="U78" s="366"/>
      <c r="V78" s="347"/>
      <c r="W78" s="55"/>
      <c r="X78" s="352"/>
      <c r="Y78" s="352"/>
      <c r="Z78" s="353"/>
      <c r="AA78" s="366"/>
      <c r="AB78" s="581"/>
      <c r="AC78" s="574"/>
      <c r="AD78" s="531"/>
      <c r="AE78" s="598"/>
      <c r="AF78" s="595"/>
      <c r="AG78" s="262"/>
      <c r="AH78" s="288"/>
      <c r="AI78" s="359"/>
      <c r="AJ78" s="275"/>
      <c r="AK78" s="55"/>
      <c r="AL78" s="310"/>
      <c r="AM78" s="348"/>
    </row>
    <row r="79" spans="1:39" s="246" customFormat="1" ht="26.25" outlineLevel="1" thickBot="1">
      <c r="A79" s="361" t="str">
        <f>FIXED($D$8,0,1)</f>
        <v>0</v>
      </c>
      <c r="B79" s="666" t="str">
        <f>FIXED($I$4,0,1)</f>
        <v>0</v>
      </c>
      <c r="C79" s="230" t="s">
        <v>184</v>
      </c>
      <c r="D79" s="417" t="s">
        <v>167</v>
      </c>
      <c r="E79" s="430"/>
      <c r="F79" s="429"/>
      <c r="G79" s="479"/>
      <c r="H79" s="398"/>
      <c r="I79" s="497"/>
      <c r="J79" s="243"/>
      <c r="K79" s="506">
        <f>SUM(K77:K78)</f>
        <v>0</v>
      </c>
      <c r="L79" s="507">
        <f>SUM(L77:L78)</f>
        <v>0</v>
      </c>
      <c r="M79" s="508">
        <f>SUM(M77:M78)</f>
        <v>0</v>
      </c>
      <c r="N79" s="243"/>
      <c r="O79" s="387"/>
      <c r="P79" s="539">
        <f>SUM(P77:P78)</f>
        <v>0</v>
      </c>
      <c r="Q79" s="542">
        <f>SUM(Q77:Q78)</f>
        <v>0</v>
      </c>
      <c r="R79" s="539">
        <f>SUM(R77:R78)</f>
        <v>0</v>
      </c>
      <c r="S79" s="542">
        <f>SUM(S77:S78)</f>
        <v>0</v>
      </c>
      <c r="T79" s="242"/>
      <c r="U79" s="254"/>
      <c r="V79" s="267"/>
      <c r="W79" s="240"/>
      <c r="X79" s="243"/>
      <c r="Y79" s="243"/>
      <c r="Z79" s="244"/>
      <c r="AA79" s="254" t="s">
        <v>189</v>
      </c>
      <c r="AB79" s="507">
        <f>SUM(AB77:AB78)</f>
        <v>0</v>
      </c>
      <c r="AC79" s="582"/>
      <c r="AD79" s="599">
        <f>SUM(AD77:AD78)</f>
        <v>0</v>
      </c>
      <c r="AE79" s="586" t="s">
        <v>189</v>
      </c>
      <c r="AF79" s="597">
        <f>IF(AD79&gt;AF80,AF80,AD79)</f>
        <v>0</v>
      </c>
      <c r="AG79" s="261"/>
      <c r="AH79" s="241"/>
      <c r="AI79" s="306">
        <f>IF($AK$2="PME",40%,20%)</f>
        <v>0.2</v>
      </c>
      <c r="AJ79" s="362"/>
      <c r="AK79" s="279"/>
      <c r="AL79" s="307"/>
      <c r="AM79" s="245"/>
    </row>
    <row r="80" spans="1:39" s="251" customFormat="1" ht="15.75" thickBot="1">
      <c r="A80" s="361" t="str">
        <f>FIXED($D$8,0,1)</f>
        <v>0</v>
      </c>
      <c r="B80" s="666" t="str">
        <f>FIXED($I$4,0,1)</f>
        <v>0</v>
      </c>
      <c r="C80" s="20" t="s">
        <v>185</v>
      </c>
      <c r="D80" s="418" t="s">
        <v>168</v>
      </c>
      <c r="E80" s="498"/>
      <c r="F80" s="414"/>
      <c r="G80" s="477"/>
      <c r="H80" s="299"/>
      <c r="I80" s="14"/>
      <c r="J80" s="12"/>
      <c r="K80" s="503">
        <f>SUM(K79,K76)</f>
        <v>0</v>
      </c>
      <c r="L80" s="504">
        <f>SUM(L79,L76)</f>
        <v>0</v>
      </c>
      <c r="M80" s="505">
        <f>SUM(M79,M76)</f>
        <v>0</v>
      </c>
      <c r="N80" s="122"/>
      <c r="O80" s="384"/>
      <c r="P80" s="545">
        <f>SUM(P79,P76)</f>
        <v>0</v>
      </c>
      <c r="Q80" s="503">
        <f>SUM(Q79,Q76)</f>
        <v>0</v>
      </c>
      <c r="R80" s="545">
        <f>SUM(R79,R76)</f>
        <v>0</v>
      </c>
      <c r="S80" s="503">
        <f>SUM(S79,S76)</f>
        <v>0</v>
      </c>
      <c r="T80" s="247"/>
      <c r="U80" s="446"/>
      <c r="V80" s="332"/>
      <c r="W80" s="12"/>
      <c r="X80" s="248"/>
      <c r="Y80" s="248"/>
      <c r="Z80" s="249"/>
      <c r="AA80" s="255"/>
      <c r="AB80" s="587">
        <f>SUM(AB79,AB76)</f>
        <v>0</v>
      </c>
      <c r="AC80" s="576"/>
      <c r="AD80" s="588">
        <f>SUM(AD79,AD76)</f>
        <v>0</v>
      </c>
      <c r="AE80" s="600"/>
      <c r="AF80" s="579">
        <f>IF(AE80=0,0,IF(AD80/AE80&gt;400,400*AE80,AD80))</f>
        <v>0</v>
      </c>
      <c r="AG80" s="91">
        <f>IF((AF80-E80)&gt;0,(AF80-E80),0)</f>
        <v>0</v>
      </c>
      <c r="AH80" s="292"/>
      <c r="AI80" s="303"/>
      <c r="AJ80" s="87">
        <f>AI76*AF76+AI79*AF79</f>
        <v>0</v>
      </c>
      <c r="AK80" s="53" t="str">
        <f>IF(Q80&lt;&gt;0,IF((Q80+AB80)-AD80=0,"OK","!"),IF(P80&lt;&gt;0,IF((P80+AB80)-AD80=0,"OK","!"),IF((K80+AB80)-AD80=0,"OK","!")))</f>
        <v>OK</v>
      </c>
      <c r="AL80" s="304" t="str">
        <f>IF(AF80=0,"S/O",IF(AD80=AF80,"Plafond non atteint :instruire toutes les factures",IF(SUM(AD73:AD75,AD77:AD78)&gt;=AF80,"Les factures contrôlés permettent de plafonner le batiment","Les factures contrôlés ne permettent pas d'atteindre le plafond du batiment")))</f>
        <v>S/O</v>
      </c>
      <c r="AM80" s="250"/>
    </row>
    <row r="81" spans="1:39" s="239" customFormat="1" ht="15" outlineLevel="1">
      <c r="A81" s="231"/>
      <c r="B81" s="667"/>
      <c r="C81" s="26"/>
      <c r="D81" s="416" t="s">
        <v>169</v>
      </c>
      <c r="E81" s="397"/>
      <c r="F81" s="400"/>
      <c r="G81" s="457"/>
      <c r="H81" s="403"/>
      <c r="I81" s="350"/>
      <c r="J81" s="234"/>
      <c r="K81" s="264"/>
      <c r="L81" s="377"/>
      <c r="M81" s="385"/>
      <c r="N81" s="234"/>
      <c r="O81" s="386"/>
      <c r="P81" s="543"/>
      <c r="Q81" s="544"/>
      <c r="R81" s="543"/>
      <c r="S81" s="544"/>
      <c r="T81" s="233"/>
      <c r="U81" s="366"/>
      <c r="V81" s="266"/>
      <c r="W81" s="280"/>
      <c r="X81" s="234"/>
      <c r="Y81" s="234"/>
      <c r="Z81" s="235"/>
      <c r="AA81" s="366"/>
      <c r="AB81" s="590"/>
      <c r="AC81" s="570"/>
      <c r="AD81" s="591"/>
      <c r="AE81" s="572"/>
      <c r="AF81" s="593"/>
      <c r="AG81" s="259"/>
      <c r="AH81" s="54"/>
      <c r="AI81" s="266"/>
      <c r="AJ81" s="273"/>
      <c r="AK81" s="280"/>
      <c r="AL81" s="308"/>
      <c r="AM81" s="238"/>
    </row>
    <row r="82" spans="1:39" s="349" customFormat="1" ht="14.25" outlineLevel="1">
      <c r="A82" s="228"/>
      <c r="B82" s="665"/>
      <c r="C82" s="357"/>
      <c r="D82" s="412" t="s">
        <v>144</v>
      </c>
      <c r="E82" s="399"/>
      <c r="F82" s="401"/>
      <c r="G82" s="462"/>
      <c r="H82" s="374"/>
      <c r="I82" s="350"/>
      <c r="J82" s="352"/>
      <c r="K82" s="351"/>
      <c r="L82" s="378"/>
      <c r="M82" s="382"/>
      <c r="N82" s="352"/>
      <c r="O82" s="383"/>
      <c r="P82" s="515"/>
      <c r="Q82" s="509"/>
      <c r="R82" s="515"/>
      <c r="S82" s="509"/>
      <c r="T82" s="355"/>
      <c r="U82" s="366"/>
      <c r="V82" s="347"/>
      <c r="W82" s="55"/>
      <c r="X82" s="352"/>
      <c r="Y82" s="352"/>
      <c r="Z82" s="353"/>
      <c r="AA82" s="366"/>
      <c r="AB82" s="510"/>
      <c r="AC82" s="574"/>
      <c r="AD82" s="531"/>
      <c r="AE82" s="572"/>
      <c r="AF82" s="595"/>
      <c r="AG82" s="260"/>
      <c r="AH82" s="19"/>
      <c r="AI82" s="347"/>
      <c r="AJ82" s="274"/>
      <c r="AK82" s="55"/>
      <c r="AL82" s="310"/>
      <c r="AM82" s="348"/>
    </row>
    <row r="83" spans="1:39" s="349" customFormat="1" ht="14.25" outlineLevel="1">
      <c r="A83" s="228"/>
      <c r="B83" s="665"/>
      <c r="C83" s="357"/>
      <c r="D83" s="412"/>
      <c r="E83" s="399"/>
      <c r="F83" s="401"/>
      <c r="G83" s="462"/>
      <c r="H83" s="374"/>
      <c r="I83" s="350"/>
      <c r="J83" s="352"/>
      <c r="K83" s="351"/>
      <c r="L83" s="378"/>
      <c r="M83" s="382"/>
      <c r="N83" s="352"/>
      <c r="O83" s="383"/>
      <c r="P83" s="515"/>
      <c r="Q83" s="509"/>
      <c r="R83" s="515"/>
      <c r="S83" s="509"/>
      <c r="T83" s="355"/>
      <c r="U83" s="366"/>
      <c r="V83" s="347"/>
      <c r="W83" s="55"/>
      <c r="X83" s="352"/>
      <c r="Y83" s="352"/>
      <c r="Z83" s="353"/>
      <c r="AA83" s="366"/>
      <c r="AB83" s="510"/>
      <c r="AC83" s="574"/>
      <c r="AD83" s="531"/>
      <c r="AE83" s="572"/>
      <c r="AF83" s="595"/>
      <c r="AG83" s="260"/>
      <c r="AH83" s="19"/>
      <c r="AI83" s="347"/>
      <c r="AJ83" s="274"/>
      <c r="AK83" s="55"/>
      <c r="AL83" s="310"/>
      <c r="AM83" s="348"/>
    </row>
    <row r="84" spans="1:39" s="246" customFormat="1" ht="25.5" outlineLevel="1">
      <c r="A84" s="361" t="str">
        <f>FIXED($D$8,0,1)</f>
        <v>0</v>
      </c>
      <c r="B84" s="666" t="str">
        <f>FIXED($I$4,0,1)</f>
        <v>0</v>
      </c>
      <c r="C84" s="230" t="s">
        <v>186</v>
      </c>
      <c r="D84" s="417" t="s">
        <v>170</v>
      </c>
      <c r="E84" s="427"/>
      <c r="F84" s="368"/>
      <c r="G84" s="463"/>
      <c r="H84" s="398"/>
      <c r="I84" s="497"/>
      <c r="J84" s="243"/>
      <c r="K84" s="506">
        <f>SUM(K81:K83)</f>
        <v>0</v>
      </c>
      <c r="L84" s="507">
        <f>SUM(L81:L83)</f>
        <v>0</v>
      </c>
      <c r="M84" s="508">
        <f>SUM(M81:M83)</f>
        <v>0</v>
      </c>
      <c r="N84" s="243"/>
      <c r="O84" s="387"/>
      <c r="P84" s="539">
        <f>SUM(P81:P83)</f>
        <v>0</v>
      </c>
      <c r="Q84" s="542">
        <f>SUM(Q81:Q83)</f>
        <v>0</v>
      </c>
      <c r="R84" s="539">
        <f>SUM(R81:R83)</f>
        <v>0</v>
      </c>
      <c r="S84" s="542">
        <f>SUM(S81:S83)</f>
        <v>0</v>
      </c>
      <c r="T84" s="242"/>
      <c r="U84" s="369"/>
      <c r="V84" s="267"/>
      <c r="W84" s="240"/>
      <c r="X84" s="243"/>
      <c r="Y84" s="243"/>
      <c r="Z84" s="338"/>
      <c r="AA84" s="369"/>
      <c r="AB84" s="589">
        <f>SUM(AB81:AB83)</f>
        <v>0</v>
      </c>
      <c r="AC84" s="582"/>
      <c r="AD84" s="539">
        <f>SUM(AD81:AD83)</f>
        <v>0</v>
      </c>
      <c r="AE84" s="596"/>
      <c r="AF84" s="597" t="str">
        <f>IF(AD88-AD87=0,"0",AD84*(AF88-AF87)/(AD88-AD87))</f>
        <v>0</v>
      </c>
      <c r="AG84" s="261"/>
      <c r="AH84" s="241"/>
      <c r="AI84" s="306" t="b">
        <f>IF($AK$2="PME",$AK$5,IF($AK$2="ETI",$AK$6))</f>
        <v>0</v>
      </c>
      <c r="AJ84" s="225"/>
      <c r="AK84" s="279"/>
      <c r="AL84" s="307"/>
      <c r="AM84" s="245"/>
    </row>
    <row r="85" spans="1:39" s="349" customFormat="1" ht="14.25" outlineLevel="1">
      <c r="A85" s="228"/>
      <c r="B85" s="665"/>
      <c r="C85" s="357"/>
      <c r="D85" s="415" t="s">
        <v>154</v>
      </c>
      <c r="E85" s="399"/>
      <c r="F85" s="401"/>
      <c r="G85" s="462"/>
      <c r="H85" s="374"/>
      <c r="I85" s="350"/>
      <c r="J85" s="352"/>
      <c r="K85" s="509"/>
      <c r="L85" s="510"/>
      <c r="M85" s="511"/>
      <c r="N85" s="352"/>
      <c r="O85" s="383"/>
      <c r="P85" s="515"/>
      <c r="Q85" s="509"/>
      <c r="R85" s="515"/>
      <c r="S85" s="509"/>
      <c r="T85" s="355"/>
      <c r="U85" s="366"/>
      <c r="V85" s="347"/>
      <c r="W85" s="55"/>
      <c r="X85" s="352"/>
      <c r="Y85" s="352"/>
      <c r="Z85" s="353"/>
      <c r="AA85" s="366"/>
      <c r="AB85" s="581"/>
      <c r="AC85" s="574"/>
      <c r="AD85" s="531"/>
      <c r="AE85" s="598"/>
      <c r="AF85" s="595"/>
      <c r="AG85" s="262"/>
      <c r="AH85" s="288"/>
      <c r="AI85" s="347"/>
      <c r="AJ85" s="275"/>
      <c r="AK85" s="55"/>
      <c r="AL85" s="310"/>
      <c r="AM85" s="348"/>
    </row>
    <row r="86" spans="1:39" s="349" customFormat="1" ht="14.25" outlineLevel="1">
      <c r="A86" s="228"/>
      <c r="B86" s="665"/>
      <c r="C86" s="357"/>
      <c r="D86" s="415"/>
      <c r="E86" s="399"/>
      <c r="F86" s="401"/>
      <c r="G86" s="478" t="s">
        <v>209</v>
      </c>
      <c r="H86" s="374"/>
      <c r="I86" s="350"/>
      <c r="J86" s="352"/>
      <c r="K86" s="509"/>
      <c r="L86" s="510"/>
      <c r="M86" s="511"/>
      <c r="N86" s="352"/>
      <c r="O86" s="383"/>
      <c r="P86" s="515"/>
      <c r="Q86" s="509"/>
      <c r="R86" s="515"/>
      <c r="S86" s="509"/>
      <c r="T86" s="355"/>
      <c r="U86" s="366"/>
      <c r="V86" s="347"/>
      <c r="W86" s="55"/>
      <c r="X86" s="352"/>
      <c r="Y86" s="352"/>
      <c r="Z86" s="353"/>
      <c r="AA86" s="366"/>
      <c r="AB86" s="581"/>
      <c r="AC86" s="574"/>
      <c r="AD86" s="531"/>
      <c r="AE86" s="598"/>
      <c r="AF86" s="595"/>
      <c r="AG86" s="262"/>
      <c r="AH86" s="288"/>
      <c r="AI86" s="347"/>
      <c r="AJ86" s="275"/>
      <c r="AK86" s="55"/>
      <c r="AL86" s="310"/>
      <c r="AM86" s="348"/>
    </row>
    <row r="87" spans="1:39" s="246" customFormat="1" ht="26.25" outlineLevel="1" thickBot="1">
      <c r="A87" s="361" t="str">
        <f>FIXED($D$8,0,1)</f>
        <v>0</v>
      </c>
      <c r="B87" s="666" t="str">
        <f>FIXED($I$4,0,1)</f>
        <v>0</v>
      </c>
      <c r="C87" s="230" t="s">
        <v>187</v>
      </c>
      <c r="D87" s="417" t="s">
        <v>171</v>
      </c>
      <c r="E87" s="499"/>
      <c r="F87" s="428"/>
      <c r="G87" s="479"/>
      <c r="H87" s="398"/>
      <c r="I87" s="497"/>
      <c r="J87" s="243"/>
      <c r="K87" s="506">
        <f>SUM(K85:K86)</f>
        <v>0</v>
      </c>
      <c r="L87" s="507">
        <f>SUM(L85:L86)</f>
        <v>0</v>
      </c>
      <c r="M87" s="508">
        <f>SUM(M85:M86)</f>
        <v>0</v>
      </c>
      <c r="N87" s="243"/>
      <c r="O87" s="387"/>
      <c r="P87" s="539">
        <f>SUM(P85:P86)</f>
        <v>0</v>
      </c>
      <c r="Q87" s="542">
        <f>SUM(Q85:Q86)</f>
        <v>0</v>
      </c>
      <c r="R87" s="539">
        <f>SUM(R85:R86)</f>
        <v>0</v>
      </c>
      <c r="S87" s="542">
        <f>SUM(S85:S86)</f>
        <v>0</v>
      </c>
      <c r="T87" s="242"/>
      <c r="U87" s="254"/>
      <c r="V87" s="267"/>
      <c r="W87" s="240"/>
      <c r="X87" s="243"/>
      <c r="Y87" s="243"/>
      <c r="Z87" s="244"/>
      <c r="AA87" s="254" t="s">
        <v>189</v>
      </c>
      <c r="AB87" s="507">
        <f>SUM(AB85:AB86)</f>
        <v>0</v>
      </c>
      <c r="AC87" s="582"/>
      <c r="AD87" s="599">
        <f>SUM(AD85:AD86)</f>
        <v>0</v>
      </c>
      <c r="AE87" s="586" t="s">
        <v>189</v>
      </c>
      <c r="AF87" s="597">
        <f>IF(AD87&gt;AF88,AF88,AD87)</f>
        <v>0</v>
      </c>
      <c r="AG87" s="261"/>
      <c r="AH87" s="241"/>
      <c r="AI87" s="306">
        <f>IF($AK$2="PME",40%,20%)</f>
        <v>0.2</v>
      </c>
      <c r="AJ87" s="362"/>
      <c r="AK87" s="279"/>
      <c r="AL87" s="307"/>
      <c r="AM87" s="245"/>
    </row>
    <row r="88" spans="1:39" s="251" customFormat="1" ht="15.75" thickBot="1">
      <c r="A88" s="361" t="str">
        <f>FIXED($D$8,0,1)</f>
        <v>0</v>
      </c>
      <c r="B88" s="666" t="str">
        <f>FIXED($I$4,0,1)</f>
        <v>0</v>
      </c>
      <c r="C88" s="20" t="s">
        <v>188</v>
      </c>
      <c r="D88" s="418" t="s">
        <v>172</v>
      </c>
      <c r="E88" s="498"/>
      <c r="F88" s="414"/>
      <c r="G88" s="477"/>
      <c r="H88" s="299"/>
      <c r="I88" s="14"/>
      <c r="J88" s="12"/>
      <c r="K88" s="503">
        <f>SUM(K87,K84)</f>
        <v>0</v>
      </c>
      <c r="L88" s="504">
        <f>SUM(L87,L84)</f>
        <v>0</v>
      </c>
      <c r="M88" s="505">
        <f>SUM(M87,M84)</f>
        <v>0</v>
      </c>
      <c r="N88" s="122"/>
      <c r="O88" s="384"/>
      <c r="P88" s="545">
        <f>SUM(P87,P84)</f>
        <v>0</v>
      </c>
      <c r="Q88" s="503">
        <f>SUM(Q87,Q84)</f>
        <v>0</v>
      </c>
      <c r="R88" s="545">
        <f>SUM(R87,R84)</f>
        <v>0</v>
      </c>
      <c r="S88" s="503">
        <f>SUM(S87,S84)</f>
        <v>0</v>
      </c>
      <c r="T88" s="247"/>
      <c r="U88" s="446"/>
      <c r="V88" s="332"/>
      <c r="W88" s="12"/>
      <c r="X88" s="248"/>
      <c r="Y88" s="248"/>
      <c r="Z88" s="249"/>
      <c r="AA88" s="255"/>
      <c r="AB88" s="587">
        <f>SUM(AB87,AB84)</f>
        <v>0</v>
      </c>
      <c r="AC88" s="576"/>
      <c r="AD88" s="588">
        <f>SUM(AD87,AD84)</f>
        <v>0</v>
      </c>
      <c r="AE88" s="600"/>
      <c r="AF88" s="579">
        <f>IF(AE88=0,0,IF(AD88/AE88&gt;400,400*AE88,AD88))</f>
        <v>0</v>
      </c>
      <c r="AG88" s="91">
        <f>IF((AF88-E88)&gt;0,(AF88-E88),0)</f>
        <v>0</v>
      </c>
      <c r="AH88" s="292"/>
      <c r="AI88" s="303"/>
      <c r="AJ88" s="87">
        <f>AI84*AF84+AI87*AF87</f>
        <v>0</v>
      </c>
      <c r="AK88" s="53" t="str">
        <f>IF(Q88&lt;&gt;0,IF((Q88+AB88)-AD88=0,"OK","!"),IF(P88&lt;&gt;0,IF((P88+AB88)-AD88=0,"OK","!"),IF((K88+AB88)-AD88=0,"OK","!")))</f>
        <v>OK</v>
      </c>
      <c r="AL88" s="304" t="str">
        <f>IF(AF88=0,"S/O",IF(AD88=AF88,"Plafond non atteint :instruire toutes les factures",IF(SUM(AD81:AD83,AD85:AD86)&gt;=AF88,"Les factures contrôlés permettent de plafonner le batiment","Les factures contrôlés ne permettent pas d'atteindre le plafond du batiment")))</f>
        <v>S/O</v>
      </c>
      <c r="AM88" s="250"/>
    </row>
    <row r="89" spans="1:39" s="16" customFormat="1" outlineLevel="1">
      <c r="A89" s="198"/>
      <c r="B89" s="668"/>
      <c r="C89" s="26"/>
      <c r="D89" s="409" t="s">
        <v>6</v>
      </c>
      <c r="E89" s="397"/>
      <c r="F89" s="468"/>
      <c r="G89" s="401"/>
      <c r="H89" s="402"/>
      <c r="I89" s="151"/>
      <c r="J89" s="152"/>
      <c r="K89" s="512"/>
      <c r="L89" s="513"/>
      <c r="M89" s="514"/>
      <c r="N89" s="153"/>
      <c r="O89" s="388"/>
      <c r="P89" s="515"/>
      <c r="Q89" s="509"/>
      <c r="R89" s="515"/>
      <c r="S89" s="509"/>
      <c r="T89" s="19"/>
      <c r="U89" s="366"/>
      <c r="V89" s="333"/>
      <c r="W89" s="10"/>
      <c r="X89" s="10"/>
      <c r="Y89" s="18"/>
      <c r="Z89" s="10"/>
      <c r="AA89" s="366"/>
      <c r="AB89" s="510"/>
      <c r="AC89" s="601"/>
      <c r="AD89" s="531"/>
      <c r="AE89" s="572"/>
      <c r="AF89" s="572"/>
      <c r="AG89" s="92"/>
      <c r="AH89" s="289"/>
      <c r="AI89" s="311"/>
      <c r="AJ89" s="86"/>
      <c r="AK89" s="55"/>
      <c r="AL89" s="310"/>
      <c r="AM89" s="298"/>
    </row>
    <row r="90" spans="1:39" s="16" customFormat="1" outlineLevel="1">
      <c r="A90" s="198"/>
      <c r="B90" s="668"/>
      <c r="C90" s="357"/>
      <c r="D90" s="410" t="s">
        <v>7</v>
      </c>
      <c r="E90" s="399"/>
      <c r="F90" s="469"/>
      <c r="G90" s="401"/>
      <c r="H90" s="298"/>
      <c r="I90" s="17"/>
      <c r="J90" s="17"/>
      <c r="K90" s="509"/>
      <c r="L90" s="510"/>
      <c r="M90" s="511"/>
      <c r="N90" s="124"/>
      <c r="O90" s="389"/>
      <c r="P90" s="515"/>
      <c r="Q90" s="509"/>
      <c r="R90" s="515"/>
      <c r="S90" s="509"/>
      <c r="T90" s="19"/>
      <c r="U90" s="366"/>
      <c r="V90" s="333"/>
      <c r="W90" s="10"/>
      <c r="X90" s="10"/>
      <c r="Y90" s="18"/>
      <c r="Z90" s="10"/>
      <c r="AA90" s="366"/>
      <c r="AB90" s="510"/>
      <c r="AC90" s="601"/>
      <c r="AD90" s="531"/>
      <c r="AE90" s="572"/>
      <c r="AF90" s="572"/>
      <c r="AG90" s="358"/>
      <c r="AH90" s="289"/>
      <c r="AI90" s="311"/>
      <c r="AJ90" s="86"/>
      <c r="AK90" s="55"/>
      <c r="AL90" s="310"/>
      <c r="AM90" s="298"/>
    </row>
    <row r="91" spans="1:39" s="16" customFormat="1" outlineLevel="1">
      <c r="A91" s="199"/>
      <c r="B91" s="669"/>
      <c r="C91" s="357"/>
      <c r="D91" s="419" t="s">
        <v>8</v>
      </c>
      <c r="E91" s="399"/>
      <c r="F91" s="469"/>
      <c r="G91" s="401"/>
      <c r="H91" s="402"/>
      <c r="I91" s="151"/>
      <c r="J91" s="18"/>
      <c r="K91" s="515"/>
      <c r="L91" s="510"/>
      <c r="M91" s="511"/>
      <c r="N91" s="153"/>
      <c r="O91" s="388"/>
      <c r="P91" s="546"/>
      <c r="Q91" s="512"/>
      <c r="R91" s="546"/>
      <c r="S91" s="512"/>
      <c r="T91" s="323"/>
      <c r="U91" s="366"/>
      <c r="V91" s="333"/>
      <c r="W91" s="10"/>
      <c r="X91" s="10"/>
      <c r="Y91" s="18"/>
      <c r="Z91" s="150"/>
      <c r="AA91" s="366"/>
      <c r="AB91" s="513"/>
      <c r="AC91" s="601"/>
      <c r="AD91" s="528"/>
      <c r="AE91" s="572"/>
      <c r="AF91" s="572"/>
      <c r="AG91" s="360"/>
      <c r="AH91" s="296"/>
      <c r="AI91" s="312"/>
      <c r="AJ91" s="154"/>
      <c r="AK91" s="155"/>
      <c r="AL91" s="313"/>
      <c r="AM91" s="298"/>
    </row>
    <row r="92" spans="1:39" s="16" customFormat="1" ht="25.5" outlineLevel="1">
      <c r="A92" s="199"/>
      <c r="B92" s="669"/>
      <c r="C92" s="357"/>
      <c r="D92" s="415" t="s">
        <v>9</v>
      </c>
      <c r="E92" s="399"/>
      <c r="F92" s="469"/>
      <c r="G92" s="401"/>
      <c r="H92" s="298"/>
      <c r="I92" s="17"/>
      <c r="J92" s="18"/>
      <c r="K92" s="509"/>
      <c r="L92" s="510"/>
      <c r="M92" s="511"/>
      <c r="N92" s="124"/>
      <c r="O92" s="389"/>
      <c r="P92" s="515"/>
      <c r="Q92" s="509"/>
      <c r="R92" s="515"/>
      <c r="S92" s="509"/>
      <c r="T92" s="19"/>
      <c r="U92" s="366"/>
      <c r="V92" s="333"/>
      <c r="W92" s="10"/>
      <c r="X92" s="10"/>
      <c r="Y92" s="18"/>
      <c r="Z92" s="10"/>
      <c r="AA92" s="366"/>
      <c r="AB92" s="510"/>
      <c r="AC92" s="601"/>
      <c r="AD92" s="531"/>
      <c r="AE92" s="572"/>
      <c r="AF92" s="572"/>
      <c r="AG92" s="358"/>
      <c r="AH92" s="289"/>
      <c r="AI92" s="311"/>
      <c r="AJ92" s="86"/>
      <c r="AK92" s="55"/>
      <c r="AL92" s="310"/>
      <c r="AM92" s="298"/>
    </row>
    <row r="93" spans="1:39" s="16" customFormat="1" outlineLevel="1">
      <c r="A93" s="199"/>
      <c r="B93" s="669"/>
      <c r="C93" s="357"/>
      <c r="D93" s="415" t="s">
        <v>10</v>
      </c>
      <c r="E93" s="399"/>
      <c r="F93" s="469"/>
      <c r="G93" s="401"/>
      <c r="H93" s="298"/>
      <c r="I93" s="17"/>
      <c r="J93" s="18"/>
      <c r="K93" s="509"/>
      <c r="L93" s="510"/>
      <c r="M93" s="511"/>
      <c r="N93" s="124"/>
      <c r="O93" s="389"/>
      <c r="P93" s="515"/>
      <c r="Q93" s="509"/>
      <c r="R93" s="515"/>
      <c r="S93" s="509"/>
      <c r="T93" s="19"/>
      <c r="U93" s="366"/>
      <c r="V93" s="333"/>
      <c r="W93" s="10"/>
      <c r="X93" s="10"/>
      <c r="Y93" s="18"/>
      <c r="Z93" s="10"/>
      <c r="AA93" s="366"/>
      <c r="AB93" s="510"/>
      <c r="AC93" s="601"/>
      <c r="AD93" s="531"/>
      <c r="AE93" s="572"/>
      <c r="AF93" s="572"/>
      <c r="AG93" s="358"/>
      <c r="AH93" s="289"/>
      <c r="AI93" s="311"/>
      <c r="AJ93" s="86"/>
      <c r="AK93" s="55"/>
      <c r="AL93" s="310"/>
      <c r="AM93" s="298"/>
    </row>
    <row r="94" spans="1:39" s="16" customFormat="1" outlineLevel="1">
      <c r="A94" s="199"/>
      <c r="B94" s="669"/>
      <c r="C94" s="357"/>
      <c r="D94" s="415" t="s">
        <v>11</v>
      </c>
      <c r="E94" s="399"/>
      <c r="F94" s="469"/>
      <c r="G94" s="401"/>
      <c r="H94" s="298"/>
      <c r="I94" s="17"/>
      <c r="J94" s="18"/>
      <c r="K94" s="509"/>
      <c r="L94" s="510"/>
      <c r="M94" s="511"/>
      <c r="N94" s="124"/>
      <c r="O94" s="389"/>
      <c r="P94" s="515"/>
      <c r="Q94" s="509"/>
      <c r="R94" s="515"/>
      <c r="S94" s="509"/>
      <c r="T94" s="19"/>
      <c r="U94" s="366"/>
      <c r="V94" s="333"/>
      <c r="W94" s="10"/>
      <c r="X94" s="10"/>
      <c r="Y94" s="18"/>
      <c r="Z94" s="10"/>
      <c r="AA94" s="366"/>
      <c r="AB94" s="510"/>
      <c r="AC94" s="601"/>
      <c r="AD94" s="531"/>
      <c r="AE94" s="572"/>
      <c r="AF94" s="572"/>
      <c r="AG94" s="358"/>
      <c r="AH94" s="289"/>
      <c r="AI94" s="311"/>
      <c r="AJ94" s="86"/>
      <c r="AK94" s="55"/>
      <c r="AL94" s="310"/>
      <c r="AM94" s="298"/>
    </row>
    <row r="95" spans="1:39" s="16" customFormat="1" outlineLevel="1">
      <c r="A95" s="199"/>
      <c r="B95" s="669"/>
      <c r="C95" s="357"/>
      <c r="D95" s="415" t="s">
        <v>12</v>
      </c>
      <c r="E95" s="399"/>
      <c r="F95" s="469"/>
      <c r="G95" s="401"/>
      <c r="H95" s="298"/>
      <c r="I95" s="17"/>
      <c r="J95" s="18"/>
      <c r="K95" s="509"/>
      <c r="L95" s="510"/>
      <c r="M95" s="511"/>
      <c r="N95" s="124"/>
      <c r="O95" s="389"/>
      <c r="P95" s="515"/>
      <c r="Q95" s="509"/>
      <c r="R95" s="515"/>
      <c r="S95" s="509"/>
      <c r="T95" s="19"/>
      <c r="U95" s="366"/>
      <c r="V95" s="333"/>
      <c r="W95" s="10"/>
      <c r="X95" s="10"/>
      <c r="Y95" s="18"/>
      <c r="Z95" s="10"/>
      <c r="AA95" s="366"/>
      <c r="AB95" s="510"/>
      <c r="AC95" s="601"/>
      <c r="AD95" s="531"/>
      <c r="AE95" s="572"/>
      <c r="AF95" s="572"/>
      <c r="AG95" s="358"/>
      <c r="AH95" s="289"/>
      <c r="AI95" s="311"/>
      <c r="AJ95" s="86"/>
      <c r="AK95" s="55"/>
      <c r="AL95" s="310"/>
      <c r="AM95" s="298"/>
    </row>
    <row r="96" spans="1:39" s="16" customFormat="1" outlineLevel="1">
      <c r="A96" s="199"/>
      <c r="B96" s="669"/>
      <c r="C96" s="357"/>
      <c r="D96" s="415" t="s">
        <v>13</v>
      </c>
      <c r="E96" s="399"/>
      <c r="F96" s="469"/>
      <c r="G96" s="401"/>
      <c r="H96" s="298"/>
      <c r="I96" s="17"/>
      <c r="J96" s="18"/>
      <c r="K96" s="509"/>
      <c r="L96" s="510"/>
      <c r="M96" s="511"/>
      <c r="N96" s="124"/>
      <c r="O96" s="389"/>
      <c r="P96" s="515"/>
      <c r="Q96" s="509"/>
      <c r="R96" s="515"/>
      <c r="S96" s="509"/>
      <c r="T96" s="19"/>
      <c r="U96" s="366"/>
      <c r="V96" s="333"/>
      <c r="W96" s="10"/>
      <c r="X96" s="10"/>
      <c r="Y96" s="18"/>
      <c r="Z96" s="10"/>
      <c r="AA96" s="366"/>
      <c r="AB96" s="510"/>
      <c r="AC96" s="601"/>
      <c r="AD96" s="531"/>
      <c r="AE96" s="572"/>
      <c r="AF96" s="572"/>
      <c r="AG96" s="358"/>
      <c r="AH96" s="289"/>
      <c r="AI96" s="311"/>
      <c r="AJ96" s="86"/>
      <c r="AK96" s="55"/>
      <c r="AL96" s="310"/>
      <c r="AM96" s="298"/>
    </row>
    <row r="97" spans="1:39" s="16" customFormat="1" outlineLevel="1">
      <c r="A97" s="199"/>
      <c r="B97" s="669"/>
      <c r="C97" s="357"/>
      <c r="D97" s="415" t="s">
        <v>14</v>
      </c>
      <c r="E97" s="399"/>
      <c r="F97" s="469"/>
      <c r="G97" s="401"/>
      <c r="H97" s="298"/>
      <c r="I97" s="17"/>
      <c r="J97" s="18"/>
      <c r="K97" s="509"/>
      <c r="L97" s="510"/>
      <c r="M97" s="511"/>
      <c r="N97" s="124"/>
      <c r="O97" s="389"/>
      <c r="P97" s="515"/>
      <c r="Q97" s="509"/>
      <c r="R97" s="515"/>
      <c r="S97" s="509"/>
      <c r="T97" s="19"/>
      <c r="U97" s="366"/>
      <c r="V97" s="333"/>
      <c r="W97" s="10"/>
      <c r="X97" s="10"/>
      <c r="Y97" s="18"/>
      <c r="Z97" s="10"/>
      <c r="AA97" s="366"/>
      <c r="AB97" s="510"/>
      <c r="AC97" s="601"/>
      <c r="AD97" s="531"/>
      <c r="AE97" s="572"/>
      <c r="AF97" s="572"/>
      <c r="AG97" s="358"/>
      <c r="AH97" s="289"/>
      <c r="AI97" s="311"/>
      <c r="AJ97" s="86"/>
      <c r="AK97" s="55"/>
      <c r="AL97" s="310"/>
      <c r="AM97" s="298"/>
    </row>
    <row r="98" spans="1:39" s="16" customFormat="1" outlineLevel="1">
      <c r="A98" s="199"/>
      <c r="B98" s="669"/>
      <c r="C98" s="357"/>
      <c r="D98" s="415" t="s">
        <v>15</v>
      </c>
      <c r="E98" s="399"/>
      <c r="F98" s="469"/>
      <c r="G98" s="401"/>
      <c r="H98" s="298"/>
      <c r="I98" s="17"/>
      <c r="J98" s="18"/>
      <c r="K98" s="509"/>
      <c r="L98" s="510"/>
      <c r="M98" s="511"/>
      <c r="N98" s="124"/>
      <c r="O98" s="389"/>
      <c r="P98" s="515"/>
      <c r="Q98" s="509"/>
      <c r="R98" s="515"/>
      <c r="S98" s="509"/>
      <c r="T98" s="19"/>
      <c r="U98" s="366"/>
      <c r="V98" s="333"/>
      <c r="W98" s="10"/>
      <c r="X98" s="10"/>
      <c r="Y98" s="18"/>
      <c r="Z98" s="10"/>
      <c r="AA98" s="366"/>
      <c r="AB98" s="510"/>
      <c r="AC98" s="601"/>
      <c r="AD98" s="531"/>
      <c r="AE98" s="572"/>
      <c r="AF98" s="572"/>
      <c r="AG98" s="358"/>
      <c r="AH98" s="289"/>
      <c r="AI98" s="311"/>
      <c r="AJ98" s="86"/>
      <c r="AK98" s="55"/>
      <c r="AL98" s="310"/>
      <c r="AM98" s="298"/>
    </row>
    <row r="99" spans="1:39" s="16" customFormat="1" ht="25.5" outlineLevel="1">
      <c r="A99" s="199"/>
      <c r="B99" s="669"/>
      <c r="C99" s="357"/>
      <c r="D99" s="415" t="s">
        <v>16</v>
      </c>
      <c r="E99" s="399"/>
      <c r="F99" s="469"/>
      <c r="G99" s="401"/>
      <c r="H99" s="298"/>
      <c r="I99" s="17"/>
      <c r="J99" s="18"/>
      <c r="K99" s="509"/>
      <c r="L99" s="510"/>
      <c r="M99" s="511"/>
      <c r="N99" s="124"/>
      <c r="O99" s="389"/>
      <c r="P99" s="515"/>
      <c r="Q99" s="509"/>
      <c r="R99" s="515"/>
      <c r="S99" s="509"/>
      <c r="T99" s="19"/>
      <c r="U99" s="366"/>
      <c r="V99" s="333"/>
      <c r="W99" s="10"/>
      <c r="X99" s="10"/>
      <c r="Y99" s="18"/>
      <c r="Z99" s="10"/>
      <c r="AA99" s="366"/>
      <c r="AB99" s="510"/>
      <c r="AC99" s="601"/>
      <c r="AD99" s="531"/>
      <c r="AE99" s="572"/>
      <c r="AF99" s="572"/>
      <c r="AG99" s="358"/>
      <c r="AH99" s="289"/>
      <c r="AI99" s="311"/>
      <c r="AJ99" s="86"/>
      <c r="AK99" s="55"/>
      <c r="AL99" s="310"/>
      <c r="AM99" s="298"/>
    </row>
    <row r="100" spans="1:39" s="16" customFormat="1" ht="25.5" outlineLevel="1">
      <c r="A100" s="199"/>
      <c r="B100" s="669"/>
      <c r="C100" s="357"/>
      <c r="D100" s="415" t="s">
        <v>17</v>
      </c>
      <c r="E100" s="399"/>
      <c r="F100" s="469"/>
      <c r="G100" s="401"/>
      <c r="H100" s="298"/>
      <c r="I100" s="17"/>
      <c r="J100" s="18"/>
      <c r="K100" s="509"/>
      <c r="L100" s="510"/>
      <c r="M100" s="511"/>
      <c r="N100" s="124"/>
      <c r="O100" s="389"/>
      <c r="P100" s="515"/>
      <c r="Q100" s="509"/>
      <c r="R100" s="515"/>
      <c r="S100" s="509"/>
      <c r="T100" s="19"/>
      <c r="U100" s="366"/>
      <c r="V100" s="333"/>
      <c r="W100" s="10"/>
      <c r="X100" s="10"/>
      <c r="Y100" s="18"/>
      <c r="Z100" s="10"/>
      <c r="AA100" s="366"/>
      <c r="AB100" s="510"/>
      <c r="AC100" s="601"/>
      <c r="AD100" s="531"/>
      <c r="AE100" s="572"/>
      <c r="AF100" s="572"/>
      <c r="AG100" s="358"/>
      <c r="AH100" s="289"/>
      <c r="AI100" s="311"/>
      <c r="AJ100" s="86"/>
      <c r="AK100" s="55"/>
      <c r="AL100" s="310"/>
      <c r="AM100" s="298"/>
    </row>
    <row r="101" spans="1:39" s="16" customFormat="1" ht="13.5" outlineLevel="1" thickBot="1">
      <c r="A101" s="199"/>
      <c r="B101" s="669"/>
      <c r="C101" s="357"/>
      <c r="D101" s="410" t="s">
        <v>224</v>
      </c>
      <c r="E101" s="363"/>
      <c r="F101" s="470"/>
      <c r="G101" s="475"/>
      <c r="H101" s="298"/>
      <c r="I101" s="17"/>
      <c r="J101" s="18"/>
      <c r="K101" s="509"/>
      <c r="L101" s="510"/>
      <c r="M101" s="511"/>
      <c r="N101" s="124"/>
      <c r="O101" s="389"/>
      <c r="P101" s="515"/>
      <c r="Q101" s="509"/>
      <c r="R101" s="515"/>
      <c r="S101" s="509"/>
      <c r="T101" s="19"/>
      <c r="U101" s="366"/>
      <c r="V101" s="333"/>
      <c r="W101" s="10"/>
      <c r="X101" s="10"/>
      <c r="Y101" s="18"/>
      <c r="Z101" s="10"/>
      <c r="AA101" s="366"/>
      <c r="AB101" s="601"/>
      <c r="AC101" s="602"/>
      <c r="AD101" s="531"/>
      <c r="AE101" s="572"/>
      <c r="AF101" s="572"/>
      <c r="AG101" s="358"/>
      <c r="AH101" s="289"/>
      <c r="AI101" s="311"/>
      <c r="AJ101" s="86"/>
      <c r="AK101" s="55"/>
      <c r="AL101" s="310"/>
      <c r="AM101" s="298"/>
    </row>
    <row r="102" spans="1:39" s="11" customFormat="1" ht="15" thickBot="1">
      <c r="A102" s="361" t="str">
        <f>FIXED($D$8,0,1)</f>
        <v>0</v>
      </c>
      <c r="B102" s="666" t="str">
        <f>FIXED($I$4,0,1)</f>
        <v>0</v>
      </c>
      <c r="C102" s="20" t="s">
        <v>18</v>
      </c>
      <c r="D102" s="418" t="s">
        <v>19</v>
      </c>
      <c r="E102" s="498"/>
      <c r="F102" s="471"/>
      <c r="G102" s="476"/>
      <c r="H102" s="299"/>
      <c r="I102" s="14"/>
      <c r="J102" s="12"/>
      <c r="K102" s="503">
        <f>SUM(K89:K101)</f>
        <v>0</v>
      </c>
      <c r="L102" s="504">
        <f>SUM(L89:L101)</f>
        <v>0</v>
      </c>
      <c r="M102" s="505">
        <f>SUM(M89:M101)</f>
        <v>0</v>
      </c>
      <c r="N102" s="122"/>
      <c r="O102" s="384"/>
      <c r="P102" s="545">
        <f>SUM(P89:P101)</f>
        <v>0</v>
      </c>
      <c r="Q102" s="503">
        <f>SUM(Q89:Q101)</f>
        <v>0</v>
      </c>
      <c r="R102" s="545">
        <f>SUM(R89:R101)</f>
        <v>0</v>
      </c>
      <c r="S102" s="503">
        <f>SUM(S89:S101)</f>
        <v>0</v>
      </c>
      <c r="T102" s="324"/>
      <c r="U102" s="370"/>
      <c r="V102" s="334"/>
      <c r="W102" s="138"/>
      <c r="X102" s="138"/>
      <c r="Y102" s="163"/>
      <c r="Z102" s="138"/>
      <c r="AA102" s="370"/>
      <c r="AB102" s="603">
        <f>SUM(AB89:AB101)</f>
        <v>0</v>
      </c>
      <c r="AC102" s="604"/>
      <c r="AD102" s="579">
        <f>SUM(AD89:AD101)</f>
        <v>0</v>
      </c>
      <c r="AE102" s="605"/>
      <c r="AF102" s="503">
        <f>AD102</f>
        <v>0</v>
      </c>
      <c r="AG102" s="91">
        <f>IF((AF102-E102)&gt;0,(AF102-E102),0)</f>
        <v>0</v>
      </c>
      <c r="AH102" s="292"/>
      <c r="AI102" s="303" t="b">
        <f>IF($AK$2="PME",$AK$5,IF($AK$2="ETI",$AK$6))</f>
        <v>0</v>
      </c>
      <c r="AJ102" s="83">
        <f>AF102*AI102</f>
        <v>0</v>
      </c>
      <c r="AK102" s="53" t="str">
        <f>IF(Q102&lt;&gt;0,IF((Q102+AB102)-AD102=0,"OK","!"),IF(P102&lt;&gt;AB199,IF((P102+AB102)-AD102=0,"OK","!"),IF((K102+AB102)-AD102=0,"OK","!")))</f>
        <v>OK</v>
      </c>
      <c r="AL102" s="314"/>
      <c r="AM102" s="299"/>
    </row>
    <row r="103" spans="1:39" s="16" customFormat="1" outlineLevel="1">
      <c r="A103" s="198"/>
      <c r="B103" s="668"/>
      <c r="C103" s="357"/>
      <c r="D103" s="415"/>
      <c r="E103" s="397"/>
      <c r="F103" s="472"/>
      <c r="G103" s="399"/>
      <c r="H103" s="298"/>
      <c r="I103" s="17"/>
      <c r="J103" s="18"/>
      <c r="K103" s="509"/>
      <c r="L103" s="510"/>
      <c r="M103" s="511"/>
      <c r="N103" s="124"/>
      <c r="O103" s="389"/>
      <c r="P103" s="515"/>
      <c r="Q103" s="509"/>
      <c r="R103" s="515"/>
      <c r="S103" s="509"/>
      <c r="T103" s="19"/>
      <c r="U103" s="366"/>
      <c r="V103" s="333"/>
      <c r="W103" s="10"/>
      <c r="X103" s="10"/>
      <c r="Y103" s="18"/>
      <c r="Z103" s="10"/>
      <c r="AA103" s="366"/>
      <c r="AB103" s="601"/>
      <c r="AC103" s="602"/>
      <c r="AD103" s="531"/>
      <c r="AE103" s="572"/>
      <c r="AF103" s="572"/>
      <c r="AG103" s="358"/>
      <c r="AH103" s="289"/>
      <c r="AI103" s="311"/>
      <c r="AJ103" s="86"/>
      <c r="AK103" s="55"/>
      <c r="AL103" s="310"/>
      <c r="AM103" s="298"/>
    </row>
    <row r="104" spans="1:39" s="16" customFormat="1" outlineLevel="1">
      <c r="A104" s="198"/>
      <c r="B104" s="668"/>
      <c r="C104" s="357"/>
      <c r="D104" s="415"/>
      <c r="E104" s="399"/>
      <c r="F104" s="472"/>
      <c r="G104" s="399"/>
      <c r="H104" s="298"/>
      <c r="I104" s="17"/>
      <c r="J104" s="18"/>
      <c r="K104" s="509"/>
      <c r="L104" s="510"/>
      <c r="M104" s="511"/>
      <c r="N104" s="124"/>
      <c r="O104" s="389"/>
      <c r="P104" s="515"/>
      <c r="Q104" s="509"/>
      <c r="R104" s="515"/>
      <c r="S104" s="509"/>
      <c r="T104" s="19"/>
      <c r="U104" s="366"/>
      <c r="V104" s="333"/>
      <c r="W104" s="10"/>
      <c r="X104" s="10"/>
      <c r="Y104" s="18"/>
      <c r="Z104" s="10"/>
      <c r="AA104" s="366"/>
      <c r="AB104" s="601"/>
      <c r="AC104" s="602"/>
      <c r="AD104" s="531"/>
      <c r="AE104" s="572"/>
      <c r="AF104" s="572"/>
      <c r="AG104" s="358"/>
      <c r="AH104" s="289"/>
      <c r="AI104" s="311"/>
      <c r="AJ104" s="86"/>
      <c r="AK104" s="55"/>
      <c r="AL104" s="310"/>
      <c r="AM104" s="298"/>
    </row>
    <row r="105" spans="1:39" s="16" customFormat="1" ht="13.5" outlineLevel="1" thickBot="1">
      <c r="A105" s="198"/>
      <c r="B105" s="668"/>
      <c r="C105" s="357"/>
      <c r="D105" s="415"/>
      <c r="E105" s="364"/>
      <c r="F105" s="473"/>
      <c r="G105" s="364"/>
      <c r="H105" s="298"/>
      <c r="I105" s="17"/>
      <c r="J105" s="18"/>
      <c r="K105" s="509"/>
      <c r="L105" s="510"/>
      <c r="M105" s="511"/>
      <c r="N105" s="124"/>
      <c r="O105" s="389"/>
      <c r="P105" s="515"/>
      <c r="Q105" s="509"/>
      <c r="R105" s="515"/>
      <c r="S105" s="509"/>
      <c r="T105" s="19"/>
      <c r="U105" s="371"/>
      <c r="V105" s="333"/>
      <c r="W105" s="10"/>
      <c r="X105" s="10"/>
      <c r="Y105" s="18"/>
      <c r="Z105" s="10"/>
      <c r="AA105" s="371"/>
      <c r="AB105" s="601"/>
      <c r="AC105" s="602"/>
      <c r="AD105" s="531"/>
      <c r="AE105" s="572"/>
      <c r="AF105" s="572"/>
      <c r="AG105" s="358"/>
      <c r="AH105" s="289"/>
      <c r="AI105" s="311"/>
      <c r="AJ105" s="86"/>
      <c r="AK105" s="55"/>
      <c r="AL105" s="310"/>
      <c r="AM105" s="298"/>
    </row>
    <row r="106" spans="1:39" s="11" customFormat="1" ht="26.25" thickBot="1">
      <c r="A106" s="361" t="str">
        <f>FIXED($D$8,0,1)</f>
        <v>0</v>
      </c>
      <c r="B106" s="666" t="str">
        <f>FIXED($I$4,0,1)</f>
        <v>0</v>
      </c>
      <c r="C106" s="20" t="s">
        <v>20</v>
      </c>
      <c r="D106" s="418" t="s">
        <v>21</v>
      </c>
      <c r="E106" s="498"/>
      <c r="F106" s="471"/>
      <c r="G106" s="476"/>
      <c r="H106" s="299"/>
      <c r="I106" s="14"/>
      <c r="J106" s="12"/>
      <c r="K106" s="503">
        <f>SUM(K103:K105)</f>
        <v>0</v>
      </c>
      <c r="L106" s="504">
        <f>SUM(L103:L105)</f>
        <v>0</v>
      </c>
      <c r="M106" s="505">
        <f>SUM(M103:M105)</f>
        <v>0</v>
      </c>
      <c r="N106" s="122"/>
      <c r="O106" s="384"/>
      <c r="P106" s="545">
        <f>SUM(P103:P105)</f>
        <v>0</v>
      </c>
      <c r="Q106" s="503">
        <f>SUM(Q103:Q105)</f>
        <v>0</v>
      </c>
      <c r="R106" s="545">
        <f>SUM(R103:R105)</f>
        <v>0</v>
      </c>
      <c r="S106" s="503">
        <f>SUM(S103:S105)</f>
        <v>0</v>
      </c>
      <c r="T106" s="324"/>
      <c r="U106" s="370"/>
      <c r="V106" s="334"/>
      <c r="W106" s="138"/>
      <c r="X106" s="138"/>
      <c r="Y106" s="163"/>
      <c r="Z106" s="138"/>
      <c r="AA106" s="370"/>
      <c r="AB106" s="603">
        <f>SUM(AB103:AB105)</f>
        <v>0</v>
      </c>
      <c r="AC106" s="604"/>
      <c r="AD106" s="540">
        <f>SUM(AD103:AD105)</f>
        <v>0</v>
      </c>
      <c r="AE106" s="605"/>
      <c r="AF106" s="503">
        <f>AD106</f>
        <v>0</v>
      </c>
      <c r="AG106" s="91">
        <f>IF((AF106-E106)&gt;0,(AF106-E106),0)</f>
        <v>0</v>
      </c>
      <c r="AH106" s="292"/>
      <c r="AI106" s="303">
        <f>IF($AK$2="PME",40%,20%)</f>
        <v>0.2</v>
      </c>
      <c r="AJ106" s="83">
        <f>AF106*AI106</f>
        <v>0</v>
      </c>
      <c r="AK106" s="53" t="str">
        <f>IF(Q106&lt;&gt;0,IF((Q106+AB106)-AD106=0,"OK","!"),IF(P106&lt;&gt;0,IF((P106+AB106)-AD106=0,"OK","!"),IF((K106+AB106)-AD106=0,"OK","!")))</f>
        <v>OK</v>
      </c>
      <c r="AL106" s="314"/>
      <c r="AM106" s="299"/>
    </row>
    <row r="107" spans="1:39" s="16" customFormat="1" outlineLevel="1">
      <c r="A107" s="198"/>
      <c r="B107" s="668"/>
      <c r="C107" s="357"/>
      <c r="D107" s="415"/>
      <c r="E107" s="364"/>
      <c r="F107" s="473"/>
      <c r="G107" s="364"/>
      <c r="H107" s="298"/>
      <c r="I107" s="17"/>
      <c r="J107" s="18"/>
      <c r="K107" s="509"/>
      <c r="L107" s="510"/>
      <c r="M107" s="511"/>
      <c r="N107" s="124"/>
      <c r="O107" s="389"/>
      <c r="P107" s="515"/>
      <c r="Q107" s="509"/>
      <c r="R107" s="515"/>
      <c r="S107" s="509"/>
      <c r="T107" s="19"/>
      <c r="U107" s="366"/>
      <c r="V107" s="333"/>
      <c r="W107" s="10"/>
      <c r="X107" s="10"/>
      <c r="Y107" s="18"/>
      <c r="Z107" s="10"/>
      <c r="AA107" s="366"/>
      <c r="AB107" s="601"/>
      <c r="AC107" s="602"/>
      <c r="AD107" s="531"/>
      <c r="AE107" s="572"/>
      <c r="AF107" s="572"/>
      <c r="AG107" s="358"/>
      <c r="AH107" s="289"/>
      <c r="AI107" s="311"/>
      <c r="AJ107" s="86"/>
      <c r="AK107" s="55"/>
      <c r="AL107" s="310"/>
      <c r="AM107" s="298"/>
    </row>
    <row r="108" spans="1:39" s="16" customFormat="1" outlineLevel="1">
      <c r="A108" s="198"/>
      <c r="B108" s="668"/>
      <c r="C108" s="357"/>
      <c r="D108" s="415"/>
      <c r="E108" s="364"/>
      <c r="F108" s="473"/>
      <c r="G108" s="364"/>
      <c r="H108" s="298"/>
      <c r="I108" s="17"/>
      <c r="J108" s="18"/>
      <c r="K108" s="509"/>
      <c r="L108" s="510"/>
      <c r="M108" s="511"/>
      <c r="N108" s="124"/>
      <c r="O108" s="389"/>
      <c r="P108" s="515"/>
      <c r="Q108" s="509"/>
      <c r="R108" s="515"/>
      <c r="S108" s="509"/>
      <c r="T108" s="19"/>
      <c r="U108" s="366"/>
      <c r="V108" s="333"/>
      <c r="W108" s="10"/>
      <c r="X108" s="10"/>
      <c r="Y108" s="18"/>
      <c r="Z108" s="10"/>
      <c r="AA108" s="366"/>
      <c r="AB108" s="601"/>
      <c r="AC108" s="602"/>
      <c r="AD108" s="531"/>
      <c r="AE108" s="572"/>
      <c r="AF108" s="572"/>
      <c r="AG108" s="358"/>
      <c r="AH108" s="289"/>
      <c r="AI108" s="311"/>
      <c r="AJ108" s="86"/>
      <c r="AK108" s="55"/>
      <c r="AL108" s="310"/>
      <c r="AM108" s="298"/>
    </row>
    <row r="109" spans="1:39" s="16" customFormat="1" ht="13.5" outlineLevel="1" thickBot="1">
      <c r="A109" s="198"/>
      <c r="B109" s="668"/>
      <c r="C109" s="357"/>
      <c r="D109" s="415"/>
      <c r="E109" s="364"/>
      <c r="F109" s="473"/>
      <c r="G109" s="364"/>
      <c r="H109" s="298"/>
      <c r="I109" s="17"/>
      <c r="J109" s="18"/>
      <c r="K109" s="509"/>
      <c r="L109" s="510"/>
      <c r="M109" s="511"/>
      <c r="N109" s="124"/>
      <c r="O109" s="389"/>
      <c r="P109" s="515"/>
      <c r="Q109" s="509"/>
      <c r="R109" s="515"/>
      <c r="S109" s="509"/>
      <c r="T109" s="19"/>
      <c r="U109" s="366"/>
      <c r="V109" s="333"/>
      <c r="W109" s="10"/>
      <c r="X109" s="10"/>
      <c r="Y109" s="18"/>
      <c r="Z109" s="10"/>
      <c r="AA109" s="366"/>
      <c r="AB109" s="601"/>
      <c r="AC109" s="602"/>
      <c r="AD109" s="531"/>
      <c r="AE109" s="572"/>
      <c r="AF109" s="572"/>
      <c r="AG109" s="358"/>
      <c r="AH109" s="289"/>
      <c r="AI109" s="311"/>
      <c r="AJ109" s="86"/>
      <c r="AK109" s="55"/>
      <c r="AL109" s="310"/>
      <c r="AM109" s="298"/>
    </row>
    <row r="110" spans="1:39" s="11" customFormat="1" ht="26.25" thickBot="1">
      <c r="A110" s="361" t="str">
        <f>FIXED($D$8,0,1)</f>
        <v>0</v>
      </c>
      <c r="B110" s="666" t="str">
        <f>FIXED($I$4,0,1)</f>
        <v>0</v>
      </c>
      <c r="C110" s="20" t="s">
        <v>22</v>
      </c>
      <c r="D110" s="418" t="s">
        <v>86</v>
      </c>
      <c r="E110" s="498"/>
      <c r="F110" s="471"/>
      <c r="G110" s="476"/>
      <c r="H110" s="299"/>
      <c r="I110" s="14"/>
      <c r="J110" s="12"/>
      <c r="K110" s="503">
        <f>SUM(K107:K109)</f>
        <v>0</v>
      </c>
      <c r="L110" s="504">
        <f>SUM(L107:L109)</f>
        <v>0</v>
      </c>
      <c r="M110" s="505">
        <f>SUM(M107:M109)</f>
        <v>0</v>
      </c>
      <c r="N110" s="122"/>
      <c r="O110" s="384"/>
      <c r="P110" s="545">
        <f>SUM(P107:P109)</f>
        <v>0</v>
      </c>
      <c r="Q110" s="503">
        <f>SUM(Q107:Q109)</f>
        <v>0</v>
      </c>
      <c r="R110" s="545">
        <f>SUM(R107:R109)</f>
        <v>0</v>
      </c>
      <c r="S110" s="503">
        <f>SUM(S107:S109)</f>
        <v>0</v>
      </c>
      <c r="T110" s="324"/>
      <c r="U110" s="370"/>
      <c r="V110" s="334"/>
      <c r="W110" s="138"/>
      <c r="X110" s="138"/>
      <c r="Y110" s="163"/>
      <c r="Z110" s="138"/>
      <c r="AA110" s="370"/>
      <c r="AB110" s="603">
        <f>SUM(AB107:AB109)</f>
        <v>0</v>
      </c>
      <c r="AC110" s="604"/>
      <c r="AD110" s="540">
        <f>SUM(AD107:AD109)</f>
        <v>0</v>
      </c>
      <c r="AE110" s="605"/>
      <c r="AF110" s="503">
        <f>AD110</f>
        <v>0</v>
      </c>
      <c r="AG110" s="91">
        <f>IF((AF110-E110)&gt;0,(AF110-E110),0)</f>
        <v>0</v>
      </c>
      <c r="AH110" s="292"/>
      <c r="AI110" s="303">
        <f>IF($AK$2="PME",40%,20%)</f>
        <v>0.2</v>
      </c>
      <c r="AJ110" s="83">
        <f>AF110*AI110</f>
        <v>0</v>
      </c>
      <c r="AK110" s="53" t="str">
        <f>IF(Q110&lt;&gt;0,IF((Q110+AB110)-AD110=0,"OK","!"),IF(P110&lt;&gt;0,IF((P110+AB110)-AD110=0,"OK","!"),IF((K110+AB110)-AD110=0,"OK","!")))</f>
        <v>OK</v>
      </c>
      <c r="AL110" s="314"/>
      <c r="AM110" s="299"/>
    </row>
    <row r="111" spans="1:39" s="16" customFormat="1" outlineLevel="1">
      <c r="A111" s="198"/>
      <c r="B111" s="668"/>
      <c r="C111" s="26"/>
      <c r="D111" s="415"/>
      <c r="E111" s="364"/>
      <c r="F111" s="473"/>
      <c r="G111" s="364"/>
      <c r="H111" s="298"/>
      <c r="I111" s="17"/>
      <c r="J111" s="18"/>
      <c r="K111" s="509"/>
      <c r="L111" s="510"/>
      <c r="M111" s="511"/>
      <c r="N111" s="124"/>
      <c r="O111" s="389"/>
      <c r="P111" s="515"/>
      <c r="Q111" s="509"/>
      <c r="R111" s="515"/>
      <c r="S111" s="509"/>
      <c r="T111" s="19"/>
      <c r="U111" s="371"/>
      <c r="V111" s="333"/>
      <c r="W111" s="10"/>
      <c r="X111" s="10"/>
      <c r="Y111" s="18"/>
      <c r="Z111" s="10"/>
      <c r="AA111" s="371"/>
      <c r="AB111" s="601"/>
      <c r="AC111" s="602"/>
      <c r="AD111" s="531"/>
      <c r="AE111" s="572"/>
      <c r="AF111" s="572"/>
      <c r="AG111" s="92"/>
      <c r="AH111" s="289"/>
      <c r="AI111" s="311"/>
      <c r="AJ111" s="86"/>
      <c r="AK111" s="55"/>
      <c r="AL111" s="310"/>
      <c r="AM111" s="298"/>
    </row>
    <row r="112" spans="1:39" s="16" customFormat="1" outlineLevel="1">
      <c r="A112" s="198"/>
      <c r="B112" s="668"/>
      <c r="C112" s="26"/>
      <c r="D112" s="415"/>
      <c r="E112" s="364"/>
      <c r="F112" s="473"/>
      <c r="G112" s="364"/>
      <c r="H112" s="298"/>
      <c r="I112" s="17"/>
      <c r="J112" s="18"/>
      <c r="K112" s="509"/>
      <c r="L112" s="510"/>
      <c r="M112" s="511"/>
      <c r="N112" s="124"/>
      <c r="O112" s="389"/>
      <c r="P112" s="515"/>
      <c r="Q112" s="509"/>
      <c r="R112" s="515"/>
      <c r="S112" s="509"/>
      <c r="T112" s="19"/>
      <c r="U112" s="366"/>
      <c r="V112" s="333"/>
      <c r="W112" s="10"/>
      <c r="X112" s="10"/>
      <c r="Y112" s="18"/>
      <c r="Z112" s="10"/>
      <c r="AA112" s="366"/>
      <c r="AB112" s="601"/>
      <c r="AC112" s="602"/>
      <c r="AD112" s="531"/>
      <c r="AE112" s="572"/>
      <c r="AF112" s="572"/>
      <c r="AG112" s="92"/>
      <c r="AH112" s="289"/>
      <c r="AI112" s="311"/>
      <c r="AJ112" s="86"/>
      <c r="AK112" s="55"/>
      <c r="AL112" s="310"/>
      <c r="AM112" s="298"/>
    </row>
    <row r="113" spans="1:39" s="16" customFormat="1" ht="13.5" outlineLevel="1" thickBot="1">
      <c r="A113" s="198"/>
      <c r="B113" s="668"/>
      <c r="C113" s="26"/>
      <c r="D113" s="415"/>
      <c r="E113" s="364"/>
      <c r="F113" s="473"/>
      <c r="G113" s="364"/>
      <c r="H113" s="298"/>
      <c r="I113" s="17"/>
      <c r="J113" s="18"/>
      <c r="K113" s="509"/>
      <c r="L113" s="510"/>
      <c r="M113" s="511"/>
      <c r="N113" s="124"/>
      <c r="O113" s="389"/>
      <c r="P113" s="515"/>
      <c r="Q113" s="509"/>
      <c r="R113" s="515"/>
      <c r="S113" s="509"/>
      <c r="T113" s="19"/>
      <c r="U113" s="366"/>
      <c r="V113" s="333"/>
      <c r="W113" s="10"/>
      <c r="X113" s="10"/>
      <c r="Y113" s="18"/>
      <c r="Z113" s="10"/>
      <c r="AA113" s="366"/>
      <c r="AB113" s="601"/>
      <c r="AC113" s="602"/>
      <c r="AD113" s="531"/>
      <c r="AE113" s="572"/>
      <c r="AF113" s="572"/>
      <c r="AG113" s="92"/>
      <c r="AH113" s="289"/>
      <c r="AI113" s="311"/>
      <c r="AJ113" s="86"/>
      <c r="AK113" s="55"/>
      <c r="AL113" s="310"/>
      <c r="AM113" s="298"/>
    </row>
    <row r="114" spans="1:39" s="11" customFormat="1" ht="26.25" thickBot="1">
      <c r="A114" s="361" t="str">
        <f>FIXED($D$8,0,1)</f>
        <v>0</v>
      </c>
      <c r="B114" s="666" t="str">
        <f>FIXED($I$4,0,1)</f>
        <v>0</v>
      </c>
      <c r="C114" s="20" t="s">
        <v>23</v>
      </c>
      <c r="D114" s="418" t="s">
        <v>87</v>
      </c>
      <c r="E114" s="498"/>
      <c r="F114" s="471"/>
      <c r="G114" s="476"/>
      <c r="H114" s="299"/>
      <c r="I114" s="14"/>
      <c r="J114" s="12"/>
      <c r="K114" s="503">
        <f>SUM(K111:K113)</f>
        <v>0</v>
      </c>
      <c r="L114" s="504">
        <f>SUM(L111:L113)</f>
        <v>0</v>
      </c>
      <c r="M114" s="505">
        <f>SUM(M111:M113)</f>
        <v>0</v>
      </c>
      <c r="N114" s="122"/>
      <c r="O114" s="384"/>
      <c r="P114" s="545">
        <f>SUM(P111:P113)</f>
        <v>0</v>
      </c>
      <c r="Q114" s="503">
        <f>SUM(Q111:Q113)</f>
        <v>0</v>
      </c>
      <c r="R114" s="545">
        <f>SUM(R111:R113)</f>
        <v>0</v>
      </c>
      <c r="S114" s="503">
        <f>SUM(S111:S113)</f>
        <v>0</v>
      </c>
      <c r="T114" s="324"/>
      <c r="U114" s="370"/>
      <c r="V114" s="334"/>
      <c r="W114" s="138"/>
      <c r="X114" s="138"/>
      <c r="Y114" s="163"/>
      <c r="Z114" s="138"/>
      <c r="AA114" s="370"/>
      <c r="AB114" s="603">
        <f>SUM(AB111:AB113)</f>
        <v>0</v>
      </c>
      <c r="AC114" s="604"/>
      <c r="AD114" s="540">
        <f>SUM(AD111:AD113)</f>
        <v>0</v>
      </c>
      <c r="AE114" s="605"/>
      <c r="AF114" s="503">
        <f>AD114</f>
        <v>0</v>
      </c>
      <c r="AG114" s="91">
        <f>IF((AF114-E114)&gt;0,(AF114-E114),0)</f>
        <v>0</v>
      </c>
      <c r="AH114" s="292"/>
      <c r="AI114" s="303">
        <f>IF($AK$2="PME",40%,20%)</f>
        <v>0.2</v>
      </c>
      <c r="AJ114" s="83">
        <f>AF114*AI114</f>
        <v>0</v>
      </c>
      <c r="AK114" s="53" t="str">
        <f>IF(Q114&lt;&gt;0,IF((Q114+AB114)-AD114=0,"OK","!"),IF(P114&lt;&gt;0,IF((P114+AB114)-AD114=0,"OK","!"),IF((K114+AB114)-AD114=0,"OK","!")))</f>
        <v>OK</v>
      </c>
      <c r="AL114" s="314"/>
      <c r="AM114" s="299"/>
    </row>
    <row r="115" spans="1:39" s="6" customFormat="1" outlineLevel="1">
      <c r="A115" s="199"/>
      <c r="B115" s="669"/>
      <c r="C115" s="24"/>
      <c r="D115" s="416" t="s">
        <v>24</v>
      </c>
      <c r="E115" s="364"/>
      <c r="F115" s="473"/>
      <c r="G115" s="364"/>
      <c r="H115" s="300"/>
      <c r="I115" s="8"/>
      <c r="J115" s="9"/>
      <c r="K115" s="516"/>
      <c r="L115" s="517"/>
      <c r="M115" s="518"/>
      <c r="N115" s="80"/>
      <c r="O115" s="390"/>
      <c r="P115" s="531"/>
      <c r="Q115" s="516"/>
      <c r="R115" s="531"/>
      <c r="S115" s="516"/>
      <c r="T115" s="325"/>
      <c r="U115" s="366"/>
      <c r="V115" s="335"/>
      <c r="W115" s="7"/>
      <c r="X115" s="7"/>
      <c r="Y115" s="9"/>
      <c r="Z115" s="7"/>
      <c r="AA115" s="366"/>
      <c r="AB115" s="606"/>
      <c r="AC115" s="607"/>
      <c r="AD115" s="531"/>
      <c r="AE115" s="572"/>
      <c r="AF115" s="572"/>
      <c r="AG115" s="90"/>
      <c r="AH115" s="290"/>
      <c r="AI115" s="315"/>
      <c r="AJ115" s="117"/>
      <c r="AK115" s="69"/>
      <c r="AL115" s="305"/>
      <c r="AM115" s="300"/>
    </row>
    <row r="116" spans="1:39" s="6" customFormat="1" outlineLevel="1">
      <c r="A116" s="199"/>
      <c r="B116" s="669"/>
      <c r="C116" s="357"/>
      <c r="D116" s="415" t="s">
        <v>25</v>
      </c>
      <c r="E116" s="364"/>
      <c r="F116" s="473"/>
      <c r="G116" s="364"/>
      <c r="H116" s="300"/>
      <c r="I116" s="8"/>
      <c r="J116" s="9"/>
      <c r="K116" s="509"/>
      <c r="L116" s="510"/>
      <c r="M116" s="511"/>
      <c r="N116" s="124"/>
      <c r="O116" s="389"/>
      <c r="P116" s="515"/>
      <c r="Q116" s="509"/>
      <c r="R116" s="515"/>
      <c r="S116" s="509"/>
      <c r="T116" s="19"/>
      <c r="U116" s="366"/>
      <c r="V116" s="333"/>
      <c r="W116" s="10"/>
      <c r="X116" s="10"/>
      <c r="Y116" s="18"/>
      <c r="Z116" s="10"/>
      <c r="AA116" s="366"/>
      <c r="AB116" s="601"/>
      <c r="AC116" s="602"/>
      <c r="AD116" s="531"/>
      <c r="AE116" s="572"/>
      <c r="AF116" s="572"/>
      <c r="AG116" s="354"/>
      <c r="AH116" s="290"/>
      <c r="AI116" s="315"/>
      <c r="AJ116" s="117"/>
      <c r="AK116" s="69"/>
      <c r="AL116" s="305"/>
      <c r="AM116" s="300"/>
    </row>
    <row r="117" spans="1:39" s="6" customFormat="1" ht="25.5" outlineLevel="1">
      <c r="A117" s="199"/>
      <c r="B117" s="669"/>
      <c r="C117" s="357"/>
      <c r="D117" s="415" t="s">
        <v>26</v>
      </c>
      <c r="E117" s="364"/>
      <c r="F117" s="473"/>
      <c r="G117" s="364"/>
      <c r="H117" s="300"/>
      <c r="I117" s="8"/>
      <c r="J117" s="9"/>
      <c r="K117" s="516"/>
      <c r="L117" s="517"/>
      <c r="M117" s="518"/>
      <c r="N117" s="80"/>
      <c r="O117" s="390"/>
      <c r="P117" s="531"/>
      <c r="Q117" s="516"/>
      <c r="R117" s="531"/>
      <c r="S117" s="516"/>
      <c r="T117" s="325"/>
      <c r="U117" s="366"/>
      <c r="V117" s="335"/>
      <c r="W117" s="7"/>
      <c r="X117" s="7"/>
      <c r="Y117" s="9"/>
      <c r="Z117" s="7"/>
      <c r="AA117" s="366"/>
      <c r="AB117" s="606"/>
      <c r="AC117" s="607"/>
      <c r="AD117" s="531"/>
      <c r="AE117" s="572"/>
      <c r="AF117" s="572"/>
      <c r="AG117" s="354"/>
      <c r="AH117" s="290"/>
      <c r="AI117" s="315"/>
      <c r="AJ117" s="117"/>
      <c r="AK117" s="69"/>
      <c r="AL117" s="305"/>
      <c r="AM117" s="300"/>
    </row>
    <row r="118" spans="1:39" s="6" customFormat="1" outlineLevel="1">
      <c r="A118" s="199"/>
      <c r="B118" s="669"/>
      <c r="C118" s="357"/>
      <c r="D118" s="415" t="s">
        <v>27</v>
      </c>
      <c r="E118" s="364"/>
      <c r="F118" s="473"/>
      <c r="G118" s="364"/>
      <c r="H118" s="300"/>
      <c r="I118" s="8"/>
      <c r="J118" s="9"/>
      <c r="K118" s="516"/>
      <c r="L118" s="517"/>
      <c r="M118" s="518"/>
      <c r="N118" s="80"/>
      <c r="O118" s="390"/>
      <c r="P118" s="531"/>
      <c r="Q118" s="516"/>
      <c r="R118" s="531"/>
      <c r="S118" s="516"/>
      <c r="T118" s="325"/>
      <c r="U118" s="366"/>
      <c r="V118" s="335"/>
      <c r="W118" s="7"/>
      <c r="X118" s="7"/>
      <c r="Y118" s="9"/>
      <c r="Z118" s="7"/>
      <c r="AA118" s="366"/>
      <c r="AB118" s="606"/>
      <c r="AC118" s="607"/>
      <c r="AD118" s="531"/>
      <c r="AE118" s="572"/>
      <c r="AF118" s="572"/>
      <c r="AG118" s="354"/>
      <c r="AH118" s="290"/>
      <c r="AI118" s="315"/>
      <c r="AJ118" s="117"/>
      <c r="AK118" s="69"/>
      <c r="AL118" s="305"/>
      <c r="AM118" s="300"/>
    </row>
    <row r="119" spans="1:39" s="6" customFormat="1" ht="25.5" outlineLevel="1">
      <c r="A119" s="199"/>
      <c r="B119" s="669"/>
      <c r="C119" s="357"/>
      <c r="D119" s="415" t="s">
        <v>28</v>
      </c>
      <c r="E119" s="364"/>
      <c r="F119" s="473"/>
      <c r="G119" s="364"/>
      <c r="H119" s="300"/>
      <c r="I119" s="8"/>
      <c r="J119" s="9"/>
      <c r="K119" s="516"/>
      <c r="L119" s="517"/>
      <c r="M119" s="518"/>
      <c r="N119" s="80"/>
      <c r="O119" s="390"/>
      <c r="P119" s="531"/>
      <c r="Q119" s="516"/>
      <c r="R119" s="531"/>
      <c r="S119" s="516"/>
      <c r="T119" s="325"/>
      <c r="U119" s="366"/>
      <c r="V119" s="335"/>
      <c r="W119" s="7"/>
      <c r="X119" s="7"/>
      <c r="Y119" s="9"/>
      <c r="Z119" s="7"/>
      <c r="AA119" s="366"/>
      <c r="AB119" s="606"/>
      <c r="AC119" s="607"/>
      <c r="AD119" s="531"/>
      <c r="AE119" s="572"/>
      <c r="AF119" s="572"/>
      <c r="AG119" s="354"/>
      <c r="AH119" s="290"/>
      <c r="AI119" s="315"/>
      <c r="AJ119" s="117"/>
      <c r="AK119" s="69"/>
      <c r="AL119" s="305"/>
      <c r="AM119" s="300"/>
    </row>
    <row r="120" spans="1:39" s="6" customFormat="1" ht="13.5" outlineLevel="1" thickBot="1">
      <c r="A120" s="199"/>
      <c r="B120" s="669"/>
      <c r="C120" s="357"/>
      <c r="D120" s="410" t="s">
        <v>224</v>
      </c>
      <c r="E120" s="364"/>
      <c r="F120" s="473"/>
      <c r="G120" s="364"/>
      <c r="H120" s="300"/>
      <c r="I120" s="8"/>
      <c r="J120" s="9"/>
      <c r="K120" s="516"/>
      <c r="L120" s="517"/>
      <c r="M120" s="518"/>
      <c r="N120" s="80"/>
      <c r="O120" s="390"/>
      <c r="P120" s="531"/>
      <c r="Q120" s="516"/>
      <c r="R120" s="531"/>
      <c r="S120" s="516"/>
      <c r="T120" s="325"/>
      <c r="U120" s="366"/>
      <c r="V120" s="335"/>
      <c r="W120" s="7"/>
      <c r="X120" s="7"/>
      <c r="Y120" s="9"/>
      <c r="Z120" s="7"/>
      <c r="AA120" s="366"/>
      <c r="AB120" s="606"/>
      <c r="AC120" s="607"/>
      <c r="AD120" s="531"/>
      <c r="AE120" s="572"/>
      <c r="AF120" s="572"/>
      <c r="AG120" s="354"/>
      <c r="AH120" s="290"/>
      <c r="AI120" s="315"/>
      <c r="AJ120" s="117"/>
      <c r="AK120" s="69"/>
      <c r="AL120" s="305"/>
      <c r="AM120" s="300"/>
    </row>
    <row r="121" spans="1:39" s="11" customFormat="1" ht="26.25" thickBot="1">
      <c r="A121" s="361" t="str">
        <f>FIXED($D$8,0,1)</f>
        <v>0</v>
      </c>
      <c r="B121" s="666" t="str">
        <f>FIXED($I$4,0,1)</f>
        <v>0</v>
      </c>
      <c r="C121" s="20" t="s">
        <v>29</v>
      </c>
      <c r="D121" s="418" t="s">
        <v>30</v>
      </c>
      <c r="E121" s="498"/>
      <c r="F121" s="471"/>
      <c r="G121" s="476"/>
      <c r="H121" s="299"/>
      <c r="I121" s="14"/>
      <c r="J121" s="12"/>
      <c r="K121" s="503">
        <f>SUM(K115:K120)</f>
        <v>0</v>
      </c>
      <c r="L121" s="504">
        <f>SUM(L115:L120)</f>
        <v>0</v>
      </c>
      <c r="M121" s="505">
        <f>SUM(M115:M120)</f>
        <v>0</v>
      </c>
      <c r="N121" s="122"/>
      <c r="O121" s="384"/>
      <c r="P121" s="545">
        <f>SUM(P115:P120)</f>
        <v>0</v>
      </c>
      <c r="Q121" s="503">
        <f>SUM(Q115:Q120)</f>
        <v>0</v>
      </c>
      <c r="R121" s="545">
        <f>SUM(R115:R120)</f>
        <v>0</v>
      </c>
      <c r="S121" s="503">
        <f>SUM(S115:S120)</f>
        <v>0</v>
      </c>
      <c r="T121" s="324"/>
      <c r="U121" s="370"/>
      <c r="V121" s="334"/>
      <c r="W121" s="138"/>
      <c r="X121" s="138"/>
      <c r="Y121" s="163"/>
      <c r="Z121" s="138"/>
      <c r="AA121" s="370"/>
      <c r="AB121" s="503">
        <f>SUM(AB115:AB120)</f>
        <v>0</v>
      </c>
      <c r="AC121" s="604"/>
      <c r="AD121" s="540">
        <f>SUM(AD115:AD120)</f>
        <v>0</v>
      </c>
      <c r="AE121" s="605"/>
      <c r="AF121" s="503">
        <f>AD121</f>
        <v>0</v>
      </c>
      <c r="AG121" s="91">
        <f>IF((AF121-E121)&gt;0,(AF121-E121),0)</f>
        <v>0</v>
      </c>
      <c r="AH121" s="292"/>
      <c r="AI121" s="303" t="b">
        <f>IF($AK$2="PME",$AK$5,IF($AK$2="ETI",$AK$6))</f>
        <v>0</v>
      </c>
      <c r="AJ121" s="83">
        <f>AF121*AI121</f>
        <v>0</v>
      </c>
      <c r="AK121" s="53" t="str">
        <f>IF(Q121&lt;&gt;0,IF((Q121+AB121)-AD121=0,"OK","!"),IF(P121&lt;&gt;0,IF((P121+AB121)-AD121=0,"OK","!"),IF((K121+AB121)-AD121=0,"OK","!")))</f>
        <v>OK</v>
      </c>
      <c r="AL121" s="314"/>
      <c r="AM121" s="299"/>
    </row>
    <row r="122" spans="1:39" s="6" customFormat="1" outlineLevel="1">
      <c r="A122" s="199"/>
      <c r="B122" s="669"/>
      <c r="C122" s="357"/>
      <c r="D122" s="415"/>
      <c r="E122" s="364"/>
      <c r="F122" s="473"/>
      <c r="G122" s="364"/>
      <c r="H122" s="300"/>
      <c r="I122" s="8"/>
      <c r="J122" s="9"/>
      <c r="K122" s="516"/>
      <c r="L122" s="517"/>
      <c r="M122" s="518"/>
      <c r="N122" s="80"/>
      <c r="O122" s="390"/>
      <c r="P122" s="531"/>
      <c r="Q122" s="516"/>
      <c r="R122" s="531"/>
      <c r="S122" s="516"/>
      <c r="T122" s="325"/>
      <c r="U122" s="371"/>
      <c r="V122" s="335"/>
      <c r="W122" s="7"/>
      <c r="X122" s="7"/>
      <c r="Y122" s="9"/>
      <c r="Z122" s="7"/>
      <c r="AA122" s="371"/>
      <c r="AB122" s="516"/>
      <c r="AC122" s="607"/>
      <c r="AD122" s="531"/>
      <c r="AE122" s="572"/>
      <c r="AF122" s="572"/>
      <c r="AG122" s="354"/>
      <c r="AH122" s="290"/>
      <c r="AI122" s="315"/>
      <c r="AJ122" s="117"/>
      <c r="AK122" s="69"/>
      <c r="AL122" s="305"/>
      <c r="AM122" s="300"/>
    </row>
    <row r="123" spans="1:39" s="6" customFormat="1" outlineLevel="1">
      <c r="A123" s="199"/>
      <c r="B123" s="669"/>
      <c r="C123" s="357"/>
      <c r="D123" s="415"/>
      <c r="E123" s="364"/>
      <c r="F123" s="473"/>
      <c r="G123" s="364"/>
      <c r="H123" s="300"/>
      <c r="I123" s="8"/>
      <c r="J123" s="9"/>
      <c r="K123" s="509"/>
      <c r="L123" s="510"/>
      <c r="M123" s="511"/>
      <c r="N123" s="124"/>
      <c r="O123" s="389"/>
      <c r="P123" s="515"/>
      <c r="Q123" s="509"/>
      <c r="R123" s="515"/>
      <c r="S123" s="509"/>
      <c r="T123" s="19"/>
      <c r="U123" s="371"/>
      <c r="V123" s="333"/>
      <c r="W123" s="10"/>
      <c r="X123" s="10"/>
      <c r="Y123" s="18"/>
      <c r="Z123" s="10"/>
      <c r="AA123" s="371"/>
      <c r="AB123" s="601"/>
      <c r="AC123" s="602"/>
      <c r="AD123" s="531"/>
      <c r="AE123" s="572"/>
      <c r="AF123" s="572"/>
      <c r="AG123" s="354"/>
      <c r="AH123" s="290"/>
      <c r="AI123" s="315"/>
      <c r="AJ123" s="117"/>
      <c r="AK123" s="69"/>
      <c r="AL123" s="305"/>
      <c r="AM123" s="300"/>
    </row>
    <row r="124" spans="1:39" s="6" customFormat="1" outlineLevel="1">
      <c r="A124" s="199"/>
      <c r="B124" s="669"/>
      <c r="C124" s="357"/>
      <c r="D124" s="415"/>
      <c r="E124" s="364"/>
      <c r="F124" s="473"/>
      <c r="G124" s="364"/>
      <c r="H124" s="300"/>
      <c r="I124" s="8"/>
      <c r="J124" s="9"/>
      <c r="K124" s="516"/>
      <c r="L124" s="517"/>
      <c r="M124" s="518"/>
      <c r="N124" s="80"/>
      <c r="O124" s="390"/>
      <c r="P124" s="531"/>
      <c r="Q124" s="516"/>
      <c r="R124" s="531"/>
      <c r="S124" s="516"/>
      <c r="T124" s="325"/>
      <c r="U124" s="371"/>
      <c r="V124" s="335"/>
      <c r="W124" s="7"/>
      <c r="X124" s="7"/>
      <c r="Y124" s="9"/>
      <c r="Z124" s="7"/>
      <c r="AA124" s="371"/>
      <c r="AB124" s="516"/>
      <c r="AC124" s="607"/>
      <c r="AD124" s="531"/>
      <c r="AE124" s="572"/>
      <c r="AF124" s="572"/>
      <c r="AG124" s="354"/>
      <c r="AH124" s="290"/>
      <c r="AI124" s="315"/>
      <c r="AJ124" s="117"/>
      <c r="AK124" s="69"/>
      <c r="AL124" s="305"/>
      <c r="AM124" s="300"/>
    </row>
    <row r="125" spans="1:39" s="6" customFormat="1" outlineLevel="1">
      <c r="A125" s="199"/>
      <c r="B125" s="669"/>
      <c r="C125" s="357"/>
      <c r="D125" s="415"/>
      <c r="E125" s="364"/>
      <c r="F125" s="473"/>
      <c r="G125" s="364"/>
      <c r="H125" s="300"/>
      <c r="I125" s="8"/>
      <c r="J125" s="9"/>
      <c r="K125" s="516"/>
      <c r="L125" s="517"/>
      <c r="M125" s="518"/>
      <c r="N125" s="80"/>
      <c r="O125" s="390"/>
      <c r="P125" s="531"/>
      <c r="Q125" s="516"/>
      <c r="R125" s="531"/>
      <c r="S125" s="516"/>
      <c r="T125" s="325"/>
      <c r="U125" s="371"/>
      <c r="V125" s="335"/>
      <c r="W125" s="7"/>
      <c r="X125" s="7"/>
      <c r="Y125" s="9"/>
      <c r="Z125" s="7"/>
      <c r="AA125" s="371"/>
      <c r="AB125" s="516"/>
      <c r="AC125" s="607"/>
      <c r="AD125" s="531"/>
      <c r="AE125" s="572"/>
      <c r="AF125" s="572"/>
      <c r="AG125" s="78"/>
      <c r="AH125" s="290"/>
      <c r="AI125" s="315"/>
      <c r="AJ125" s="117"/>
      <c r="AK125" s="69"/>
      <c r="AL125" s="305"/>
      <c r="AM125" s="300"/>
    </row>
    <row r="126" spans="1:39" s="6" customFormat="1" outlineLevel="1">
      <c r="A126" s="199"/>
      <c r="B126" s="669"/>
      <c r="C126" s="357"/>
      <c r="D126" s="415"/>
      <c r="E126" s="364"/>
      <c r="F126" s="473"/>
      <c r="G126" s="364"/>
      <c r="H126" s="300"/>
      <c r="I126" s="8"/>
      <c r="J126" s="9"/>
      <c r="K126" s="509"/>
      <c r="L126" s="510"/>
      <c r="M126" s="511"/>
      <c r="N126" s="124"/>
      <c r="O126" s="389"/>
      <c r="P126" s="515"/>
      <c r="Q126" s="509"/>
      <c r="R126" s="515"/>
      <c r="S126" s="509"/>
      <c r="T126" s="19"/>
      <c r="U126" s="371"/>
      <c r="V126" s="333"/>
      <c r="W126" s="10"/>
      <c r="X126" s="10"/>
      <c r="Y126" s="18"/>
      <c r="Z126" s="10"/>
      <c r="AA126" s="371"/>
      <c r="AB126" s="601"/>
      <c r="AC126" s="602"/>
      <c r="AD126" s="531"/>
      <c r="AE126" s="572"/>
      <c r="AF126" s="572"/>
      <c r="AG126" s="78"/>
      <c r="AH126" s="290"/>
      <c r="AI126" s="315"/>
      <c r="AJ126" s="117"/>
      <c r="AK126" s="69"/>
      <c r="AL126" s="305"/>
      <c r="AM126" s="300"/>
    </row>
    <row r="127" spans="1:39" s="6" customFormat="1" ht="13.5" outlineLevel="1" thickBot="1">
      <c r="A127" s="199"/>
      <c r="B127" s="669"/>
      <c r="C127" s="357"/>
      <c r="D127" s="415"/>
      <c r="E127" s="364"/>
      <c r="F127" s="473"/>
      <c r="G127" s="364"/>
      <c r="H127" s="300"/>
      <c r="I127" s="8"/>
      <c r="J127" s="9"/>
      <c r="K127" s="516"/>
      <c r="L127" s="517"/>
      <c r="M127" s="518"/>
      <c r="N127" s="80"/>
      <c r="O127" s="390"/>
      <c r="P127" s="531"/>
      <c r="Q127" s="516"/>
      <c r="R127" s="531"/>
      <c r="S127" s="516"/>
      <c r="T127" s="325"/>
      <c r="U127" s="371"/>
      <c r="V127" s="335"/>
      <c r="W127" s="7"/>
      <c r="X127" s="7"/>
      <c r="Y127" s="9"/>
      <c r="Z127" s="7"/>
      <c r="AA127" s="371"/>
      <c r="AB127" s="516"/>
      <c r="AC127" s="607"/>
      <c r="AD127" s="531"/>
      <c r="AE127" s="572"/>
      <c r="AF127" s="572"/>
      <c r="AG127" s="78"/>
      <c r="AH127" s="290"/>
      <c r="AI127" s="315"/>
      <c r="AJ127" s="117"/>
      <c r="AK127" s="69"/>
      <c r="AL127" s="305"/>
      <c r="AM127" s="300"/>
    </row>
    <row r="128" spans="1:39" s="11" customFormat="1" ht="26.25" thickBot="1">
      <c r="A128" s="361" t="str">
        <f>FIXED($D$8,0,1)</f>
        <v>0</v>
      </c>
      <c r="B128" s="666" t="str">
        <f>FIXED($I$4,0,1)</f>
        <v>0</v>
      </c>
      <c r="C128" s="20" t="s">
        <v>31</v>
      </c>
      <c r="D128" s="418" t="s">
        <v>32</v>
      </c>
      <c r="E128" s="498"/>
      <c r="F128" s="471"/>
      <c r="G128" s="476"/>
      <c r="H128" s="299"/>
      <c r="I128" s="14"/>
      <c r="J128" s="12"/>
      <c r="K128" s="503">
        <f>SUM(K122:K127)</f>
        <v>0</v>
      </c>
      <c r="L128" s="504">
        <f>SUM(L122:L127)</f>
        <v>0</v>
      </c>
      <c r="M128" s="505">
        <f>SUM(M122:M127)</f>
        <v>0</v>
      </c>
      <c r="N128" s="122"/>
      <c r="O128" s="384"/>
      <c r="P128" s="545">
        <f>SUM(P122:P127)</f>
        <v>0</v>
      </c>
      <c r="Q128" s="503">
        <f>SUM(Q122:Q127)</f>
        <v>0</v>
      </c>
      <c r="R128" s="545">
        <f>SUM(R122:R127)</f>
        <v>0</v>
      </c>
      <c r="S128" s="503">
        <f>SUM(S122:S127)</f>
        <v>0</v>
      </c>
      <c r="T128" s="324"/>
      <c r="U128" s="370"/>
      <c r="V128" s="334"/>
      <c r="W128" s="138"/>
      <c r="X128" s="138"/>
      <c r="Y128" s="163"/>
      <c r="Z128" s="138"/>
      <c r="AA128" s="370"/>
      <c r="AB128" s="503">
        <f>SUM(AB122:AB127)</f>
        <v>0</v>
      </c>
      <c r="AC128" s="603"/>
      <c r="AD128" s="545">
        <f>SUM(AD122:AD127)</f>
        <v>0</v>
      </c>
      <c r="AE128" s="605"/>
      <c r="AF128" s="608">
        <f>AD128</f>
        <v>0</v>
      </c>
      <c r="AG128" s="91">
        <f>IF((AF128-E128)&gt;0,(AF128-E128),0)</f>
        <v>0</v>
      </c>
      <c r="AH128" s="292"/>
      <c r="AI128" s="303">
        <f>IF($AK$2="PME",40%,20%)</f>
        <v>0.2</v>
      </c>
      <c r="AJ128" s="83">
        <f>AF128*AI128</f>
        <v>0</v>
      </c>
      <c r="AK128" s="53" t="str">
        <f>IF(Q128&lt;&gt;0,IF((Q128+AB128)-AD128=0,"OK","!"),IF(P128&lt;&gt;0,IF((P128+AB128)-AD128=0,"OK","!"),IF((K128+AB128)-AD128=0,"OK","!")))</f>
        <v>OK</v>
      </c>
      <c r="AL128" s="314"/>
      <c r="AM128" s="299"/>
    </row>
    <row r="129" spans="1:39" s="6" customFormat="1" outlineLevel="1">
      <c r="A129" s="199"/>
      <c r="B129" s="669"/>
      <c r="C129" s="357"/>
      <c r="D129" s="415"/>
      <c r="E129" s="364"/>
      <c r="F129" s="473"/>
      <c r="G129" s="364"/>
      <c r="H129" s="300"/>
      <c r="I129" s="8"/>
      <c r="J129" s="9"/>
      <c r="K129" s="516"/>
      <c r="L129" s="517"/>
      <c r="M129" s="518"/>
      <c r="N129" s="80"/>
      <c r="O129" s="390"/>
      <c r="P129" s="531"/>
      <c r="Q129" s="516"/>
      <c r="R129" s="531"/>
      <c r="S129" s="516"/>
      <c r="T129" s="325"/>
      <c r="U129" s="371"/>
      <c r="V129" s="335"/>
      <c r="W129" s="7"/>
      <c r="X129" s="7"/>
      <c r="Y129" s="9"/>
      <c r="Z129" s="7"/>
      <c r="AA129" s="371"/>
      <c r="AB129" s="606"/>
      <c r="AC129" s="607"/>
      <c r="AD129" s="531"/>
      <c r="AE129" s="572"/>
      <c r="AF129" s="572"/>
      <c r="AG129" s="354"/>
      <c r="AH129" s="290"/>
      <c r="AI129" s="315"/>
      <c r="AJ129" s="117"/>
      <c r="AK129" s="69"/>
      <c r="AL129" s="305"/>
      <c r="AM129" s="300"/>
    </row>
    <row r="130" spans="1:39" s="6" customFormat="1" outlineLevel="1">
      <c r="A130" s="199"/>
      <c r="B130" s="669"/>
      <c r="C130" s="357"/>
      <c r="D130" s="415"/>
      <c r="E130" s="364"/>
      <c r="F130" s="473"/>
      <c r="G130" s="364"/>
      <c r="H130" s="300"/>
      <c r="I130" s="8"/>
      <c r="J130" s="9"/>
      <c r="K130" s="509"/>
      <c r="L130" s="510"/>
      <c r="M130" s="511"/>
      <c r="N130" s="124"/>
      <c r="O130" s="389"/>
      <c r="P130" s="515"/>
      <c r="Q130" s="509"/>
      <c r="R130" s="515"/>
      <c r="S130" s="509"/>
      <c r="T130" s="19"/>
      <c r="U130" s="371"/>
      <c r="V130" s="333"/>
      <c r="W130" s="10"/>
      <c r="X130" s="10"/>
      <c r="Y130" s="18"/>
      <c r="Z130" s="10"/>
      <c r="AA130" s="371"/>
      <c r="AB130" s="601"/>
      <c r="AC130" s="602"/>
      <c r="AD130" s="531"/>
      <c r="AE130" s="572"/>
      <c r="AF130" s="572"/>
      <c r="AG130" s="354"/>
      <c r="AH130" s="290"/>
      <c r="AI130" s="315"/>
      <c r="AJ130" s="117"/>
      <c r="AK130" s="69"/>
      <c r="AL130" s="305"/>
      <c r="AM130" s="300"/>
    </row>
    <row r="131" spans="1:39" s="6" customFormat="1" ht="13.5" outlineLevel="1" thickBot="1">
      <c r="A131" s="199"/>
      <c r="B131" s="669"/>
      <c r="C131" s="357"/>
      <c r="D131" s="415"/>
      <c r="E131" s="364"/>
      <c r="F131" s="473"/>
      <c r="G131" s="364"/>
      <c r="H131" s="300"/>
      <c r="I131" s="8"/>
      <c r="J131" s="9"/>
      <c r="K131" s="516"/>
      <c r="L131" s="517"/>
      <c r="M131" s="518"/>
      <c r="N131" s="80"/>
      <c r="O131" s="390"/>
      <c r="P131" s="531"/>
      <c r="Q131" s="516"/>
      <c r="R131" s="531"/>
      <c r="S131" s="516"/>
      <c r="T131" s="325"/>
      <c r="U131" s="371"/>
      <c r="V131" s="335"/>
      <c r="W131" s="7"/>
      <c r="X131" s="7"/>
      <c r="Y131" s="9"/>
      <c r="Z131" s="7"/>
      <c r="AA131" s="371"/>
      <c r="AB131" s="606"/>
      <c r="AC131" s="607"/>
      <c r="AD131" s="531"/>
      <c r="AE131" s="572"/>
      <c r="AF131" s="572"/>
      <c r="AG131" s="354"/>
      <c r="AH131" s="290"/>
      <c r="AI131" s="315"/>
      <c r="AJ131" s="117"/>
      <c r="AK131" s="69"/>
      <c r="AL131" s="305"/>
      <c r="AM131" s="300"/>
    </row>
    <row r="132" spans="1:39" s="11" customFormat="1" ht="26.25" thickBot="1">
      <c r="A132" s="361" t="str">
        <f>FIXED($D$8,0,1)</f>
        <v>0</v>
      </c>
      <c r="B132" s="666" t="str">
        <f>FIXED($I$4,0,1)</f>
        <v>0</v>
      </c>
      <c r="C132" s="20" t="s">
        <v>33</v>
      </c>
      <c r="D132" s="418" t="s">
        <v>88</v>
      </c>
      <c r="E132" s="498"/>
      <c r="F132" s="471"/>
      <c r="G132" s="476"/>
      <c r="H132" s="299"/>
      <c r="I132" s="14"/>
      <c r="J132" s="12"/>
      <c r="K132" s="503">
        <f>SUM(K129:K131)</f>
        <v>0</v>
      </c>
      <c r="L132" s="504">
        <f>SUM(L129:L131)</f>
        <v>0</v>
      </c>
      <c r="M132" s="505">
        <f>SUM(M129:M131)</f>
        <v>0</v>
      </c>
      <c r="N132" s="122"/>
      <c r="O132" s="384"/>
      <c r="P132" s="545">
        <f>SUM(P129:P131)</f>
        <v>0</v>
      </c>
      <c r="Q132" s="503">
        <f>SUM(Q129:Q131)</f>
        <v>0</v>
      </c>
      <c r="R132" s="545">
        <f>SUM(R129:R131)</f>
        <v>0</v>
      </c>
      <c r="S132" s="503">
        <f>SUM(S129:S131)</f>
        <v>0</v>
      </c>
      <c r="T132" s="324"/>
      <c r="U132" s="370"/>
      <c r="V132" s="334"/>
      <c r="W132" s="138"/>
      <c r="X132" s="138"/>
      <c r="Y132" s="163"/>
      <c r="Z132" s="138"/>
      <c r="AA132" s="370"/>
      <c r="AB132" s="603">
        <f>SUM(AB129:AB131)</f>
        <v>0</v>
      </c>
      <c r="AC132" s="604"/>
      <c r="AD132" s="540">
        <f>SUM(AD129:AD131)</f>
        <v>0</v>
      </c>
      <c r="AE132" s="605"/>
      <c r="AF132" s="503">
        <f>AD132</f>
        <v>0</v>
      </c>
      <c r="AG132" s="91">
        <f>IF((AF132-E132)&gt;0,(AF132-E132),0)</f>
        <v>0</v>
      </c>
      <c r="AH132" s="292"/>
      <c r="AI132" s="303">
        <f>IF($AK$2="PME",40%,20%)</f>
        <v>0.2</v>
      </c>
      <c r="AJ132" s="83">
        <f>AF132*AI132</f>
        <v>0</v>
      </c>
      <c r="AK132" s="53" t="str">
        <f>IF(Q132&lt;&gt;0,IF((Q132+AB132)-AD132=0,"OK","!"),IF(P132&lt;&gt;0,IF((P132+AB132)-AD132=0,"OK","!"),IF((K132+AB132)-AD132=0,"OK","!")))</f>
        <v>OK</v>
      </c>
      <c r="AL132" s="314"/>
      <c r="AM132" s="299"/>
    </row>
    <row r="133" spans="1:39" s="6" customFormat="1" outlineLevel="1">
      <c r="A133" s="199"/>
      <c r="B133" s="669"/>
      <c r="C133" s="357"/>
      <c r="D133" s="415"/>
      <c r="E133" s="364"/>
      <c r="F133" s="473"/>
      <c r="G133" s="364"/>
      <c r="H133" s="300"/>
      <c r="I133" s="8"/>
      <c r="J133" s="9"/>
      <c r="K133" s="509"/>
      <c r="L133" s="510"/>
      <c r="M133" s="511"/>
      <c r="N133" s="124"/>
      <c r="O133" s="389"/>
      <c r="P133" s="515"/>
      <c r="Q133" s="509"/>
      <c r="R133" s="515"/>
      <c r="S133" s="509"/>
      <c r="T133" s="19"/>
      <c r="U133" s="371"/>
      <c r="V133" s="333"/>
      <c r="W133" s="10"/>
      <c r="X133" s="10"/>
      <c r="Y133" s="18"/>
      <c r="Z133" s="10"/>
      <c r="AA133" s="371"/>
      <c r="AB133" s="601"/>
      <c r="AC133" s="602"/>
      <c r="AD133" s="531"/>
      <c r="AE133" s="572"/>
      <c r="AF133" s="572"/>
      <c r="AG133" s="354"/>
      <c r="AH133" s="290"/>
      <c r="AI133" s="315"/>
      <c r="AJ133" s="117"/>
      <c r="AK133" s="69"/>
      <c r="AL133" s="305"/>
      <c r="AM133" s="300"/>
    </row>
    <row r="134" spans="1:39" s="6" customFormat="1" outlineLevel="1">
      <c r="A134" s="199"/>
      <c r="B134" s="669"/>
      <c r="C134" s="357"/>
      <c r="D134" s="415"/>
      <c r="E134" s="364"/>
      <c r="F134" s="473"/>
      <c r="G134" s="364"/>
      <c r="H134" s="300"/>
      <c r="I134" s="8"/>
      <c r="J134" s="9"/>
      <c r="K134" s="516"/>
      <c r="L134" s="517"/>
      <c r="M134" s="518"/>
      <c r="N134" s="80"/>
      <c r="O134" s="390"/>
      <c r="P134" s="531"/>
      <c r="Q134" s="516"/>
      <c r="R134" s="531"/>
      <c r="S134" s="516"/>
      <c r="T134" s="325"/>
      <c r="U134" s="371"/>
      <c r="V134" s="335"/>
      <c r="W134" s="7"/>
      <c r="X134" s="7"/>
      <c r="Y134" s="9"/>
      <c r="Z134" s="7"/>
      <c r="AA134" s="371"/>
      <c r="AB134" s="606"/>
      <c r="AC134" s="607"/>
      <c r="AD134" s="531"/>
      <c r="AE134" s="572"/>
      <c r="AF134" s="572"/>
      <c r="AG134" s="354"/>
      <c r="AH134" s="290"/>
      <c r="AI134" s="315"/>
      <c r="AJ134" s="117"/>
      <c r="AK134" s="69"/>
      <c r="AL134" s="305"/>
      <c r="AM134" s="300"/>
    </row>
    <row r="135" spans="1:39" s="6" customFormat="1" ht="13.5" outlineLevel="1" thickBot="1">
      <c r="A135" s="199"/>
      <c r="B135" s="669"/>
      <c r="C135" s="357"/>
      <c r="D135" s="415"/>
      <c r="E135" s="364"/>
      <c r="F135" s="473"/>
      <c r="G135" s="364"/>
      <c r="H135" s="300"/>
      <c r="I135" s="8"/>
      <c r="J135" s="9"/>
      <c r="K135" s="516"/>
      <c r="L135" s="517"/>
      <c r="M135" s="518"/>
      <c r="N135" s="80"/>
      <c r="O135" s="390"/>
      <c r="P135" s="531"/>
      <c r="Q135" s="516"/>
      <c r="R135" s="531"/>
      <c r="S135" s="516"/>
      <c r="T135" s="325"/>
      <c r="U135" s="371"/>
      <c r="V135" s="335"/>
      <c r="W135" s="7"/>
      <c r="X135" s="7"/>
      <c r="Y135" s="9"/>
      <c r="Z135" s="7"/>
      <c r="AA135" s="371"/>
      <c r="AB135" s="606"/>
      <c r="AC135" s="607"/>
      <c r="AD135" s="531"/>
      <c r="AE135" s="572"/>
      <c r="AF135" s="572"/>
      <c r="AG135" s="354"/>
      <c r="AH135" s="290"/>
      <c r="AI135" s="315"/>
      <c r="AJ135" s="117"/>
      <c r="AK135" s="69"/>
      <c r="AL135" s="305"/>
      <c r="AM135" s="300"/>
    </row>
    <row r="136" spans="1:39" s="11" customFormat="1" ht="26.25" thickBot="1">
      <c r="A136" s="361" t="str">
        <f>FIXED($D$8,0,1)</f>
        <v>0</v>
      </c>
      <c r="B136" s="666" t="str">
        <f>FIXED($I$4,0,1)</f>
        <v>0</v>
      </c>
      <c r="C136" s="20" t="s">
        <v>34</v>
      </c>
      <c r="D136" s="418" t="s">
        <v>89</v>
      </c>
      <c r="E136" s="498"/>
      <c r="F136" s="471"/>
      <c r="G136" s="476"/>
      <c r="H136" s="299"/>
      <c r="I136" s="14"/>
      <c r="J136" s="12"/>
      <c r="K136" s="503">
        <f>SUM(K133:K135)</f>
        <v>0</v>
      </c>
      <c r="L136" s="504">
        <f>SUM(L133:L135)</f>
        <v>0</v>
      </c>
      <c r="M136" s="505">
        <f>SUM(M133:M135)</f>
        <v>0</v>
      </c>
      <c r="N136" s="122"/>
      <c r="O136" s="384"/>
      <c r="P136" s="545">
        <f>SUM(P133:P135)</f>
        <v>0</v>
      </c>
      <c r="Q136" s="503">
        <f>SUM(Q133:Q135)</f>
        <v>0</v>
      </c>
      <c r="R136" s="545">
        <f>SUM(R133:R135)</f>
        <v>0</v>
      </c>
      <c r="S136" s="503">
        <f>SUM(S133:S135)</f>
        <v>0</v>
      </c>
      <c r="T136" s="324"/>
      <c r="U136" s="370"/>
      <c r="V136" s="334"/>
      <c r="W136" s="138"/>
      <c r="X136" s="138"/>
      <c r="Y136" s="163"/>
      <c r="Z136" s="138"/>
      <c r="AA136" s="370"/>
      <c r="AB136" s="603">
        <f>SUM(AB133:AB135)</f>
        <v>0</v>
      </c>
      <c r="AC136" s="604"/>
      <c r="AD136" s="540">
        <f>SUM(AD133:AD135)</f>
        <v>0</v>
      </c>
      <c r="AE136" s="605"/>
      <c r="AF136" s="503">
        <f>AD136</f>
        <v>0</v>
      </c>
      <c r="AG136" s="91">
        <f>IF((AF136-E136)&gt;0,(AF136-E136),0)</f>
        <v>0</v>
      </c>
      <c r="AH136" s="292"/>
      <c r="AI136" s="303">
        <f>IF($AK$2="PME",40%,20%)</f>
        <v>0.2</v>
      </c>
      <c r="AJ136" s="83">
        <f>AF136*AI136</f>
        <v>0</v>
      </c>
      <c r="AK136" s="53" t="str">
        <f>IF(Q136&lt;&gt;0,IF((Q136+AB136)-AD136=0,"OK","!"),IF(P136&lt;&gt;0,IF((P136+AB136)-AD136=0,"OK","!"),IF((K136+AB136)-AD136=0,"OK","!")))</f>
        <v>OK</v>
      </c>
      <c r="AL136" s="314"/>
      <c r="AM136" s="299"/>
    </row>
    <row r="137" spans="1:39" s="6" customFormat="1" outlineLevel="1">
      <c r="A137" s="199"/>
      <c r="B137" s="669"/>
      <c r="C137" s="26"/>
      <c r="D137" s="420" t="s">
        <v>35</v>
      </c>
      <c r="E137" s="364"/>
      <c r="F137" s="473"/>
      <c r="G137" s="364"/>
      <c r="H137" s="300"/>
      <c r="I137" s="8"/>
      <c r="J137" s="9"/>
      <c r="K137" s="516"/>
      <c r="L137" s="517"/>
      <c r="M137" s="518"/>
      <c r="N137" s="80"/>
      <c r="O137" s="390"/>
      <c r="P137" s="531"/>
      <c r="Q137" s="516"/>
      <c r="R137" s="531"/>
      <c r="S137" s="516"/>
      <c r="T137" s="325"/>
      <c r="U137" s="371"/>
      <c r="V137" s="335"/>
      <c r="W137" s="7"/>
      <c r="X137" s="7"/>
      <c r="Y137" s="9"/>
      <c r="Z137" s="7"/>
      <c r="AA137" s="371"/>
      <c r="AB137" s="606"/>
      <c r="AC137" s="607"/>
      <c r="AD137" s="531"/>
      <c r="AE137" s="572"/>
      <c r="AF137" s="572"/>
      <c r="AG137" s="90"/>
      <c r="AH137" s="290"/>
      <c r="AI137" s="315"/>
      <c r="AJ137" s="117"/>
      <c r="AK137" s="69"/>
      <c r="AL137" s="305"/>
      <c r="AM137" s="300"/>
    </row>
    <row r="138" spans="1:39" s="6" customFormat="1" outlineLevel="1">
      <c r="A138" s="199"/>
      <c r="B138" s="669"/>
      <c r="C138" s="357"/>
      <c r="D138" s="421" t="s">
        <v>36</v>
      </c>
      <c r="E138" s="364"/>
      <c r="F138" s="473"/>
      <c r="G138" s="364"/>
      <c r="H138" s="300"/>
      <c r="I138" s="8"/>
      <c r="J138" s="9"/>
      <c r="K138" s="509"/>
      <c r="L138" s="510"/>
      <c r="M138" s="511"/>
      <c r="N138" s="124"/>
      <c r="O138" s="389"/>
      <c r="P138" s="515"/>
      <c r="Q138" s="509"/>
      <c r="R138" s="515"/>
      <c r="S138" s="509"/>
      <c r="T138" s="19"/>
      <c r="U138" s="371"/>
      <c r="V138" s="333"/>
      <c r="W138" s="10"/>
      <c r="X138" s="10"/>
      <c r="Y138" s="18"/>
      <c r="Z138" s="10"/>
      <c r="AA138" s="371"/>
      <c r="AB138" s="601"/>
      <c r="AC138" s="602"/>
      <c r="AD138" s="531"/>
      <c r="AE138" s="572"/>
      <c r="AF138" s="572"/>
      <c r="AG138" s="354"/>
      <c r="AH138" s="290"/>
      <c r="AI138" s="315"/>
      <c r="AJ138" s="117"/>
      <c r="AK138" s="69"/>
      <c r="AL138" s="305"/>
      <c r="AM138" s="300"/>
    </row>
    <row r="139" spans="1:39" s="6" customFormat="1" outlineLevel="1">
      <c r="A139" s="199"/>
      <c r="B139" s="669"/>
      <c r="C139" s="357"/>
      <c r="D139" s="421" t="s">
        <v>37</v>
      </c>
      <c r="E139" s="364"/>
      <c r="F139" s="473"/>
      <c r="G139" s="364"/>
      <c r="H139" s="300"/>
      <c r="I139" s="8"/>
      <c r="J139" s="9"/>
      <c r="K139" s="516"/>
      <c r="L139" s="517"/>
      <c r="M139" s="518"/>
      <c r="N139" s="80"/>
      <c r="O139" s="390"/>
      <c r="P139" s="531"/>
      <c r="Q139" s="516"/>
      <c r="R139" s="531"/>
      <c r="S139" s="516"/>
      <c r="T139" s="325"/>
      <c r="U139" s="371"/>
      <c r="V139" s="335"/>
      <c r="W139" s="7"/>
      <c r="X139" s="7"/>
      <c r="Y139" s="9"/>
      <c r="Z139" s="7"/>
      <c r="AA139" s="371"/>
      <c r="AB139" s="606"/>
      <c r="AC139" s="607"/>
      <c r="AD139" s="531"/>
      <c r="AE139" s="572"/>
      <c r="AF139" s="572"/>
      <c r="AG139" s="354"/>
      <c r="AH139" s="290"/>
      <c r="AI139" s="315"/>
      <c r="AJ139" s="117"/>
      <c r="AK139" s="69"/>
      <c r="AL139" s="305"/>
      <c r="AM139" s="300"/>
    </row>
    <row r="140" spans="1:39" s="6" customFormat="1" outlineLevel="1">
      <c r="A140" s="199"/>
      <c r="B140" s="669"/>
      <c r="C140" s="357"/>
      <c r="D140" s="421" t="s">
        <v>38</v>
      </c>
      <c r="E140" s="364"/>
      <c r="F140" s="473"/>
      <c r="G140" s="364"/>
      <c r="H140" s="300"/>
      <c r="I140" s="8"/>
      <c r="J140" s="9"/>
      <c r="K140" s="516"/>
      <c r="L140" s="517"/>
      <c r="M140" s="518"/>
      <c r="N140" s="80"/>
      <c r="O140" s="390"/>
      <c r="P140" s="531"/>
      <c r="Q140" s="516"/>
      <c r="R140" s="531"/>
      <c r="S140" s="516"/>
      <c r="T140" s="325"/>
      <c r="U140" s="371"/>
      <c r="V140" s="335"/>
      <c r="W140" s="7"/>
      <c r="X140" s="7"/>
      <c r="Y140" s="9"/>
      <c r="Z140" s="7"/>
      <c r="AA140" s="371"/>
      <c r="AB140" s="606"/>
      <c r="AC140" s="607"/>
      <c r="AD140" s="531"/>
      <c r="AE140" s="572"/>
      <c r="AF140" s="572"/>
      <c r="AG140" s="354"/>
      <c r="AH140" s="290"/>
      <c r="AI140" s="315"/>
      <c r="AJ140" s="117"/>
      <c r="AK140" s="69"/>
      <c r="AL140" s="305"/>
      <c r="AM140" s="300"/>
    </row>
    <row r="141" spans="1:39" s="6" customFormat="1" outlineLevel="1">
      <c r="A141" s="199"/>
      <c r="B141" s="669"/>
      <c r="C141" s="357"/>
      <c r="D141" s="421" t="s">
        <v>39</v>
      </c>
      <c r="E141" s="364"/>
      <c r="F141" s="473"/>
      <c r="G141" s="364"/>
      <c r="H141" s="300"/>
      <c r="I141" s="8"/>
      <c r="J141" s="9"/>
      <c r="K141" s="516"/>
      <c r="L141" s="517"/>
      <c r="M141" s="518"/>
      <c r="N141" s="80"/>
      <c r="O141" s="390"/>
      <c r="P141" s="531"/>
      <c r="Q141" s="516"/>
      <c r="R141" s="531"/>
      <c r="S141" s="516"/>
      <c r="T141" s="325"/>
      <c r="U141" s="371"/>
      <c r="V141" s="335"/>
      <c r="W141" s="7"/>
      <c r="X141" s="7"/>
      <c r="Y141" s="9"/>
      <c r="Z141" s="7"/>
      <c r="AA141" s="371"/>
      <c r="AB141" s="606"/>
      <c r="AC141" s="607"/>
      <c r="AD141" s="531"/>
      <c r="AE141" s="572"/>
      <c r="AF141" s="572"/>
      <c r="AG141" s="354"/>
      <c r="AH141" s="290"/>
      <c r="AI141" s="315"/>
      <c r="AJ141" s="117"/>
      <c r="AK141" s="69"/>
      <c r="AL141" s="305"/>
      <c r="AM141" s="300"/>
    </row>
    <row r="142" spans="1:39" s="6" customFormat="1" outlineLevel="1">
      <c r="A142" s="199"/>
      <c r="B142" s="669"/>
      <c r="C142" s="357"/>
      <c r="D142" s="421" t="s">
        <v>40</v>
      </c>
      <c r="E142" s="364"/>
      <c r="F142" s="473"/>
      <c r="G142" s="364"/>
      <c r="H142" s="300"/>
      <c r="I142" s="8"/>
      <c r="J142" s="9"/>
      <c r="K142" s="516"/>
      <c r="L142" s="517"/>
      <c r="M142" s="518"/>
      <c r="N142" s="80"/>
      <c r="O142" s="390"/>
      <c r="P142" s="531"/>
      <c r="Q142" s="516"/>
      <c r="R142" s="531"/>
      <c r="S142" s="516"/>
      <c r="T142" s="325"/>
      <c r="U142" s="371"/>
      <c r="V142" s="335"/>
      <c r="W142" s="7"/>
      <c r="X142" s="7"/>
      <c r="Y142" s="9"/>
      <c r="Z142" s="7"/>
      <c r="AA142" s="371"/>
      <c r="AB142" s="606"/>
      <c r="AC142" s="607"/>
      <c r="AD142" s="531"/>
      <c r="AE142" s="572"/>
      <c r="AF142" s="572"/>
      <c r="AG142" s="354"/>
      <c r="AH142" s="290"/>
      <c r="AI142" s="315"/>
      <c r="AJ142" s="117"/>
      <c r="AK142" s="69"/>
      <c r="AL142" s="305"/>
      <c r="AM142" s="300"/>
    </row>
    <row r="143" spans="1:39" s="6" customFormat="1" ht="25.5" outlineLevel="1">
      <c r="A143" s="199"/>
      <c r="B143" s="669"/>
      <c r="C143" s="357"/>
      <c r="D143" s="421" t="s">
        <v>90</v>
      </c>
      <c r="E143" s="364"/>
      <c r="F143" s="473"/>
      <c r="G143" s="364"/>
      <c r="H143" s="300"/>
      <c r="I143" s="8"/>
      <c r="J143" s="9"/>
      <c r="K143" s="516"/>
      <c r="L143" s="517"/>
      <c r="M143" s="518"/>
      <c r="N143" s="80"/>
      <c r="O143" s="390"/>
      <c r="P143" s="531"/>
      <c r="Q143" s="516"/>
      <c r="R143" s="531"/>
      <c r="S143" s="516"/>
      <c r="T143" s="325"/>
      <c r="U143" s="371"/>
      <c r="V143" s="335"/>
      <c r="W143" s="7"/>
      <c r="X143" s="7"/>
      <c r="Y143" s="9"/>
      <c r="Z143" s="7"/>
      <c r="AA143" s="371"/>
      <c r="AB143" s="606"/>
      <c r="AC143" s="607"/>
      <c r="AD143" s="531"/>
      <c r="AE143" s="572"/>
      <c r="AF143" s="572"/>
      <c r="AG143" s="354"/>
      <c r="AH143" s="290"/>
      <c r="AI143" s="315"/>
      <c r="AJ143" s="117"/>
      <c r="AK143" s="69"/>
      <c r="AL143" s="305"/>
      <c r="AM143" s="300"/>
    </row>
    <row r="144" spans="1:39" s="6" customFormat="1" ht="13.5" outlineLevel="1" thickBot="1">
      <c r="A144" s="199"/>
      <c r="B144" s="669"/>
      <c r="C144" s="357"/>
      <c r="D144" s="410" t="s">
        <v>224</v>
      </c>
      <c r="E144" s="364"/>
      <c r="F144" s="473"/>
      <c r="G144" s="364"/>
      <c r="H144" s="300"/>
      <c r="I144" s="8"/>
      <c r="J144" s="9"/>
      <c r="K144" s="516"/>
      <c r="L144" s="517"/>
      <c r="M144" s="518"/>
      <c r="N144" s="80"/>
      <c r="O144" s="390"/>
      <c r="P144" s="531"/>
      <c r="Q144" s="516"/>
      <c r="R144" s="531"/>
      <c r="S144" s="516"/>
      <c r="T144" s="325"/>
      <c r="U144" s="371"/>
      <c r="V144" s="335"/>
      <c r="W144" s="7"/>
      <c r="X144" s="7"/>
      <c r="Y144" s="9"/>
      <c r="Z144" s="7"/>
      <c r="AA144" s="371"/>
      <c r="AB144" s="606"/>
      <c r="AC144" s="607"/>
      <c r="AD144" s="531"/>
      <c r="AE144" s="572"/>
      <c r="AF144" s="572"/>
      <c r="AG144" s="354"/>
      <c r="AH144" s="290"/>
      <c r="AI144" s="315"/>
      <c r="AJ144" s="117"/>
      <c r="AK144" s="69"/>
      <c r="AL144" s="305"/>
      <c r="AM144" s="300"/>
    </row>
    <row r="145" spans="1:39" s="11" customFormat="1" ht="26.25" thickBot="1">
      <c r="A145" s="361" t="str">
        <f>FIXED($D$8,0,1)</f>
        <v>0</v>
      </c>
      <c r="B145" s="666" t="str">
        <f>FIXED($I$4,0,1)</f>
        <v>0</v>
      </c>
      <c r="C145" s="20" t="s">
        <v>41</v>
      </c>
      <c r="D145" s="418" t="s">
        <v>42</v>
      </c>
      <c r="E145" s="498"/>
      <c r="F145" s="471"/>
      <c r="G145" s="476"/>
      <c r="H145" s="299"/>
      <c r="I145" s="14"/>
      <c r="J145" s="12"/>
      <c r="K145" s="503">
        <f>SUM(K137:K144)</f>
        <v>0</v>
      </c>
      <c r="L145" s="504">
        <f>SUM(L137:L144)</f>
        <v>0</v>
      </c>
      <c r="M145" s="505">
        <f>SUM(M137:M144)</f>
        <v>0</v>
      </c>
      <c r="N145" s="122"/>
      <c r="O145" s="384"/>
      <c r="P145" s="545">
        <f>SUM(P137:P144)</f>
        <v>0</v>
      </c>
      <c r="Q145" s="503">
        <f>SUM(Q137:Q144)</f>
        <v>0</v>
      </c>
      <c r="R145" s="545">
        <f>SUM(R137:R144)</f>
        <v>0</v>
      </c>
      <c r="S145" s="503">
        <f>SUM(S137:S144)</f>
        <v>0</v>
      </c>
      <c r="T145" s="324"/>
      <c r="U145" s="370"/>
      <c r="V145" s="334"/>
      <c r="W145" s="138"/>
      <c r="X145" s="138"/>
      <c r="Y145" s="163"/>
      <c r="Z145" s="138"/>
      <c r="AA145" s="370"/>
      <c r="AB145" s="603">
        <f>SUM(AB137:AB144)</f>
        <v>0</v>
      </c>
      <c r="AC145" s="604"/>
      <c r="AD145" s="540">
        <f>SUM(AD137:AD144)</f>
        <v>0</v>
      </c>
      <c r="AE145" s="605"/>
      <c r="AF145" s="503">
        <f>AD145</f>
        <v>0</v>
      </c>
      <c r="AG145" s="91">
        <f>IF((AF145-E145)&gt;0,(AF145-E145),0)</f>
        <v>0</v>
      </c>
      <c r="AH145" s="292"/>
      <c r="AI145" s="303" t="b">
        <f>IF($AK$2="PME",$AK$5,IF($AK$2="ETI",$AK$6))</f>
        <v>0</v>
      </c>
      <c r="AJ145" s="83">
        <f>AF145*AI145</f>
        <v>0</v>
      </c>
      <c r="AK145" s="53" t="str">
        <f>IF(Q145&lt;&gt;0,IF((Q145+AB145)-AD145=0,"OK","!"),IF(P145&lt;&gt;0,IF((P145+AB145)-AD145=0,"OK","!"),IF((K145+AB145)-AD145=0,"OK","!")))</f>
        <v>OK</v>
      </c>
      <c r="AL145" s="314"/>
      <c r="AM145" s="299"/>
    </row>
    <row r="146" spans="1:39" s="6" customFormat="1" ht="25.5" outlineLevel="1">
      <c r="A146" s="199"/>
      <c r="B146" s="669"/>
      <c r="C146" s="26"/>
      <c r="D146" s="416" t="s">
        <v>218</v>
      </c>
      <c r="E146" s="364"/>
      <c r="F146" s="473"/>
      <c r="G146" s="364"/>
      <c r="H146" s="300"/>
      <c r="I146" s="8"/>
      <c r="J146" s="9"/>
      <c r="K146" s="516"/>
      <c r="L146" s="517"/>
      <c r="M146" s="518"/>
      <c r="N146" s="80"/>
      <c r="O146" s="390"/>
      <c r="P146" s="531"/>
      <c r="Q146" s="516"/>
      <c r="R146" s="531"/>
      <c r="S146" s="516"/>
      <c r="T146" s="325"/>
      <c r="U146" s="371"/>
      <c r="V146" s="335"/>
      <c r="W146" s="7"/>
      <c r="X146" s="7"/>
      <c r="Y146" s="9"/>
      <c r="Z146" s="7"/>
      <c r="AA146" s="371"/>
      <c r="AB146" s="606"/>
      <c r="AC146" s="607"/>
      <c r="AD146" s="531"/>
      <c r="AE146" s="572"/>
      <c r="AF146" s="572"/>
      <c r="AG146" s="90"/>
      <c r="AH146" s="290"/>
      <c r="AI146" s="315"/>
      <c r="AJ146" s="117"/>
      <c r="AK146" s="69"/>
      <c r="AL146" s="305"/>
      <c r="AM146" s="300"/>
    </row>
    <row r="147" spans="1:39" s="6" customFormat="1" ht="25.5" outlineLevel="1">
      <c r="A147" s="199"/>
      <c r="B147" s="670"/>
      <c r="C147" s="489"/>
      <c r="D147" s="10" t="s">
        <v>214</v>
      </c>
      <c r="E147" s="364"/>
      <c r="F147" s="473"/>
      <c r="G147" s="364"/>
      <c r="H147" s="404"/>
      <c r="I147" s="8"/>
      <c r="J147" s="8"/>
      <c r="K147" s="509"/>
      <c r="L147" s="510"/>
      <c r="M147" s="511"/>
      <c r="N147" s="124"/>
      <c r="O147" s="389"/>
      <c r="P147" s="515"/>
      <c r="Q147" s="509"/>
      <c r="R147" s="515"/>
      <c r="S147" s="509"/>
      <c r="T147" s="19"/>
      <c r="U147" s="371"/>
      <c r="V147" s="333"/>
      <c r="W147" s="10"/>
      <c r="X147" s="10"/>
      <c r="Y147" s="18"/>
      <c r="Z147" s="10"/>
      <c r="AA147" s="371"/>
      <c r="AB147" s="601"/>
      <c r="AC147" s="602"/>
      <c r="AD147" s="531"/>
      <c r="AE147" s="572"/>
      <c r="AF147" s="572"/>
      <c r="AG147" s="354"/>
      <c r="AH147" s="290"/>
      <c r="AI147" s="315"/>
      <c r="AJ147" s="117"/>
      <c r="AK147" s="69"/>
      <c r="AL147" s="305"/>
      <c r="AM147" s="300"/>
    </row>
    <row r="148" spans="1:39" s="6" customFormat="1" ht="25.5" outlineLevel="1">
      <c r="A148" s="199"/>
      <c r="B148" s="670"/>
      <c r="C148" s="489"/>
      <c r="D148" s="10" t="s">
        <v>215</v>
      </c>
      <c r="E148" s="364"/>
      <c r="F148" s="473"/>
      <c r="G148" s="364"/>
      <c r="H148" s="300"/>
      <c r="I148" s="8"/>
      <c r="J148" s="9"/>
      <c r="K148" s="516"/>
      <c r="L148" s="517"/>
      <c r="M148" s="518"/>
      <c r="N148" s="80"/>
      <c r="O148" s="390"/>
      <c r="P148" s="531"/>
      <c r="Q148" s="516"/>
      <c r="R148" s="531"/>
      <c r="S148" s="516"/>
      <c r="T148" s="325"/>
      <c r="U148" s="371"/>
      <c r="V148" s="335"/>
      <c r="W148" s="7"/>
      <c r="X148" s="7"/>
      <c r="Y148" s="9"/>
      <c r="Z148" s="7"/>
      <c r="AA148" s="371"/>
      <c r="AB148" s="606"/>
      <c r="AC148" s="607"/>
      <c r="AD148" s="531"/>
      <c r="AE148" s="572"/>
      <c r="AF148" s="572"/>
      <c r="AG148" s="354"/>
      <c r="AH148" s="290"/>
      <c r="AI148" s="315"/>
      <c r="AJ148" s="117"/>
      <c r="AK148" s="69"/>
      <c r="AL148" s="305"/>
      <c r="AM148" s="300"/>
    </row>
    <row r="149" spans="1:39" s="6" customFormat="1" ht="13.5" outlineLevel="1" thickBot="1">
      <c r="A149" s="199"/>
      <c r="B149" s="670"/>
      <c r="C149" s="489"/>
      <c r="D149" s="410" t="s">
        <v>224</v>
      </c>
      <c r="E149" s="364"/>
      <c r="F149" s="473"/>
      <c r="G149" s="364"/>
      <c r="H149" s="300"/>
      <c r="I149" s="8"/>
      <c r="J149" s="9"/>
      <c r="K149" s="516"/>
      <c r="L149" s="517"/>
      <c r="M149" s="518"/>
      <c r="N149" s="80"/>
      <c r="O149" s="390"/>
      <c r="P149" s="531"/>
      <c r="Q149" s="516"/>
      <c r="R149" s="531"/>
      <c r="S149" s="516"/>
      <c r="T149" s="325"/>
      <c r="U149" s="371"/>
      <c r="V149" s="335"/>
      <c r="W149" s="7"/>
      <c r="X149" s="7"/>
      <c r="Y149" s="9"/>
      <c r="Z149" s="7"/>
      <c r="AA149" s="371"/>
      <c r="AB149" s="606"/>
      <c r="AC149" s="607"/>
      <c r="AD149" s="531"/>
      <c r="AE149" s="572"/>
      <c r="AF149" s="572"/>
      <c r="AG149" s="354"/>
      <c r="AH149" s="290"/>
      <c r="AI149" s="315"/>
      <c r="AJ149" s="117"/>
      <c r="AK149" s="69"/>
      <c r="AL149" s="305"/>
      <c r="AM149" s="300"/>
    </row>
    <row r="150" spans="1:39" s="626" customFormat="1" ht="26.25" thickBot="1">
      <c r="A150" s="625" t="str">
        <f>FIXED($D$8,0,1)</f>
        <v>0</v>
      </c>
      <c r="B150" s="666" t="str">
        <f>FIXED($I$4,0,1)</f>
        <v>0</v>
      </c>
      <c r="C150" s="626" t="s">
        <v>216</v>
      </c>
      <c r="D150" s="628" t="s">
        <v>217</v>
      </c>
      <c r="E150" s="629"/>
      <c r="F150" s="734" t="s">
        <v>221</v>
      </c>
      <c r="G150" s="735"/>
      <c r="H150" s="630"/>
      <c r="I150" s="631"/>
      <c r="J150" s="632"/>
      <c r="K150" s="633">
        <f>SUM(K146:K149)</f>
        <v>0</v>
      </c>
      <c r="L150" s="634">
        <f>SUM(L146:L149)</f>
        <v>0</v>
      </c>
      <c r="M150" s="635">
        <f>SUM(M146:M149)</f>
        <v>0</v>
      </c>
      <c r="N150" s="636"/>
      <c r="O150" s="637"/>
      <c r="P150" s="638">
        <f>SUM(P146:P149)</f>
        <v>0</v>
      </c>
      <c r="Q150" s="633">
        <f>SUM(Q146:Q149)</f>
        <v>0</v>
      </c>
      <c r="R150" s="638">
        <f>SUM(R146:R149)</f>
        <v>0</v>
      </c>
      <c r="S150" s="633">
        <f>SUM(S146:S149)</f>
        <v>0</v>
      </c>
      <c r="T150" s="639"/>
      <c r="U150" s="640"/>
      <c r="V150" s="641"/>
      <c r="W150" s="642"/>
      <c r="X150" s="642"/>
      <c r="Y150" s="643"/>
      <c r="Z150" s="642"/>
      <c r="AA150" s="640"/>
      <c r="AB150" s="644">
        <f>SUM(AB146:AB149)</f>
        <v>0</v>
      </c>
      <c r="AC150" s="645"/>
      <c r="AD150" s="646">
        <f>SUM(AD146:AD149)</f>
        <v>0</v>
      </c>
      <c r="AE150" s="647"/>
      <c r="AF150" s="633">
        <f>AD150</f>
        <v>0</v>
      </c>
      <c r="AG150" s="648">
        <f>IF((AF150-E150)&gt;0,(AF150-E150),0)</f>
        <v>0</v>
      </c>
      <c r="AH150" s="649"/>
      <c r="AI150" s="650">
        <f>IF($AK$2="PME",40%,20%)</f>
        <v>0.2</v>
      </c>
      <c r="AJ150" s="651">
        <f>AF150*AI150</f>
        <v>0</v>
      </c>
      <c r="AK150" s="652" t="str">
        <f>IF(Q150&lt;&gt;0,IF((Q150+AB150)-AD150=0,"OK","!"),IF(P150&lt;&gt;0,IF((P150+AB150)-AD150=0,"OK","!"),IF((K150+AB150)-AD150=0,"OK","!")))</f>
        <v>OK</v>
      </c>
      <c r="AL150" s="653"/>
      <c r="AM150" s="627"/>
    </row>
    <row r="151" spans="1:39" s="6" customFormat="1" outlineLevel="1">
      <c r="A151" s="199"/>
      <c r="B151" s="669"/>
      <c r="C151" s="26"/>
      <c r="D151" s="416" t="s">
        <v>43</v>
      </c>
      <c r="E151" s="364"/>
      <c r="F151" s="473"/>
      <c r="G151" s="364"/>
      <c r="H151" s="300"/>
      <c r="I151" s="8"/>
      <c r="J151" s="9"/>
      <c r="K151" s="516"/>
      <c r="L151" s="517"/>
      <c r="M151" s="518"/>
      <c r="N151" s="80"/>
      <c r="O151" s="390"/>
      <c r="P151" s="531"/>
      <c r="Q151" s="516"/>
      <c r="R151" s="531"/>
      <c r="S151" s="516"/>
      <c r="T151" s="325"/>
      <c r="U151" s="371"/>
      <c r="V151" s="335"/>
      <c r="W151" s="7"/>
      <c r="X151" s="7"/>
      <c r="Y151" s="9"/>
      <c r="Z151" s="7"/>
      <c r="AA151" s="371"/>
      <c r="AB151" s="606"/>
      <c r="AC151" s="607"/>
      <c r="AD151" s="531"/>
      <c r="AE151" s="572"/>
      <c r="AF151" s="572"/>
      <c r="AG151" s="90"/>
      <c r="AH151" s="290"/>
      <c r="AI151" s="315"/>
      <c r="AJ151" s="117"/>
      <c r="AK151" s="69"/>
      <c r="AL151" s="305"/>
      <c r="AM151" s="300"/>
    </row>
    <row r="152" spans="1:39" s="6" customFormat="1" outlineLevel="1">
      <c r="A152" s="199"/>
      <c r="B152" s="669"/>
      <c r="C152" s="357"/>
      <c r="D152" s="415" t="s">
        <v>44</v>
      </c>
      <c r="E152" s="364"/>
      <c r="F152" s="473"/>
      <c r="G152" s="364"/>
      <c r="H152" s="300"/>
      <c r="I152" s="8"/>
      <c r="J152" s="9"/>
      <c r="K152" s="516"/>
      <c r="L152" s="517"/>
      <c r="M152" s="518"/>
      <c r="N152" s="79"/>
      <c r="O152" s="391"/>
      <c r="P152" s="531"/>
      <c r="Q152" s="516"/>
      <c r="R152" s="531"/>
      <c r="S152" s="516"/>
      <c r="T152" s="325"/>
      <c r="U152" s="371"/>
      <c r="V152" s="335"/>
      <c r="W152" s="7"/>
      <c r="X152" s="7"/>
      <c r="Y152" s="9"/>
      <c r="Z152" s="7"/>
      <c r="AA152" s="371"/>
      <c r="AB152" s="606"/>
      <c r="AC152" s="607"/>
      <c r="AD152" s="531"/>
      <c r="AE152" s="572"/>
      <c r="AF152" s="572"/>
      <c r="AG152" s="354"/>
      <c r="AH152" s="290"/>
      <c r="AI152" s="315"/>
      <c r="AJ152" s="117"/>
      <c r="AK152" s="69"/>
      <c r="AL152" s="305"/>
      <c r="AM152" s="300"/>
    </row>
    <row r="153" spans="1:39" s="6" customFormat="1" outlineLevel="1">
      <c r="A153" s="199"/>
      <c r="B153" s="669"/>
      <c r="C153" s="357"/>
      <c r="D153" s="415" t="s">
        <v>45</v>
      </c>
      <c r="E153" s="364"/>
      <c r="F153" s="473"/>
      <c r="G153" s="364"/>
      <c r="H153" s="404"/>
      <c r="I153" s="8"/>
      <c r="J153" s="8"/>
      <c r="K153" s="509"/>
      <c r="L153" s="510"/>
      <c r="M153" s="511"/>
      <c r="N153" s="124"/>
      <c r="O153" s="389"/>
      <c r="P153" s="515"/>
      <c r="Q153" s="509"/>
      <c r="R153" s="515"/>
      <c r="S153" s="509"/>
      <c r="T153" s="19"/>
      <c r="U153" s="371"/>
      <c r="V153" s="333"/>
      <c r="W153" s="10"/>
      <c r="X153" s="10"/>
      <c r="Y153" s="18"/>
      <c r="Z153" s="10"/>
      <c r="AA153" s="371"/>
      <c r="AB153" s="601"/>
      <c r="AC153" s="602"/>
      <c r="AD153" s="531"/>
      <c r="AE153" s="572"/>
      <c r="AF153" s="572"/>
      <c r="AG153" s="354"/>
      <c r="AH153" s="290"/>
      <c r="AI153" s="315"/>
      <c r="AJ153" s="117"/>
      <c r="AK153" s="69"/>
      <c r="AL153" s="305"/>
      <c r="AM153" s="300"/>
    </row>
    <row r="154" spans="1:39" s="6" customFormat="1" outlineLevel="1">
      <c r="A154" s="199"/>
      <c r="B154" s="669"/>
      <c r="C154" s="357"/>
      <c r="D154" s="415" t="s">
        <v>46</v>
      </c>
      <c r="E154" s="364"/>
      <c r="F154" s="473"/>
      <c r="G154" s="364"/>
      <c r="H154" s="300"/>
      <c r="I154" s="8"/>
      <c r="J154" s="9"/>
      <c r="K154" s="516"/>
      <c r="L154" s="517"/>
      <c r="M154" s="518"/>
      <c r="N154" s="80"/>
      <c r="O154" s="390"/>
      <c r="P154" s="531"/>
      <c r="Q154" s="516"/>
      <c r="R154" s="531"/>
      <c r="S154" s="516"/>
      <c r="T154" s="325"/>
      <c r="U154" s="371"/>
      <c r="V154" s="335"/>
      <c r="W154" s="7"/>
      <c r="X154" s="7"/>
      <c r="Y154" s="9"/>
      <c r="Z154" s="7"/>
      <c r="AA154" s="371"/>
      <c r="AB154" s="606"/>
      <c r="AC154" s="607"/>
      <c r="AD154" s="531"/>
      <c r="AE154" s="572"/>
      <c r="AF154" s="572"/>
      <c r="AG154" s="354"/>
      <c r="AH154" s="290"/>
      <c r="AI154" s="315"/>
      <c r="AJ154" s="117"/>
      <c r="AK154" s="69"/>
      <c r="AL154" s="305"/>
      <c r="AM154" s="300"/>
    </row>
    <row r="155" spans="1:39" s="6" customFormat="1" ht="13.5" outlineLevel="1" thickBot="1">
      <c r="A155" s="199"/>
      <c r="B155" s="669"/>
      <c r="C155" s="357"/>
      <c r="D155" s="410" t="s">
        <v>224</v>
      </c>
      <c r="E155" s="364"/>
      <c r="F155" s="473"/>
      <c r="G155" s="364"/>
      <c r="H155" s="300"/>
      <c r="I155" s="8"/>
      <c r="J155" s="9"/>
      <c r="K155" s="516"/>
      <c r="L155" s="517"/>
      <c r="M155" s="518"/>
      <c r="N155" s="80"/>
      <c r="O155" s="390"/>
      <c r="P155" s="531"/>
      <c r="Q155" s="516"/>
      <c r="R155" s="531"/>
      <c r="S155" s="516"/>
      <c r="T155" s="325"/>
      <c r="U155" s="371"/>
      <c r="V155" s="335"/>
      <c r="W155" s="7"/>
      <c r="X155" s="7"/>
      <c r="Y155" s="9"/>
      <c r="Z155" s="7"/>
      <c r="AA155" s="371"/>
      <c r="AB155" s="606"/>
      <c r="AC155" s="607"/>
      <c r="AD155" s="531"/>
      <c r="AE155" s="572"/>
      <c r="AF155" s="572"/>
      <c r="AG155" s="354"/>
      <c r="AH155" s="290"/>
      <c r="AI155" s="315"/>
      <c r="AJ155" s="117"/>
      <c r="AK155" s="69"/>
      <c r="AL155" s="305"/>
      <c r="AM155" s="300"/>
    </row>
    <row r="156" spans="1:39" s="11" customFormat="1" ht="15" thickBot="1">
      <c r="A156" s="361" t="str">
        <f>FIXED($D$8,0,1)</f>
        <v>0</v>
      </c>
      <c r="B156" s="666" t="str">
        <f>FIXED($I$4,0,1)</f>
        <v>0</v>
      </c>
      <c r="C156" s="20" t="s">
        <v>47</v>
      </c>
      <c r="D156" s="418" t="s">
        <v>48</v>
      </c>
      <c r="E156" s="498"/>
      <c r="F156" s="471"/>
      <c r="G156" s="476"/>
      <c r="H156" s="299"/>
      <c r="I156" s="14"/>
      <c r="J156" s="12"/>
      <c r="K156" s="503">
        <f>SUM(K151:K155)</f>
        <v>0</v>
      </c>
      <c r="L156" s="504">
        <f>SUM(L151:L155)</f>
        <v>0</v>
      </c>
      <c r="M156" s="505">
        <f>SUM(M151:M155)</f>
        <v>0</v>
      </c>
      <c r="N156" s="122"/>
      <c r="O156" s="384"/>
      <c r="P156" s="545">
        <f>SUM(P151:P155)</f>
        <v>0</v>
      </c>
      <c r="Q156" s="503">
        <f>SUM(Q151:Q155)</f>
        <v>0</v>
      </c>
      <c r="R156" s="545">
        <f>SUM(R151:R155)</f>
        <v>0</v>
      </c>
      <c r="S156" s="503">
        <f>SUM(S151:S155)</f>
        <v>0</v>
      </c>
      <c r="T156" s="324"/>
      <c r="U156" s="370"/>
      <c r="V156" s="334"/>
      <c r="W156" s="138"/>
      <c r="X156" s="138"/>
      <c r="Y156" s="163"/>
      <c r="Z156" s="138"/>
      <c r="AA156" s="370"/>
      <c r="AB156" s="603">
        <f>SUM(AB151:AB155)</f>
        <v>0</v>
      </c>
      <c r="AC156" s="604"/>
      <c r="AD156" s="540">
        <f>SUM(AD151:AD155)</f>
        <v>0</v>
      </c>
      <c r="AE156" s="605"/>
      <c r="AF156" s="503">
        <f>AD156</f>
        <v>0</v>
      </c>
      <c r="AG156" s="91">
        <f>IF((AF156-E156)&gt;0,(AF156-E156),0)</f>
        <v>0</v>
      </c>
      <c r="AH156" s="292"/>
      <c r="AI156" s="303" t="b">
        <f>IF($AK$2="PME",$AK$5,IF($AK$2="ETI",$AK$6))</f>
        <v>0</v>
      </c>
      <c r="AJ156" s="83">
        <f>AF156*AI156</f>
        <v>0</v>
      </c>
      <c r="AK156" s="53" t="str">
        <f>IF(Q156&lt;&gt;0,IF((Q156+AB156)-AD156=0,"OK","!"),IF(P156&lt;&gt;0,IF((P156+AB156)-AD156=0,"OK","!"),IF((K156+AB156)-AD156=0,"OK","!")))</f>
        <v>OK</v>
      </c>
      <c r="AL156" s="314"/>
      <c r="AM156" s="299"/>
    </row>
    <row r="157" spans="1:39" s="6" customFormat="1" outlineLevel="1">
      <c r="A157" s="199"/>
      <c r="B157" s="669"/>
      <c r="C157" s="346"/>
      <c r="D157" s="422" t="s">
        <v>49</v>
      </c>
      <c r="E157" s="364"/>
      <c r="F157" s="473"/>
      <c r="G157" s="364"/>
      <c r="H157" s="300"/>
      <c r="I157" s="8"/>
      <c r="J157" s="9"/>
      <c r="K157" s="516"/>
      <c r="L157" s="517"/>
      <c r="M157" s="518"/>
      <c r="N157" s="80"/>
      <c r="O157" s="390"/>
      <c r="P157" s="531"/>
      <c r="Q157" s="516"/>
      <c r="R157" s="531"/>
      <c r="S157" s="516"/>
      <c r="T157" s="325"/>
      <c r="U157" s="371"/>
      <c r="V157" s="335"/>
      <c r="W157" s="7"/>
      <c r="X157" s="7"/>
      <c r="Y157" s="9"/>
      <c r="Z157" s="7"/>
      <c r="AA157" s="371"/>
      <c r="AB157" s="606"/>
      <c r="AC157" s="607"/>
      <c r="AD157" s="531"/>
      <c r="AE157" s="572"/>
      <c r="AF157" s="572"/>
      <c r="AG157" s="90"/>
      <c r="AH157" s="290"/>
      <c r="AI157" s="315"/>
      <c r="AJ157" s="117"/>
      <c r="AK157" s="69"/>
      <c r="AL157" s="305"/>
      <c r="AM157" s="300"/>
    </row>
    <row r="158" spans="1:39" s="6" customFormat="1" outlineLevel="1">
      <c r="A158" s="199"/>
      <c r="B158" s="669"/>
      <c r="C158" s="346"/>
      <c r="D158" s="423" t="s">
        <v>50</v>
      </c>
      <c r="E158" s="364"/>
      <c r="F158" s="473"/>
      <c r="G158" s="364"/>
      <c r="H158" s="300"/>
      <c r="I158" s="8"/>
      <c r="J158" s="9"/>
      <c r="K158" s="516"/>
      <c r="L158" s="517"/>
      <c r="M158" s="518"/>
      <c r="N158" s="80"/>
      <c r="O158" s="390"/>
      <c r="P158" s="531"/>
      <c r="Q158" s="516"/>
      <c r="R158" s="531"/>
      <c r="S158" s="516"/>
      <c r="T158" s="325"/>
      <c r="U158" s="371"/>
      <c r="V158" s="335"/>
      <c r="W158" s="7"/>
      <c r="X158" s="7"/>
      <c r="Y158" s="9"/>
      <c r="Z158" s="7"/>
      <c r="AA158" s="371"/>
      <c r="AB158" s="606"/>
      <c r="AC158" s="607"/>
      <c r="AD158" s="531"/>
      <c r="AE158" s="572"/>
      <c r="AF158" s="572"/>
      <c r="AG158" s="354"/>
      <c r="AH158" s="290"/>
      <c r="AI158" s="315"/>
      <c r="AJ158" s="117"/>
      <c r="AK158" s="69"/>
      <c r="AL158" s="305"/>
      <c r="AM158" s="300"/>
    </row>
    <row r="159" spans="1:39" s="6" customFormat="1" outlineLevel="1">
      <c r="A159" s="199"/>
      <c r="B159" s="669"/>
      <c r="C159" s="346"/>
      <c r="D159" s="423" t="s">
        <v>51</v>
      </c>
      <c r="E159" s="364"/>
      <c r="F159" s="473"/>
      <c r="G159" s="364"/>
      <c r="H159" s="300"/>
      <c r="I159" s="8"/>
      <c r="J159" s="9"/>
      <c r="K159" s="509"/>
      <c r="L159" s="510"/>
      <c r="M159" s="511"/>
      <c r="N159" s="124"/>
      <c r="O159" s="389"/>
      <c r="P159" s="515"/>
      <c r="Q159" s="509"/>
      <c r="R159" s="515"/>
      <c r="S159" s="509"/>
      <c r="T159" s="19"/>
      <c r="U159" s="371"/>
      <c r="V159" s="333"/>
      <c r="W159" s="10"/>
      <c r="X159" s="10"/>
      <c r="Y159" s="18"/>
      <c r="Z159" s="10"/>
      <c r="AA159" s="371"/>
      <c r="AB159" s="601"/>
      <c r="AC159" s="602"/>
      <c r="AD159" s="531"/>
      <c r="AE159" s="572"/>
      <c r="AF159" s="572"/>
      <c r="AG159" s="354"/>
      <c r="AH159" s="290"/>
      <c r="AI159" s="315"/>
      <c r="AJ159" s="117"/>
      <c r="AK159" s="69"/>
      <c r="AL159" s="305"/>
      <c r="AM159" s="300"/>
    </row>
    <row r="160" spans="1:39" s="6" customFormat="1" ht="25.5" outlineLevel="1">
      <c r="A160" s="199"/>
      <c r="B160" s="669"/>
      <c r="C160" s="346"/>
      <c r="D160" s="7" t="s">
        <v>210</v>
      </c>
      <c r="E160" s="364"/>
      <c r="F160" s="473"/>
      <c r="G160" s="364"/>
      <c r="H160" s="300"/>
      <c r="I160" s="8"/>
      <c r="J160" s="9"/>
      <c r="K160" s="516"/>
      <c r="L160" s="517"/>
      <c r="M160" s="518"/>
      <c r="N160" s="80"/>
      <c r="O160" s="390"/>
      <c r="P160" s="531"/>
      <c r="Q160" s="516"/>
      <c r="R160" s="531"/>
      <c r="S160" s="516"/>
      <c r="T160" s="325"/>
      <c r="U160" s="371"/>
      <c r="V160" s="335"/>
      <c r="W160" s="7"/>
      <c r="X160" s="7"/>
      <c r="Y160" s="9"/>
      <c r="Z160" s="7"/>
      <c r="AA160" s="371"/>
      <c r="AB160" s="606"/>
      <c r="AC160" s="607"/>
      <c r="AD160" s="531"/>
      <c r="AE160" s="572"/>
      <c r="AF160" s="572"/>
      <c r="AG160" s="354"/>
      <c r="AH160" s="290"/>
      <c r="AI160" s="315"/>
      <c r="AJ160" s="117"/>
      <c r="AK160" s="69"/>
      <c r="AL160" s="305"/>
      <c r="AM160" s="300"/>
    </row>
    <row r="161" spans="1:42" s="6" customFormat="1" ht="25.5" outlineLevel="1">
      <c r="A161" s="199"/>
      <c r="B161" s="669"/>
      <c r="C161" s="346"/>
      <c r="D161" s="7" t="s">
        <v>211</v>
      </c>
      <c r="E161" s="364"/>
      <c r="F161" s="473"/>
      <c r="G161" s="364"/>
      <c r="H161" s="300"/>
      <c r="I161" s="8"/>
      <c r="J161" s="9"/>
      <c r="K161" s="516"/>
      <c r="L161" s="517"/>
      <c r="M161" s="518"/>
      <c r="N161" s="80"/>
      <c r="O161" s="390"/>
      <c r="P161" s="531"/>
      <c r="Q161" s="516"/>
      <c r="R161" s="531"/>
      <c r="S161" s="516"/>
      <c r="T161" s="325"/>
      <c r="U161" s="371"/>
      <c r="V161" s="335"/>
      <c r="W161" s="7"/>
      <c r="X161" s="7"/>
      <c r="Y161" s="9"/>
      <c r="Z161" s="7"/>
      <c r="AA161" s="371"/>
      <c r="AB161" s="606"/>
      <c r="AC161" s="607"/>
      <c r="AD161" s="531"/>
      <c r="AE161" s="572"/>
      <c r="AF161" s="572"/>
      <c r="AG161" s="354"/>
      <c r="AH161" s="290"/>
      <c r="AI161" s="315"/>
      <c r="AJ161" s="117"/>
      <c r="AK161" s="69"/>
      <c r="AL161" s="305"/>
      <c r="AM161" s="300"/>
    </row>
    <row r="162" spans="1:42" s="6" customFormat="1" ht="13.5" outlineLevel="1" thickBot="1">
      <c r="A162" s="199"/>
      <c r="B162" s="669"/>
      <c r="C162" s="346"/>
      <c r="D162" s="410" t="s">
        <v>224</v>
      </c>
      <c r="E162" s="364"/>
      <c r="F162" s="473"/>
      <c r="G162" s="364"/>
      <c r="H162" s="300"/>
      <c r="I162" s="8"/>
      <c r="J162" s="9"/>
      <c r="K162" s="516"/>
      <c r="L162" s="517"/>
      <c r="M162" s="518"/>
      <c r="N162" s="80"/>
      <c r="O162" s="390"/>
      <c r="P162" s="531"/>
      <c r="Q162" s="516"/>
      <c r="R162" s="531"/>
      <c r="S162" s="516"/>
      <c r="T162" s="325"/>
      <c r="U162" s="371"/>
      <c r="V162" s="335"/>
      <c r="W162" s="7"/>
      <c r="X162" s="7"/>
      <c r="Y162" s="9"/>
      <c r="Z162" s="7"/>
      <c r="AA162" s="371"/>
      <c r="AB162" s="606"/>
      <c r="AC162" s="607"/>
      <c r="AD162" s="531"/>
      <c r="AE162" s="572"/>
      <c r="AF162" s="572"/>
      <c r="AG162" s="354"/>
      <c r="AH162" s="290"/>
      <c r="AI162" s="315"/>
      <c r="AJ162" s="117"/>
      <c r="AK162" s="69"/>
      <c r="AL162" s="305"/>
      <c r="AM162" s="300"/>
    </row>
    <row r="163" spans="1:42" s="11" customFormat="1" ht="15" thickBot="1">
      <c r="A163" s="361" t="str">
        <f>FIXED($D$8,0,1)</f>
        <v>0</v>
      </c>
      <c r="B163" s="666" t="str">
        <f>FIXED($I$4,0,1)</f>
        <v>0</v>
      </c>
      <c r="C163" s="20" t="s">
        <v>52</v>
      </c>
      <c r="D163" s="418" t="s">
        <v>91</v>
      </c>
      <c r="E163" s="498"/>
      <c r="F163" s="471"/>
      <c r="G163" s="476"/>
      <c r="H163" s="299"/>
      <c r="I163" s="14"/>
      <c r="J163" s="12"/>
      <c r="K163" s="503">
        <f>SUM(K157:K162)</f>
        <v>0</v>
      </c>
      <c r="L163" s="504">
        <f>SUM(L157:L162)</f>
        <v>0</v>
      </c>
      <c r="M163" s="505">
        <f>SUM(M157:M162)</f>
        <v>0</v>
      </c>
      <c r="N163" s="122"/>
      <c r="O163" s="384"/>
      <c r="P163" s="545">
        <f>SUM(P157:P162)</f>
        <v>0</v>
      </c>
      <c r="Q163" s="503">
        <f>SUM(Q157:Q162)</f>
        <v>0</v>
      </c>
      <c r="R163" s="545">
        <f>SUM(R157:R162)</f>
        <v>0</v>
      </c>
      <c r="S163" s="503">
        <f>SUM(S157:S162)</f>
        <v>0</v>
      </c>
      <c r="T163" s="324"/>
      <c r="U163" s="370"/>
      <c r="V163" s="334"/>
      <c r="W163" s="138"/>
      <c r="X163" s="138"/>
      <c r="Y163" s="163"/>
      <c r="Z163" s="138"/>
      <c r="AA163" s="370"/>
      <c r="AB163" s="603">
        <f>SUM(AB157:AB162)</f>
        <v>0</v>
      </c>
      <c r="AC163" s="604"/>
      <c r="AD163" s="540">
        <f>SUM(AD157:AD162)</f>
        <v>0</v>
      </c>
      <c r="AE163" s="605"/>
      <c r="AF163" s="609">
        <f>IF(AD163&gt;10%*SUM(AF150,AF145,AF136,AF132,AF128,AF121,AF114,AF110,AF106,AF102,AF88,AF80,AF72,AF62,AF52,AF42,AF32,AF22),10%*SUM(AF150,AF145,AF136,AF132,AF128,AF121,AF114,AF110,AF106,AF102,AF88,AF80,AF72,AF62,AF52,AF42,AF32,AF22),AD163)</f>
        <v>0</v>
      </c>
      <c r="AG163" s="91">
        <f>IF((AF163-E163)&gt;0,(AF163-E163),0)</f>
        <v>0</v>
      </c>
      <c r="AH163" s="292"/>
      <c r="AI163" s="303" t="b">
        <f>IF($AK$2="PME",$AK$5,IF($AK$2="ETI",$AK$6))</f>
        <v>0</v>
      </c>
      <c r="AJ163" s="83">
        <f>AF163*AI163</f>
        <v>0</v>
      </c>
      <c r="AK163" s="53" t="str">
        <f>IF(Q163&lt;&gt;0,IF((Q163+AB163)-AD163=0,"OK","!"),IF(P163&lt;&gt;0,IF((P163+AB163)-AD163=0,"OK","!"),IF((K163+AB163)-AD163=0,"OK","!")))</f>
        <v>OK</v>
      </c>
      <c r="AL163" s="314"/>
      <c r="AM163" s="299"/>
    </row>
    <row r="164" spans="1:42" s="16" customFormat="1" outlineLevel="1">
      <c r="A164" s="199"/>
      <c r="B164" s="669"/>
      <c r="C164" s="26"/>
      <c r="D164" s="415" t="s">
        <v>53</v>
      </c>
      <c r="E164" s="364"/>
      <c r="F164" s="473"/>
      <c r="G164" s="364"/>
      <c r="H164" s="298"/>
      <c r="I164" s="17"/>
      <c r="J164" s="18"/>
      <c r="K164" s="509"/>
      <c r="L164" s="510"/>
      <c r="M164" s="511"/>
      <c r="N164" s="124"/>
      <c r="O164" s="389"/>
      <c r="P164" s="515"/>
      <c r="Q164" s="509"/>
      <c r="R164" s="515"/>
      <c r="S164" s="509"/>
      <c r="T164" s="19"/>
      <c r="U164" s="85"/>
      <c r="V164" s="333"/>
      <c r="W164" s="10"/>
      <c r="X164" s="10"/>
      <c r="Y164" s="18"/>
      <c r="Z164" s="10"/>
      <c r="AA164" s="85"/>
      <c r="AB164" s="601"/>
      <c r="AC164" s="602"/>
      <c r="AD164" s="515"/>
      <c r="AE164" s="509"/>
      <c r="AF164" s="610" t="s">
        <v>63</v>
      </c>
      <c r="AG164" s="92"/>
      <c r="AH164" s="289"/>
      <c r="AI164" s="311"/>
      <c r="AJ164" s="86"/>
      <c r="AK164" s="30"/>
      <c r="AL164" s="310"/>
      <c r="AM164" s="298"/>
    </row>
    <row r="165" spans="1:42" s="16" customFormat="1" ht="4.5" customHeight="1" outlineLevel="1">
      <c r="A165" s="199"/>
      <c r="B165" s="669"/>
      <c r="C165" s="26"/>
      <c r="D165" s="416"/>
      <c r="E165" s="364"/>
      <c r="F165" s="473"/>
      <c r="G165" s="364"/>
      <c r="H165" s="298"/>
      <c r="I165" s="17"/>
      <c r="J165" s="18"/>
      <c r="K165" s="509"/>
      <c r="L165" s="510"/>
      <c r="M165" s="511"/>
      <c r="N165" s="124"/>
      <c r="O165" s="389"/>
      <c r="P165" s="515"/>
      <c r="Q165" s="509"/>
      <c r="R165" s="515"/>
      <c r="S165" s="509"/>
      <c r="T165" s="19"/>
      <c r="U165" s="85"/>
      <c r="V165" s="333"/>
      <c r="W165" s="10"/>
      <c r="X165" s="10"/>
      <c r="Y165" s="18"/>
      <c r="Z165" s="10"/>
      <c r="AA165" s="85"/>
      <c r="AB165" s="601"/>
      <c r="AC165" s="602"/>
      <c r="AD165" s="515"/>
      <c r="AE165" s="509"/>
      <c r="AF165" s="509"/>
      <c r="AG165" s="92"/>
      <c r="AH165" s="289"/>
      <c r="AI165" s="311"/>
      <c r="AJ165" s="86"/>
      <c r="AK165" s="30"/>
      <c r="AL165" s="310"/>
      <c r="AM165" s="298"/>
    </row>
    <row r="166" spans="1:42" s="13" customFormat="1">
      <c r="A166" s="361" t="str">
        <f>FIXED($D$8,0,1)</f>
        <v>0</v>
      </c>
      <c r="B166" s="666" t="str">
        <f>FIXED($I$4,0,1)</f>
        <v>0</v>
      </c>
      <c r="C166" s="20"/>
      <c r="D166" s="418" t="s">
        <v>92</v>
      </c>
      <c r="E166" s="82"/>
      <c r="F166" s="474"/>
      <c r="G166" s="474"/>
      <c r="H166" s="405"/>
      <c r="I166" s="14"/>
      <c r="J166" s="15"/>
      <c r="K166" s="519"/>
      <c r="L166" s="520"/>
      <c r="M166" s="521"/>
      <c r="N166" s="123"/>
      <c r="O166" s="392"/>
      <c r="P166" s="547"/>
      <c r="Q166" s="519"/>
      <c r="R166" s="547"/>
      <c r="S166" s="519"/>
      <c r="T166" s="326"/>
      <c r="U166" s="84"/>
      <c r="V166" s="336"/>
      <c r="W166" s="139"/>
      <c r="X166" s="139"/>
      <c r="Y166" s="15"/>
      <c r="Z166" s="139"/>
      <c r="AA166" s="84"/>
      <c r="AB166" s="611"/>
      <c r="AC166" s="612"/>
      <c r="AD166" s="547"/>
      <c r="AE166" s="519"/>
      <c r="AF166" s="519"/>
      <c r="AG166" s="93"/>
      <c r="AH166" s="38"/>
      <c r="AI166" s="316"/>
      <c r="AJ166" s="39"/>
      <c r="AK166" s="39"/>
      <c r="AL166" s="317"/>
      <c r="AM166" s="50"/>
      <c r="AN166" s="40"/>
      <c r="AO166" s="177"/>
      <c r="AP166" s="177"/>
    </row>
    <row r="167" spans="1:42" s="16" customFormat="1" ht="13.5" customHeight="1" thickBot="1">
      <c r="A167" s="200"/>
      <c r="B167" s="671"/>
      <c r="C167" s="27"/>
      <c r="D167" s="56"/>
      <c r="E167" s="740"/>
      <c r="F167" s="741"/>
      <c r="G167" s="464"/>
      <c r="H167" s="406"/>
      <c r="I167" s="125"/>
      <c r="J167" s="126"/>
      <c r="K167" s="522"/>
      <c r="L167" s="523"/>
      <c r="M167" s="524"/>
      <c r="N167" s="127"/>
      <c r="O167" s="393"/>
      <c r="P167" s="548"/>
      <c r="Q167" s="522"/>
      <c r="R167" s="548"/>
      <c r="S167" s="522"/>
      <c r="T167" s="327"/>
      <c r="U167" s="88"/>
      <c r="V167" s="340"/>
      <c r="W167" s="140"/>
      <c r="X167" s="140"/>
      <c r="Y167" s="126"/>
      <c r="Z167" s="140"/>
      <c r="AA167" s="88"/>
      <c r="AB167" s="613"/>
      <c r="AC167" s="614"/>
      <c r="AD167" s="548"/>
      <c r="AE167" s="522"/>
      <c r="AF167" s="522"/>
      <c r="AG167" s="174"/>
      <c r="AH167" s="341"/>
      <c r="AI167" s="342"/>
      <c r="AJ167" s="343"/>
      <c r="AK167" s="178"/>
      <c r="AL167" s="182"/>
      <c r="AM167" s="181"/>
      <c r="AN167" s="178"/>
    </row>
    <row r="168" spans="1:42" s="31" customFormat="1" ht="32.25" thickBot="1">
      <c r="A168" s="128"/>
      <c r="B168" s="672"/>
      <c r="C168" s="129"/>
      <c r="D168" s="130"/>
      <c r="E168" s="567" t="s">
        <v>58</v>
      </c>
      <c r="F168" s="424"/>
      <c r="G168" s="465"/>
      <c r="H168" s="407"/>
      <c r="I168" s="131"/>
      <c r="J168" s="132"/>
      <c r="K168" s="525" t="str">
        <f>+K11</f>
        <v>Montant total facturé HT (€)</v>
      </c>
      <c r="L168" s="526" t="str">
        <f>+L11</f>
        <v>Montant total facturé TTC (€)</v>
      </c>
      <c r="M168" s="525" t="str">
        <f>M11</f>
        <v>Montant total acquitté TTC (€)</v>
      </c>
      <c r="N168" s="133"/>
      <c r="O168" s="394"/>
      <c r="P168" s="549" t="str">
        <f>P$11</f>
        <v>Montant éligible facturé HT après analyse</v>
      </c>
      <c r="Q168" s="525" t="str">
        <f>Q$11</f>
        <v>Montant éligible acquitté HT après analyse</v>
      </c>
      <c r="R168" s="525" t="str">
        <f>R$11</f>
        <v>Montant non éligible acquitté HT après analyse</v>
      </c>
      <c r="S168" s="525" t="str">
        <f>S$11</f>
        <v>Vérification total acquitté HT après analyse</v>
      </c>
      <c r="T168" s="450"/>
      <c r="U168" s="328"/>
      <c r="V168" s="344"/>
      <c r="W168" s="141"/>
      <c r="X168" s="141"/>
      <c r="Y168" s="164"/>
      <c r="Z168" s="141"/>
      <c r="AA168" s="134"/>
      <c r="AB168" s="615" t="str">
        <f>AB$11</f>
        <v>Modification éligibilité avant plafond proposé - HT (en + / -)</v>
      </c>
      <c r="AC168" s="615"/>
      <c r="AD168" s="616" t="str">
        <f>$AD$11</f>
        <v>Eligible proposé sur l'analysé avant plafond (€ HT)</v>
      </c>
      <c r="AE168" s="617"/>
      <c r="AF168" s="615" t="str">
        <f>$AF$11</f>
        <v>Total éligible après plafond en € HT</v>
      </c>
      <c r="AG168" s="135"/>
      <c r="AH168" s="297" t="s">
        <v>223</v>
      </c>
      <c r="AI168" s="318" t="s">
        <v>196</v>
      </c>
      <c r="AJ168" s="89" t="str">
        <f>$AJ$11</f>
        <v xml:space="preserve">Montant d'aide </v>
      </c>
      <c r="AK168" s="57"/>
      <c r="AL168" s="319"/>
      <c r="AM168" s="181"/>
      <c r="AN168" s="178"/>
      <c r="AO168" s="179"/>
      <c r="AP168" s="179"/>
    </row>
    <row r="169" spans="1:42" s="21" customFormat="1" ht="27.75" customHeight="1" thickBot="1">
      <c r="A169" s="136"/>
      <c r="B169" s="673"/>
      <c r="C169" s="137"/>
      <c r="D169" s="345" t="s">
        <v>54</v>
      </c>
      <c r="E169" s="104">
        <f>SUM(E22,E32,E42,E52,E62,E72,E80,E88,E163,E150,E145,E136,E132,E128,E121,E114,E110,E106,E102)</f>
        <v>0</v>
      </c>
      <c r="F169" s="425"/>
      <c r="G169" s="466"/>
      <c r="H169" s="408"/>
      <c r="I169" s="100"/>
      <c r="J169" s="101"/>
      <c r="K169" s="527">
        <f>SUM(K22,K32,K42,K52,K62,K72,K80,K88,K163,K150,K145,K136,K132,K128,K121,K114,K110,K106,K102)</f>
        <v>0</v>
      </c>
      <c r="L169" s="527">
        <f>SUM(L22,L32,L42,L52,L62,L72,L80,L88,L163,L150,L145,L136,L132,L128,L121,L114,L110,L106,L102)</f>
        <v>0</v>
      </c>
      <c r="M169" s="527">
        <f>SUM(M22,M32,M42,M52,M62,M72,M80,M88,M163,M150,M145,M136,M132,M128,M121,M114,M110,M106,M102)</f>
        <v>0</v>
      </c>
      <c r="N169" s="500"/>
      <c r="O169" s="501"/>
      <c r="P169" s="527">
        <f>SUM(P22,P32,P42,P52,P62,P72,P80,P88,P163,P150,P145,P136,P132,P128,P121,P114,P110,P106,P102)</f>
        <v>0</v>
      </c>
      <c r="Q169" s="527">
        <f>SUM(Q22,Q32,Q42,Q52,Q62,Q72,Q80,Q88,Q163,Q150,Q145,Q136,Q132,Q128,Q121,Q114,Q110,Q106,Q102)</f>
        <v>0</v>
      </c>
      <c r="R169" s="550">
        <f>SUM(R22,R32,R42,R52,R62,R72,R80,R88,R163,R150,R145,R136,R132,R128,R121,R114,R110,R106,R102)</f>
        <v>0</v>
      </c>
      <c r="S169" s="550">
        <f>SUM(S22,S32,S42,S52,S62,S72,S80,S88,S163,S150,S145,S136,S132,S128,S121,S114,S110,S106,S102)</f>
        <v>0</v>
      </c>
      <c r="T169" s="451"/>
      <c r="U169" s="329"/>
      <c r="V169" s="337"/>
      <c r="W169" s="142"/>
      <c r="X169" s="142"/>
      <c r="Y169" s="165"/>
      <c r="Z169" s="142"/>
      <c r="AA169" s="120"/>
      <c r="AB169" s="618">
        <f>SUM(AB22,AB32,AB42,AB52,AB62,AB72,AB80,AB88,AB163,AB150,AB145,AB136,AB132,AB128,AB121,AB114,AB110,AB106,AB102)</f>
        <v>0</v>
      </c>
      <c r="AC169" s="619"/>
      <c r="AD169" s="618">
        <f>SUM(AD22,AD32,AD42,AD52,AD62,AD72,AD80,AD88,AD163,AD150,AD145,AD136,AD132,AD128,AD121,AD114,AD110,AD106,AD102)</f>
        <v>0</v>
      </c>
      <c r="AE169" s="620"/>
      <c r="AF169" s="618">
        <f>SUM(AF22,AF32,AF42,AF52,AF62,AF72,AF80,AF88,AF163,AF150,AF145,AF136,AF132,AF128,AF121,AF114,AF110,AF106,AF102)</f>
        <v>0</v>
      </c>
      <c r="AG169" s="104">
        <f>SUM(AG22,AG32,AG42,AG52,AG62,AG72,AG80,AG88,AG163,AG150,AG145,AG136,AG132,AG128,AG121,AG114,AG110,AG106,AG102)</f>
        <v>0</v>
      </c>
      <c r="AH169" s="395" t="str">
        <f>IF(AG169&gt;E169*25%,"au-delà des 25% autorisés","en deça des 25% autorisés")</f>
        <v>en deça des 25% autorisés</v>
      </c>
      <c r="AI169" s="320" t="str">
        <f>IF(AF169&lt;&gt;0,AJ169/AF169,"")</f>
        <v/>
      </c>
      <c r="AJ169" s="104">
        <f>SUM(AJ22,AJ32,AJ42,AJ52,AJ62,AJ72,AJ80,AJ88,AJ163,AJ150,AJ145,AJ136,AJ132,AJ128,AJ121,AJ114,AJ110,AJ106,AJ102)</f>
        <v>0</v>
      </c>
      <c r="AK169" s="321" t="str">
        <f>IF(Q169&lt;&gt;0,IF((Q169+AB169)-AD169=0,"OK","!"),IF(P169&lt;&gt;0,IF((P169+AB169)-AD169=0,"OK","!"),IF((K169+AB169)-AD169=0,"OK","!")))</f>
        <v>OK</v>
      </c>
      <c r="AL169" s="322"/>
      <c r="AM169" s="181"/>
      <c r="AN169" s="178"/>
    </row>
    <row r="170" spans="1:42" ht="13.5" thickBot="1">
      <c r="A170" s="171"/>
      <c r="B170" s="28"/>
      <c r="C170" s="29"/>
      <c r="D170" s="439" t="str">
        <f>IF(E170&lt;&gt;"","contrôle de cohérence : ","")</f>
        <v/>
      </c>
      <c r="E170" s="440" t="str">
        <f>IF((E169-L6)&lt;&gt;0,"écart avec K5","")</f>
        <v/>
      </c>
      <c r="F170" s="108"/>
      <c r="G170" s="108"/>
      <c r="H170" s="59"/>
      <c r="I170" s="60"/>
      <c r="J170" s="61"/>
      <c r="K170" s="63"/>
      <c r="L170" s="63"/>
      <c r="M170" s="62"/>
      <c r="N170" s="61"/>
      <c r="O170" s="201"/>
      <c r="P170" s="447"/>
      <c r="Q170" s="448"/>
      <c r="R170" s="448"/>
      <c r="S170" s="448"/>
      <c r="T170" s="449"/>
      <c r="U170" s="449"/>
      <c r="V170" s="221"/>
      <c r="W170" s="742" t="s">
        <v>121</v>
      </c>
      <c r="X170" s="742"/>
      <c r="Y170" s="742"/>
      <c r="Z170" s="742"/>
      <c r="AA170" s="742"/>
      <c r="AB170" s="742"/>
      <c r="AC170" s="743"/>
      <c r="AD170" s="169"/>
      <c r="AE170" s="64"/>
      <c r="AF170" s="59"/>
      <c r="AG170" s="65"/>
      <c r="AH170" s="170"/>
      <c r="AI170" s="59"/>
      <c r="AJ170" s="375"/>
      <c r="AK170" s="59"/>
      <c r="AL170" s="59"/>
      <c r="AM170" s="178"/>
      <c r="AN170" s="178"/>
    </row>
    <row r="171" spans="1:42" ht="12.75" customHeight="1">
      <c r="A171" s="202"/>
      <c r="B171" s="674"/>
      <c r="C171" s="25"/>
      <c r="D171" s="58"/>
      <c r="E171" s="105"/>
      <c r="F171" s="109"/>
      <c r="G171" s="109"/>
      <c r="H171" s="76"/>
      <c r="I171" s="76"/>
      <c r="J171" s="268"/>
      <c r="K171" s="744" t="s">
        <v>78</v>
      </c>
      <c r="L171" s="745"/>
      <c r="M171" s="745"/>
      <c r="N171" s="746"/>
      <c r="O171" s="159"/>
      <c r="P171" s="753" t="s">
        <v>113</v>
      </c>
      <c r="Q171" s="754"/>
      <c r="R171" s="754"/>
      <c r="S171" s="754"/>
      <c r="T171" s="754"/>
      <c r="U171" s="755"/>
      <c r="V171" s="217"/>
      <c r="W171" s="217"/>
      <c r="X171" s="762" t="s">
        <v>120</v>
      </c>
      <c r="Y171" s="763"/>
      <c r="Z171" s="764"/>
      <c r="AA171" s="76"/>
      <c r="AB171" s="76"/>
      <c r="AC171" s="771" t="s">
        <v>119</v>
      </c>
      <c r="AD171" s="171"/>
      <c r="AE171" s="728" t="s">
        <v>122</v>
      </c>
      <c r="AF171" s="729"/>
      <c r="AG171" s="161"/>
      <c r="AH171" s="162"/>
      <c r="AI171" s="71"/>
      <c r="AJ171" s="118"/>
      <c r="AK171" s="59"/>
      <c r="AL171" s="59"/>
      <c r="AM171" s="178"/>
      <c r="AN171" s="178"/>
    </row>
    <row r="172" spans="1:42">
      <c r="A172" s="551"/>
      <c r="B172" s="675"/>
      <c r="C172" s="552"/>
      <c r="D172" s="58"/>
      <c r="E172" s="105"/>
      <c r="F172" s="109"/>
      <c r="G172" s="109"/>
      <c r="H172" s="76"/>
      <c r="I172" s="76"/>
      <c r="J172" s="76"/>
      <c r="K172" s="747"/>
      <c r="L172" s="748"/>
      <c r="M172" s="748"/>
      <c r="N172" s="749"/>
      <c r="O172" s="159"/>
      <c r="P172" s="756"/>
      <c r="Q172" s="757"/>
      <c r="R172" s="757"/>
      <c r="S172" s="757"/>
      <c r="T172" s="757"/>
      <c r="U172" s="758"/>
      <c r="V172" s="217"/>
      <c r="W172" s="217"/>
      <c r="X172" s="765"/>
      <c r="Y172" s="766"/>
      <c r="Z172" s="767"/>
      <c r="AA172" s="76"/>
      <c r="AB172" s="76"/>
      <c r="AC172" s="772"/>
      <c r="AD172" s="160"/>
      <c r="AE172" s="730"/>
      <c r="AF172" s="731"/>
      <c r="AG172" s="161"/>
      <c r="AH172" s="162"/>
      <c r="AI172" s="71"/>
      <c r="AJ172" s="118"/>
      <c r="AK172" s="59"/>
      <c r="AL172" s="59"/>
      <c r="AM172" s="178"/>
      <c r="AN172" s="178"/>
    </row>
    <row r="173" spans="1:42" ht="66.75" customHeight="1" thickBot="1">
      <c r="A173" s="28"/>
      <c r="B173" s="28"/>
      <c r="C173" s="29"/>
      <c r="D173" s="58"/>
      <c r="E173" s="105"/>
      <c r="F173" s="109"/>
      <c r="G173" s="109"/>
      <c r="H173" s="76"/>
      <c r="I173" s="76"/>
      <c r="J173" s="76"/>
      <c r="K173" s="750"/>
      <c r="L173" s="751"/>
      <c r="M173" s="751"/>
      <c r="N173" s="752"/>
      <c r="O173" s="159"/>
      <c r="P173" s="759"/>
      <c r="Q173" s="760"/>
      <c r="R173" s="760"/>
      <c r="S173" s="760"/>
      <c r="T173" s="760"/>
      <c r="U173" s="761"/>
      <c r="V173" s="217"/>
      <c r="W173" s="217"/>
      <c r="X173" s="768"/>
      <c r="Y173" s="769"/>
      <c r="Z173" s="770"/>
      <c r="AA173" s="76"/>
      <c r="AB173" s="76"/>
      <c r="AC173" s="773"/>
      <c r="AD173" s="160"/>
      <c r="AE173" s="732"/>
      <c r="AF173" s="733"/>
      <c r="AG173" s="161"/>
      <c r="AH173" s="162"/>
      <c r="AI173" s="71"/>
      <c r="AJ173" s="118"/>
      <c r="AK173" s="59"/>
      <c r="AL173" s="59"/>
      <c r="AM173" s="178"/>
      <c r="AN173" s="178"/>
    </row>
    <row r="174" spans="1:42" ht="6.75" customHeight="1">
      <c r="A174" s="3"/>
      <c r="B174" s="676"/>
      <c r="C174" s="553"/>
      <c r="D174" s="28"/>
      <c r="E174" s="102"/>
      <c r="F174" s="107"/>
      <c r="G174" s="107"/>
      <c r="H174" s="28"/>
      <c r="I174" s="561"/>
      <c r="J174" s="268"/>
      <c r="K174" s="562"/>
      <c r="L174" s="562"/>
      <c r="M174" s="562"/>
      <c r="N174" s="268"/>
      <c r="O174" s="561"/>
      <c r="P174" s="562"/>
      <c r="Q174" s="563"/>
      <c r="R174" s="562"/>
      <c r="S174" s="563"/>
      <c r="T174" s="432"/>
      <c r="U174" s="432"/>
      <c r="V174" s="564"/>
      <c r="W174" s="432"/>
      <c r="X174" s="432"/>
      <c r="Y174" s="268"/>
      <c r="Z174" s="432"/>
      <c r="AA174" s="28"/>
      <c r="AB174" s="28"/>
      <c r="AC174" s="28"/>
      <c r="AD174" s="28"/>
      <c r="AE174" s="28"/>
      <c r="AF174" s="28"/>
      <c r="AG174" s="565"/>
      <c r="AH174" s="566"/>
      <c r="AI174" s="566"/>
      <c r="AJ174" s="566"/>
      <c r="AK174" s="566"/>
      <c r="AL174" s="566"/>
      <c r="AM174" s="181"/>
      <c r="AN174" s="178"/>
    </row>
    <row r="175" spans="1:42">
      <c r="D175" s="3"/>
      <c r="E175" s="554"/>
      <c r="F175" s="555"/>
      <c r="G175" s="555"/>
      <c r="H175" s="3"/>
      <c r="I175" s="4"/>
      <c r="J175" s="556"/>
      <c r="K175" s="557"/>
      <c r="L175" s="558"/>
      <c r="M175" s="559"/>
      <c r="N175" s="5"/>
      <c r="O175" s="4"/>
      <c r="P175" s="560"/>
      <c r="Q175" s="33"/>
      <c r="R175" s="560"/>
      <c r="S175" s="33"/>
      <c r="T175" s="143"/>
      <c r="U175" s="143"/>
      <c r="V175" s="222"/>
      <c r="W175" s="143"/>
      <c r="X175" s="143"/>
      <c r="Y175" s="5"/>
      <c r="Z175" s="143"/>
      <c r="AA175" s="3"/>
      <c r="AB175" s="3"/>
      <c r="AC175" s="3"/>
      <c r="AD175" s="3"/>
      <c r="AE175" s="3"/>
      <c r="AF175" s="3"/>
      <c r="AG175" s="175"/>
      <c r="AH175" s="180"/>
      <c r="AI175" s="180"/>
      <c r="AJ175" s="180"/>
      <c r="AK175" s="180"/>
      <c r="AL175" s="180"/>
      <c r="AM175" s="178"/>
      <c r="AN175" s="178"/>
    </row>
    <row r="176" spans="1:42">
      <c r="AG176" s="176"/>
      <c r="AH176" s="178"/>
      <c r="AI176" s="178"/>
      <c r="AJ176" s="178"/>
      <c r="AK176" s="178"/>
      <c r="AL176" s="178"/>
      <c r="AM176" s="178"/>
      <c r="AN176" s="178"/>
    </row>
    <row r="177" spans="33:40">
      <c r="AG177" s="176"/>
      <c r="AH177" s="178"/>
      <c r="AI177" s="178"/>
      <c r="AJ177" s="178"/>
      <c r="AK177" s="178"/>
      <c r="AL177" s="178"/>
      <c r="AM177" s="178"/>
      <c r="AN177" s="178"/>
    </row>
    <row r="178" spans="33:40">
      <c r="AG178" s="176"/>
      <c r="AH178" s="178"/>
      <c r="AI178" s="178"/>
      <c r="AJ178" s="178"/>
      <c r="AK178" s="178"/>
      <c r="AL178" s="178"/>
      <c r="AM178" s="178"/>
      <c r="AN178" s="178"/>
    </row>
    <row r="179" spans="33:40">
      <c r="AG179" s="176"/>
      <c r="AH179" s="178"/>
      <c r="AI179" s="178"/>
      <c r="AJ179" s="178"/>
      <c r="AK179" s="178"/>
      <c r="AL179" s="178"/>
      <c r="AM179" s="178"/>
      <c r="AN179" s="178"/>
    </row>
    <row r="180" spans="33:40">
      <c r="AG180" s="176"/>
    </row>
    <row r="181" spans="33:40">
      <c r="AG181" s="176"/>
    </row>
  </sheetData>
  <mergeCells count="37">
    <mergeCell ref="AE171:AF173"/>
    <mergeCell ref="F150:G150"/>
    <mergeCell ref="Z10:AB10"/>
    <mergeCell ref="D15:D16"/>
    <mergeCell ref="E167:F167"/>
    <mergeCell ref="W170:AC170"/>
    <mergeCell ref="K171:N173"/>
    <mergeCell ref="P171:U173"/>
    <mergeCell ref="X171:Z173"/>
    <mergeCell ref="AC171:AC173"/>
    <mergeCell ref="D9:F10"/>
    <mergeCell ref="G9:O9"/>
    <mergeCell ref="P9:U10"/>
    <mergeCell ref="V9:Y9"/>
    <mergeCell ref="AD9:AH10"/>
    <mergeCell ref="AI9:AL10"/>
    <mergeCell ref="H10:L10"/>
    <mergeCell ref="M10:O10"/>
    <mergeCell ref="V10:W10"/>
    <mergeCell ref="X10:Y10"/>
    <mergeCell ref="AJ1:AK1"/>
    <mergeCell ref="I2:J2"/>
    <mergeCell ref="V2:W2"/>
    <mergeCell ref="Y2:Y7"/>
    <mergeCell ref="V7:W7"/>
    <mergeCell ref="I3:J3"/>
    <mergeCell ref="V3:W3"/>
    <mergeCell ref="I5:J5"/>
    <mergeCell ref="AJ5:AJ6"/>
    <mergeCell ref="I6:J6"/>
    <mergeCell ref="V6:W6"/>
    <mergeCell ref="I4:J4"/>
    <mergeCell ref="V8:W8"/>
    <mergeCell ref="I1:J1"/>
    <mergeCell ref="V1:AC1"/>
    <mergeCell ref="V5:W5"/>
    <mergeCell ref="AC2:AC10"/>
  </mergeCells>
  <phoneticPr fontId="0" type="noConversion"/>
  <conditionalFormatting sqref="AK6:AK7">
    <cfRule type="expression" dxfId="29" priority="10" stopIfTrue="1">
      <formula>$AK$2="PME"</formula>
    </cfRule>
  </conditionalFormatting>
  <conditionalFormatting sqref="AK169 AK12:AK163">
    <cfRule type="cellIs" dxfId="28" priority="9" stopIfTrue="1" operator="equal">
      <formula>"OK"</formula>
    </cfRule>
  </conditionalFormatting>
  <conditionalFormatting sqref="AK169">
    <cfRule type="cellIs" dxfId="27" priority="8" stopIfTrue="1" operator="between">
      <formula>0.001</formula>
      <formula>-0.001</formula>
    </cfRule>
  </conditionalFormatting>
  <conditionalFormatting sqref="AK5">
    <cfRule type="expression" dxfId="26" priority="7" stopIfTrue="1">
      <formula>$AK$2="ETI"</formula>
    </cfRule>
  </conditionalFormatting>
  <conditionalFormatting sqref="AL22 AL32 AL42 AL62 AL72 AL80 AL88 AL52">
    <cfRule type="cellIs" dxfId="25" priority="4" stopIfTrue="1" operator="equal">
      <formula>"S/O"</formula>
    </cfRule>
    <cfRule type="cellIs" dxfId="24" priority="5" stopIfTrue="1" operator="equal">
      <formula>"Plafond non atteint :instruire toutes les factures"</formula>
    </cfRule>
    <cfRule type="cellIs" dxfId="23" priority="6" stopIfTrue="1" operator="equal">
      <formula>"Les factures contrôlés permettent de plafonner le batiment"</formula>
    </cfRule>
  </conditionalFormatting>
  <conditionalFormatting sqref="AL42 AL62 AL72 AL80 AL88 AL32 AL52">
    <cfRule type="cellIs" dxfId="22" priority="1" stopIfTrue="1" operator="equal">
      <formula>"S/O"</formula>
    </cfRule>
    <cfRule type="cellIs" dxfId="21" priority="2" stopIfTrue="1" operator="equal">
      <formula>"Le plafond en batiment n'est pas atteint, vous devez instruire tous les devis"</formula>
    </cfRule>
    <cfRule type="cellIs" dxfId="20" priority="3" stopIfTrue="1" operator="equal">
      <formula>"Les devis analysés permettent de plafonner le batiment"</formula>
    </cfRule>
  </conditionalFormatting>
  <dataValidations disablePrompts="1" count="4">
    <dataValidation type="list" allowBlank="1" showInputMessage="1" showErrorMessage="1" sqref="I1:J1">
      <formula1>"choisir,1er acompte,2e acompte,Solde,Paiement unique"</formula1>
    </dataValidation>
    <dataValidation type="list" allowBlank="1" showInputMessage="1" showErrorMessage="1" sqref="I6:J6">
      <formula1>"choisir,Simplifié,Approfondi"</formula1>
    </dataValidation>
    <dataValidation type="list" allowBlank="1" showInputMessage="1" showErrorMessage="1" sqref="AK2">
      <formula1>"choisir,PME,ETI"</formula1>
    </dataValidation>
    <dataValidation type="list" allowBlank="1" showInputMessage="1" showErrorMessage="1" sqref="AK3:AK4">
      <formula1>"choisir ,oui,non"</formula1>
    </dataValidation>
  </dataValidations>
  <printOptions horizontalCentered="1" verticalCentered="1"/>
  <pageMargins left="0" right="0" top="0.39370078740157483" bottom="0.19685039370078741" header="0" footer="0.31496062992125984"/>
  <pageSetup paperSize="8" scale="60" fitToWidth="3" fitToHeight="2" orientation="landscape" r:id="rId1"/>
  <headerFooter>
    <oddHeader>&amp;C&amp;"Arial,Normal"&amp;14Page &amp;P sur &amp;N</oddHeader>
    <oddFooter xml:space="preserve">&amp;LINVOCM Version 26022015
</oddFooter>
  </headerFooter>
  <colBreaks count="2" manualBreakCount="2">
    <brk id="21" max="174" man="1"/>
    <brk id="29" max="17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P181"/>
  <sheetViews>
    <sheetView showWhiteSpace="0" view="pageBreakPreview" topLeftCell="D1" zoomScale="75" zoomScaleNormal="70" zoomScaleSheetLayoutView="75" zoomScalePageLayoutView="51" workbookViewId="0">
      <selection activeCell="D8" sqref="D8"/>
    </sheetView>
  </sheetViews>
  <sheetFormatPr baseColWidth="10" defaultRowHeight="12.75" outlineLevelRow="1"/>
  <cols>
    <col min="1" max="1" width="41.6640625" style="1" hidden="1" customWidth="1"/>
    <col min="2" max="2" width="22.5" style="1" hidden="1" customWidth="1"/>
    <col min="3" max="3" width="65.1640625" style="2" hidden="1" customWidth="1"/>
    <col min="4" max="4" width="46.33203125" style="1" customWidth="1"/>
    <col min="5" max="5" width="18.1640625" style="106" customWidth="1"/>
    <col min="6" max="6" width="14.33203125" style="110" customWidth="1"/>
    <col min="7" max="7" width="13.1640625" style="110" customWidth="1"/>
    <col min="8" max="8" width="22.6640625" style="1" customWidth="1"/>
    <col min="9" max="9" width="11.5" style="22" customWidth="1"/>
    <col min="10" max="10" width="18.5" style="23" bestFit="1" customWidth="1"/>
    <col min="11" max="11" width="21.1640625" style="34" customWidth="1"/>
    <col min="12" max="12" width="20.6640625" style="35" customWidth="1"/>
    <col min="13" max="13" width="21.1640625" style="37" customWidth="1"/>
    <col min="14" max="14" width="12" style="23"/>
    <col min="15" max="15" width="11.33203125" style="22" customWidth="1"/>
    <col min="16" max="16" width="21.1640625" style="36" customWidth="1"/>
    <col min="17" max="17" width="22.5" style="32" customWidth="1"/>
    <col min="18" max="18" width="22.6640625" style="36" customWidth="1"/>
    <col min="19" max="19" width="24.1640625" style="32" customWidth="1"/>
    <col min="20" max="20" width="41" style="144" customWidth="1"/>
    <col min="21" max="21" width="15.6640625" style="144" customWidth="1"/>
    <col min="22" max="22" width="12.83203125" style="223" customWidth="1"/>
    <col min="23" max="23" width="38" style="144" customWidth="1"/>
    <col min="24" max="24" width="38.83203125" style="144" customWidth="1"/>
    <col min="25" max="25" width="14.1640625" style="23" customWidth="1"/>
    <col min="26" max="26" width="58.83203125" style="144" customWidth="1"/>
    <col min="27" max="27" width="18.6640625" style="1" customWidth="1"/>
    <col min="28" max="28" width="34.1640625" style="1" customWidth="1"/>
    <col min="29" max="29" width="62" style="1" customWidth="1"/>
    <col min="30" max="30" width="29.6640625" style="1" customWidth="1"/>
    <col min="31" max="31" width="18.6640625" style="1" customWidth="1"/>
    <col min="32" max="32" width="30.1640625" style="1" customWidth="1"/>
    <col min="33" max="33" width="21.5" style="44" customWidth="1"/>
    <col min="34" max="34" width="45.1640625" style="148" customWidth="1"/>
    <col min="35" max="35" width="10.33203125" style="70" customWidth="1"/>
    <col min="36" max="36" width="20.6640625" style="119" customWidth="1"/>
    <col min="37" max="37" width="9" style="70" customWidth="1"/>
    <col min="38" max="38" width="28" style="70" customWidth="1"/>
    <col min="39" max="39" width="12" style="1" customWidth="1"/>
    <col min="40" max="16384" width="12" style="1"/>
  </cols>
  <sheetData>
    <row r="1" spans="1:39" s="3" customFormat="1" ht="27" customHeight="1" thickBot="1">
      <c r="A1" s="1"/>
      <c r="B1" s="660"/>
      <c r="C1" s="25"/>
      <c r="D1" s="28"/>
      <c r="E1" s="28"/>
      <c r="F1" s="28"/>
      <c r="G1" s="28"/>
      <c r="H1" s="492" t="s">
        <v>126</v>
      </c>
      <c r="I1" s="683" t="s">
        <v>228</v>
      </c>
      <c r="J1" s="684"/>
      <c r="K1" s="490" t="s">
        <v>200</v>
      </c>
      <c r="L1" s="187"/>
      <c r="M1" s="432"/>
      <c r="N1" s="432"/>
      <c r="O1" s="60"/>
      <c r="P1" s="67"/>
      <c r="Q1" s="68"/>
      <c r="R1" s="67"/>
      <c r="S1" s="68"/>
      <c r="T1" s="149"/>
      <c r="U1" s="149"/>
      <c r="V1" s="685" t="s">
        <v>191</v>
      </c>
      <c r="W1" s="686"/>
      <c r="X1" s="686"/>
      <c r="Y1" s="686"/>
      <c r="Z1" s="686"/>
      <c r="AA1" s="686"/>
      <c r="AB1" s="686"/>
      <c r="AC1" s="687"/>
      <c r="AD1" s="59"/>
      <c r="AE1" s="121"/>
      <c r="AF1" s="121"/>
      <c r="AG1" s="121"/>
      <c r="AH1" s="145"/>
      <c r="AI1" s="66"/>
      <c r="AJ1" s="693" t="s">
        <v>79</v>
      </c>
      <c r="AK1" s="694"/>
      <c r="AL1" s="97"/>
      <c r="AM1" s="96"/>
    </row>
    <row r="2" spans="1:39" ht="27.75" customHeight="1" thickBot="1">
      <c r="B2" s="660"/>
      <c r="C2" s="25"/>
      <c r="D2" s="28"/>
      <c r="E2" s="193"/>
      <c r="F2" s="194"/>
      <c r="G2" s="194"/>
      <c r="H2" s="493" t="s">
        <v>80</v>
      </c>
      <c r="I2" s="695"/>
      <c r="J2" s="696"/>
      <c r="K2" s="491" t="s">
        <v>213</v>
      </c>
      <c r="L2" s="435"/>
      <c r="M2" s="191"/>
      <c r="N2" s="190"/>
      <c r="O2" s="60"/>
      <c r="P2" s="77"/>
      <c r="Q2" s="68"/>
      <c r="R2" s="77"/>
      <c r="S2" s="68"/>
      <c r="T2" s="149"/>
      <c r="U2" s="149"/>
      <c r="V2" s="697" t="s">
        <v>205</v>
      </c>
      <c r="W2" s="698"/>
      <c r="X2" s="453"/>
      <c r="Y2" s="699"/>
      <c r="Z2" s="677" t="s">
        <v>107</v>
      </c>
      <c r="AA2" s="166" t="s">
        <v>124</v>
      </c>
      <c r="AB2" s="212" t="s">
        <v>128</v>
      </c>
      <c r="AC2" s="690" t="s">
        <v>105</v>
      </c>
      <c r="AD2" s="59"/>
      <c r="AE2" s="94"/>
      <c r="AF2" s="59"/>
      <c r="AG2" s="95"/>
      <c r="AH2" s="146"/>
      <c r="AI2" s="66"/>
      <c r="AJ2" s="114" t="s">
        <v>77</v>
      </c>
      <c r="AK2" s="111" t="s">
        <v>195</v>
      </c>
      <c r="AL2" s="97"/>
      <c r="AM2" s="96"/>
    </row>
    <row r="3" spans="1:39" ht="27" customHeight="1">
      <c r="B3" s="660"/>
      <c r="C3" s="25"/>
      <c r="D3" s="28"/>
      <c r="E3" s="193"/>
      <c r="F3" s="194"/>
      <c r="G3" s="194"/>
      <c r="H3" s="494" t="s">
        <v>193</v>
      </c>
      <c r="I3" s="702"/>
      <c r="J3" s="703"/>
      <c r="K3" s="436" t="s">
        <v>64</v>
      </c>
      <c r="L3" s="188"/>
      <c r="M3" s="192"/>
      <c r="N3" s="190"/>
      <c r="O3" s="60"/>
      <c r="P3" s="67"/>
      <c r="Q3" s="68"/>
      <c r="R3" s="67"/>
      <c r="S3" s="68"/>
      <c r="T3" s="149"/>
      <c r="U3" s="149"/>
      <c r="V3" s="704" t="s">
        <v>129</v>
      </c>
      <c r="W3" s="705"/>
      <c r="X3" s="173" t="s">
        <v>106</v>
      </c>
      <c r="Y3" s="700"/>
      <c r="Z3" s="207" t="s">
        <v>108</v>
      </c>
      <c r="AA3" s="18" t="s">
        <v>109</v>
      </c>
      <c r="AB3" s="213"/>
      <c r="AC3" s="691"/>
      <c r="AD3" s="59"/>
      <c r="AE3" s="94"/>
      <c r="AF3" s="59"/>
      <c r="AG3" s="95"/>
      <c r="AH3" s="146"/>
      <c r="AI3" s="66"/>
      <c r="AJ3" s="115" t="s">
        <v>81</v>
      </c>
      <c r="AK3" s="112" t="s">
        <v>229</v>
      </c>
      <c r="AL3" s="97"/>
      <c r="AM3" s="96"/>
    </row>
    <row r="4" spans="1:39" ht="27" customHeight="1">
      <c r="B4" s="660"/>
      <c r="C4" s="25"/>
      <c r="D4" s="28"/>
      <c r="E4" s="193"/>
      <c r="F4" s="194"/>
      <c r="G4" s="194"/>
      <c r="H4" s="494" t="s">
        <v>230</v>
      </c>
      <c r="I4" s="702"/>
      <c r="J4" s="712"/>
      <c r="K4" s="436"/>
      <c r="L4" s="188"/>
      <c r="M4" s="192"/>
      <c r="N4" s="190"/>
      <c r="O4" s="60"/>
      <c r="P4" s="67"/>
      <c r="Q4" s="68"/>
      <c r="R4" s="67"/>
      <c r="S4" s="68"/>
      <c r="T4" s="149"/>
      <c r="U4" s="149"/>
      <c r="V4" s="654"/>
      <c r="W4" s="655"/>
      <c r="X4" s="656"/>
      <c r="Y4" s="700"/>
      <c r="Z4" s="657"/>
      <c r="AA4" s="658"/>
      <c r="AB4" s="659"/>
      <c r="AC4" s="691"/>
      <c r="AD4" s="59"/>
      <c r="AE4" s="94"/>
      <c r="AF4" s="59"/>
      <c r="AG4" s="95"/>
      <c r="AH4" s="146"/>
      <c r="AI4" s="66"/>
      <c r="AJ4" s="115"/>
      <c r="AK4" s="112"/>
      <c r="AL4" s="97"/>
      <c r="AM4" s="96"/>
    </row>
    <row r="5" spans="1:39" ht="42.75" customHeight="1" thickBot="1">
      <c r="B5" s="660"/>
      <c r="C5" s="25"/>
      <c r="D5" s="28"/>
      <c r="E5" s="193"/>
      <c r="F5" s="194"/>
      <c r="G5" s="194"/>
      <c r="H5" s="494" t="s">
        <v>125</v>
      </c>
      <c r="I5" s="706" t="str">
        <f ca="1">LEFT(MID(CELL("filename",A1),FIND("[",CELL("filename",A1))+1,SUM(FIND({"[";"]"},CELL("filename",A1))*{-1;1})-6),13)</f>
        <v>INV0000000000</v>
      </c>
      <c r="J5" s="707"/>
      <c r="K5" s="622" t="s">
        <v>194</v>
      </c>
      <c r="L5" s="623" t="str">
        <f>IF(I6="Approfondi",IF(ISBLANK(L2),"",DATE(YEAR(L3)+2,MONTH(L3),DAY(L3))),IF(ISBLANK(L2),"",IF(MID(I5,6,2)=13,DATE(YEAR(L2)+1,MONTH(L2),DAY(L2)),DATE(YEAR(L2)+1,MONTH(L2)+3,DAY(L2)))))</f>
        <v/>
      </c>
      <c r="M5" s="158"/>
      <c r="N5" s="190"/>
      <c r="O5" s="60"/>
      <c r="P5" s="67"/>
      <c r="Q5" s="68"/>
      <c r="R5" s="67"/>
      <c r="S5" s="68"/>
      <c r="T5" s="149"/>
      <c r="U5" s="149"/>
      <c r="V5" s="688" t="s">
        <v>116</v>
      </c>
      <c r="W5" s="689"/>
      <c r="X5" s="206">
        <v>1</v>
      </c>
      <c r="Y5" s="700"/>
      <c r="Z5" s="208" t="s">
        <v>111</v>
      </c>
      <c r="AA5" s="168" t="s">
        <v>110</v>
      </c>
      <c r="AB5" s="214"/>
      <c r="AC5" s="691"/>
      <c r="AD5" s="59"/>
      <c r="AE5" s="94"/>
      <c r="AF5" s="59"/>
      <c r="AG5" s="95"/>
      <c r="AH5" s="146"/>
      <c r="AI5" s="66"/>
      <c r="AJ5" s="708" t="s">
        <v>62</v>
      </c>
      <c r="AK5" s="113" t="str">
        <f>IF(AK2="choisir","",IF((AND(AK2="PME",AK3="OUI")),40%,35%))</f>
        <v/>
      </c>
      <c r="AL5" s="97"/>
      <c r="AM5" s="96"/>
    </row>
    <row r="6" spans="1:39" ht="27" customHeight="1" thickBot="1">
      <c r="B6" s="660"/>
      <c r="C6" s="25"/>
      <c r="D6" s="28"/>
      <c r="E6" s="193"/>
      <c r="F6" s="194"/>
      <c r="G6" s="194"/>
      <c r="H6" s="495" t="s">
        <v>65</v>
      </c>
      <c r="I6" s="710" t="s">
        <v>195</v>
      </c>
      <c r="J6" s="711"/>
      <c r="K6" s="433" t="s">
        <v>66</v>
      </c>
      <c r="L6" s="434"/>
      <c r="M6" s="158"/>
      <c r="N6" s="190"/>
      <c r="O6" s="60"/>
      <c r="P6" s="67"/>
      <c r="Q6" s="68"/>
      <c r="R6" s="67"/>
      <c r="S6" s="68"/>
      <c r="T6" s="149"/>
      <c r="U6" s="149"/>
      <c r="V6" s="688" t="s">
        <v>131</v>
      </c>
      <c r="W6" s="689"/>
      <c r="X6" s="206">
        <v>0.5</v>
      </c>
      <c r="Y6" s="700"/>
      <c r="Z6" s="209" t="s">
        <v>117</v>
      </c>
      <c r="AA6" s="210"/>
      <c r="AB6" s="205"/>
      <c r="AC6" s="691"/>
      <c r="AD6" s="28"/>
      <c r="AE6" s="94"/>
      <c r="AF6" s="59"/>
      <c r="AG6" s="95"/>
      <c r="AH6" s="146"/>
      <c r="AI6" s="66"/>
      <c r="AJ6" s="709"/>
      <c r="AK6" s="287" t="str">
        <f>IF($AK$2="choisir","",IF(AND(AK2="ETI",AK3="OUI"),20%,17.5%))</f>
        <v/>
      </c>
      <c r="AL6" s="97"/>
      <c r="AM6" s="96"/>
    </row>
    <row r="7" spans="1:39" ht="27" customHeight="1" thickBot="1">
      <c r="B7" s="660"/>
      <c r="C7" s="25"/>
      <c r="D7" s="456" t="str">
        <f ca="1">CONCATENATE("N°SIRET DU ",MID(CELL("filename",A1),FIND("]",CELL("filename",A1))+1,10))</f>
        <v>N°SIRET DU SITE 2</v>
      </c>
      <c r="E7" s="156"/>
      <c r="F7" s="156"/>
      <c r="G7" s="156"/>
      <c r="H7" s="157"/>
      <c r="I7" s="157"/>
      <c r="J7" s="158"/>
      <c r="K7" s="218" t="s">
        <v>134</v>
      </c>
      <c r="L7" s="189"/>
      <c r="M7" s="62"/>
      <c r="N7" s="61"/>
      <c r="O7" s="60"/>
      <c r="P7" s="67"/>
      <c r="Q7" s="68"/>
      <c r="R7" s="67"/>
      <c r="S7" s="68"/>
      <c r="T7" s="149"/>
      <c r="U7" s="149"/>
      <c r="V7" s="688" t="s">
        <v>132</v>
      </c>
      <c r="W7" s="689"/>
      <c r="X7" s="206">
        <v>0.2</v>
      </c>
      <c r="Y7" s="701"/>
      <c r="Z7" s="211" t="s">
        <v>118</v>
      </c>
      <c r="AA7" s="210"/>
      <c r="AB7" s="167"/>
      <c r="AC7" s="691"/>
      <c r="AD7" s="28"/>
      <c r="AE7" s="94"/>
      <c r="AF7" s="59"/>
      <c r="AG7" s="95"/>
      <c r="AH7" s="146"/>
      <c r="AI7" s="66"/>
      <c r="AJ7" s="263"/>
      <c r="AK7" s="295"/>
      <c r="AL7" s="99"/>
      <c r="AM7" s="96"/>
    </row>
    <row r="8" spans="1:39" ht="27.75" customHeight="1" thickBot="1">
      <c r="B8" s="660"/>
      <c r="C8" s="25"/>
      <c r="D8" s="195"/>
      <c r="E8" s="102"/>
      <c r="F8" s="107"/>
      <c r="G8" s="107"/>
      <c r="H8" s="59"/>
      <c r="I8" s="60"/>
      <c r="J8" s="61"/>
      <c r="K8" s="562"/>
      <c r="L8" s="568"/>
      <c r="M8" s="62"/>
      <c r="N8" s="61"/>
      <c r="O8" s="60"/>
      <c r="P8" s="77"/>
      <c r="Q8" s="68"/>
      <c r="R8" s="67"/>
      <c r="S8" s="67"/>
      <c r="T8" s="454" t="s">
        <v>202</v>
      </c>
      <c r="U8" s="455"/>
      <c r="V8" s="681" t="s">
        <v>127</v>
      </c>
      <c r="W8" s="682"/>
      <c r="X8" s="339">
        <v>1</v>
      </c>
      <c r="Y8" s="452"/>
      <c r="Z8" s="216" t="s">
        <v>130</v>
      </c>
      <c r="AA8" s="216"/>
      <c r="AB8" s="216"/>
      <c r="AC8" s="691"/>
      <c r="AD8" s="59"/>
      <c r="AE8" s="59"/>
      <c r="AF8" s="59"/>
      <c r="AG8" s="65"/>
      <c r="AH8" s="147"/>
      <c r="AI8" s="98"/>
      <c r="AJ8" s="116"/>
      <c r="AK8" s="99"/>
      <c r="AL8" s="99"/>
      <c r="AM8" s="624"/>
    </row>
    <row r="9" spans="1:39" s="73" customFormat="1" ht="24.75" customHeight="1" thickBot="1">
      <c r="A9" s="196"/>
      <c r="B9" s="661"/>
      <c r="C9" s="197"/>
      <c r="D9" s="774" t="s">
        <v>220</v>
      </c>
      <c r="E9" s="775"/>
      <c r="F9" s="775"/>
      <c r="G9" s="778" t="s">
        <v>0</v>
      </c>
      <c r="H9" s="779"/>
      <c r="I9" s="779"/>
      <c r="J9" s="779"/>
      <c r="K9" s="779"/>
      <c r="L9" s="779"/>
      <c r="M9" s="779"/>
      <c r="N9" s="779"/>
      <c r="O9" s="780"/>
      <c r="P9" s="781" t="s">
        <v>112</v>
      </c>
      <c r="Q9" s="782"/>
      <c r="R9" s="782"/>
      <c r="S9" s="782"/>
      <c r="T9" s="782"/>
      <c r="U9" s="783"/>
      <c r="V9" s="787" t="s">
        <v>133</v>
      </c>
      <c r="W9" s="788"/>
      <c r="X9" s="788"/>
      <c r="Y9" s="789"/>
      <c r="Z9" s="215"/>
      <c r="AA9" s="215"/>
      <c r="AB9" s="215"/>
      <c r="AC9" s="691"/>
      <c r="AD9" s="790" t="s">
        <v>59</v>
      </c>
      <c r="AE9" s="791"/>
      <c r="AF9" s="791"/>
      <c r="AG9" s="791"/>
      <c r="AH9" s="792"/>
      <c r="AI9" s="713" t="s">
        <v>72</v>
      </c>
      <c r="AJ9" s="714"/>
      <c r="AK9" s="714"/>
      <c r="AL9" s="715"/>
      <c r="AM9" s="72"/>
    </row>
    <row r="10" spans="1:39" s="73" customFormat="1" ht="22.5" customHeight="1" thickBot="1">
      <c r="A10" s="74"/>
      <c r="B10" s="662"/>
      <c r="C10" s="75"/>
      <c r="D10" s="776"/>
      <c r="E10" s="777"/>
      <c r="F10" s="777"/>
      <c r="G10" s="487"/>
      <c r="H10" s="719" t="s">
        <v>1</v>
      </c>
      <c r="I10" s="720"/>
      <c r="J10" s="720"/>
      <c r="K10" s="720"/>
      <c r="L10" s="721"/>
      <c r="M10" s="722" t="s">
        <v>93</v>
      </c>
      <c r="N10" s="723"/>
      <c r="O10" s="724"/>
      <c r="P10" s="784"/>
      <c r="Q10" s="785"/>
      <c r="R10" s="785"/>
      <c r="S10" s="785"/>
      <c r="T10" s="785"/>
      <c r="U10" s="786"/>
      <c r="V10" s="725" t="s">
        <v>115</v>
      </c>
      <c r="W10" s="726"/>
      <c r="X10" s="727"/>
      <c r="Y10" s="727"/>
      <c r="Z10" s="736" t="s">
        <v>204</v>
      </c>
      <c r="AA10" s="737"/>
      <c r="AB10" s="737"/>
      <c r="AC10" s="692"/>
      <c r="AD10" s="793"/>
      <c r="AE10" s="794"/>
      <c r="AF10" s="794"/>
      <c r="AG10" s="794"/>
      <c r="AH10" s="795"/>
      <c r="AI10" s="716"/>
      <c r="AJ10" s="717"/>
      <c r="AK10" s="717"/>
      <c r="AL10" s="718"/>
      <c r="AM10" s="72"/>
    </row>
    <row r="11" spans="1:39" s="73" customFormat="1" ht="81" customHeight="1" thickBot="1">
      <c r="A11" s="183" t="s">
        <v>123</v>
      </c>
      <c r="B11" s="663" t="s">
        <v>230</v>
      </c>
      <c r="C11" s="184" t="s">
        <v>2</v>
      </c>
      <c r="D11" s="437" t="s">
        <v>73</v>
      </c>
      <c r="E11" s="438" t="s">
        <v>227</v>
      </c>
      <c r="F11" s="467" t="s">
        <v>101</v>
      </c>
      <c r="G11" s="488" t="s">
        <v>222</v>
      </c>
      <c r="H11" s="480" t="s">
        <v>103</v>
      </c>
      <c r="I11" s="481" t="s">
        <v>3</v>
      </c>
      <c r="J11" s="482" t="s">
        <v>4</v>
      </c>
      <c r="K11" s="483" t="s">
        <v>55</v>
      </c>
      <c r="L11" s="484" t="s">
        <v>56</v>
      </c>
      <c r="M11" s="485" t="s">
        <v>57</v>
      </c>
      <c r="N11" s="482" t="s">
        <v>84</v>
      </c>
      <c r="O11" s="486" t="s">
        <v>5</v>
      </c>
      <c r="P11" s="441" t="s">
        <v>95</v>
      </c>
      <c r="Q11" s="442" t="s">
        <v>94</v>
      </c>
      <c r="R11" s="442" t="s">
        <v>198</v>
      </c>
      <c r="S11" s="443" t="s">
        <v>199</v>
      </c>
      <c r="T11" s="444" t="s">
        <v>114</v>
      </c>
      <c r="U11" s="444" t="s">
        <v>201</v>
      </c>
      <c r="V11" s="331" t="s">
        <v>136</v>
      </c>
      <c r="W11" s="220" t="s">
        <v>135</v>
      </c>
      <c r="X11" s="224" t="s">
        <v>104</v>
      </c>
      <c r="Y11" s="224" t="s">
        <v>203</v>
      </c>
      <c r="Z11" s="219" t="s">
        <v>206</v>
      </c>
      <c r="AA11" s="678" t="s">
        <v>82</v>
      </c>
      <c r="AB11" s="204" t="s">
        <v>207</v>
      </c>
      <c r="AC11" s="270" t="s">
        <v>192</v>
      </c>
      <c r="AD11" s="330" t="s">
        <v>85</v>
      </c>
      <c r="AE11" s="185" t="s">
        <v>74</v>
      </c>
      <c r="AF11" s="185" t="s">
        <v>75</v>
      </c>
      <c r="AG11" s="186" t="s">
        <v>76</v>
      </c>
      <c r="AH11" s="282" t="s">
        <v>69</v>
      </c>
      <c r="AI11" s="283" t="s">
        <v>60</v>
      </c>
      <c r="AJ11" s="284" t="s">
        <v>61</v>
      </c>
      <c r="AK11" s="285" t="s">
        <v>83</v>
      </c>
      <c r="AL11" s="286" t="s">
        <v>190</v>
      </c>
      <c r="AM11" s="72"/>
    </row>
    <row r="12" spans="1:39" s="239" customFormat="1" ht="15" outlineLevel="1">
      <c r="A12" s="226"/>
      <c r="B12" s="664"/>
      <c r="C12" s="227"/>
      <c r="D12" s="409" t="s">
        <v>137</v>
      </c>
      <c r="E12" s="397"/>
      <c r="F12" s="400"/>
      <c r="G12" s="457"/>
      <c r="H12" s="235"/>
      <c r="I12" s="496"/>
      <c r="J12" s="236"/>
      <c r="K12" s="237"/>
      <c r="L12" s="376"/>
      <c r="M12" s="379"/>
      <c r="N12" s="236"/>
      <c r="O12" s="380"/>
      <c r="P12" s="528"/>
      <c r="Q12" s="529"/>
      <c r="R12" s="529"/>
      <c r="S12" s="528"/>
      <c r="T12" s="269"/>
      <c r="U12" s="365"/>
      <c r="V12" s="266"/>
      <c r="W12" s="280"/>
      <c r="X12" s="234"/>
      <c r="Y12" s="234"/>
      <c r="Z12" s="235"/>
      <c r="AA12" s="365"/>
      <c r="AB12" s="569"/>
      <c r="AC12" s="570"/>
      <c r="AD12" s="571"/>
      <c r="AE12" s="572"/>
      <c r="AF12" s="573"/>
      <c r="AG12" s="256"/>
      <c r="AH12" s="294"/>
      <c r="AI12" s="265"/>
      <c r="AJ12" s="271"/>
      <c r="AK12" s="276"/>
      <c r="AL12" s="301"/>
      <c r="AM12" s="238"/>
    </row>
    <row r="13" spans="1:39" s="349" customFormat="1" ht="14.25" outlineLevel="1">
      <c r="A13" s="228"/>
      <c r="B13" s="665"/>
      <c r="C13" s="346"/>
      <c r="D13" s="679" t="s">
        <v>138</v>
      </c>
      <c r="E13" s="364"/>
      <c r="F13" s="364"/>
      <c r="G13" s="458"/>
      <c r="H13" s="374"/>
      <c r="I13" s="352"/>
      <c r="J13" s="352"/>
      <c r="K13" s="351"/>
      <c r="L13" s="378"/>
      <c r="M13" s="382"/>
      <c r="N13" s="352"/>
      <c r="O13" s="383"/>
      <c r="P13" s="502"/>
      <c r="Q13" s="351"/>
      <c r="R13" s="351"/>
      <c r="S13" s="530"/>
      <c r="T13" s="374"/>
      <c r="U13" s="366"/>
      <c r="V13" s="372"/>
      <c r="W13" s="352"/>
      <c r="X13" s="352"/>
      <c r="Y13" s="352"/>
      <c r="Z13" s="374"/>
      <c r="AA13" s="366"/>
      <c r="AB13" s="510"/>
      <c r="AC13" s="574"/>
      <c r="AD13" s="382"/>
      <c r="AE13" s="572"/>
      <c r="AF13" s="515"/>
      <c r="AG13" s="354"/>
      <c r="AH13" s="290"/>
      <c r="AI13" s="347"/>
      <c r="AJ13" s="117"/>
      <c r="AK13" s="69"/>
      <c r="AL13" s="302"/>
      <c r="AM13" s="348"/>
    </row>
    <row r="14" spans="1:39" s="349" customFormat="1" ht="14.25" outlineLevel="1">
      <c r="A14" s="228"/>
      <c r="B14" s="665"/>
      <c r="C14" s="346"/>
      <c r="D14" s="679" t="s">
        <v>139</v>
      </c>
      <c r="E14" s="364"/>
      <c r="F14" s="364"/>
      <c r="G14" s="458"/>
      <c r="H14" s="374"/>
      <c r="I14" s="352"/>
      <c r="J14" s="352"/>
      <c r="K14" s="351"/>
      <c r="L14" s="378"/>
      <c r="M14" s="382"/>
      <c r="N14" s="352"/>
      <c r="O14" s="381"/>
      <c r="P14" s="502"/>
      <c r="Q14" s="351"/>
      <c r="R14" s="351"/>
      <c r="S14" s="530"/>
      <c r="T14" s="374"/>
      <c r="U14" s="366"/>
      <c r="V14" s="372"/>
      <c r="W14" s="352"/>
      <c r="X14" s="352"/>
      <c r="Y14" s="352"/>
      <c r="Z14" s="374"/>
      <c r="AA14" s="366"/>
      <c r="AB14" s="517"/>
      <c r="AC14" s="574"/>
      <c r="AD14" s="382"/>
      <c r="AE14" s="572"/>
      <c r="AF14" s="515"/>
      <c r="AG14" s="354"/>
      <c r="AH14" s="290"/>
      <c r="AI14" s="347"/>
      <c r="AJ14" s="117"/>
      <c r="AK14" s="277"/>
      <c r="AL14" s="302"/>
      <c r="AM14" s="348"/>
    </row>
    <row r="15" spans="1:39" s="349" customFormat="1" ht="14.25" outlineLevel="1">
      <c r="A15" s="228"/>
      <c r="B15" s="665"/>
      <c r="C15" s="346"/>
      <c r="D15" s="738" t="s">
        <v>140</v>
      </c>
      <c r="E15" s="399"/>
      <c r="F15" s="399"/>
      <c r="G15" s="459"/>
      <c r="H15" s="374"/>
      <c r="I15" s="352"/>
      <c r="J15" s="352"/>
      <c r="K15" s="351"/>
      <c r="L15" s="378"/>
      <c r="M15" s="382"/>
      <c r="N15" s="352"/>
      <c r="O15" s="381"/>
      <c r="P15" s="502"/>
      <c r="Q15" s="351"/>
      <c r="R15" s="351"/>
      <c r="S15" s="530"/>
      <c r="T15" s="374"/>
      <c r="U15" s="366"/>
      <c r="V15" s="372"/>
      <c r="W15" s="352"/>
      <c r="X15" s="352"/>
      <c r="Y15" s="352"/>
      <c r="Z15" s="374"/>
      <c r="AA15" s="366"/>
      <c r="AB15" s="517"/>
      <c r="AC15" s="574"/>
      <c r="AD15" s="382"/>
      <c r="AE15" s="572"/>
      <c r="AF15" s="515"/>
      <c r="AG15" s="354"/>
      <c r="AH15" s="290"/>
      <c r="AI15" s="347"/>
      <c r="AJ15" s="117"/>
      <c r="AK15" s="277"/>
      <c r="AL15" s="302"/>
      <c r="AM15" s="348"/>
    </row>
    <row r="16" spans="1:39" s="349" customFormat="1" ht="14.25" outlineLevel="1">
      <c r="A16" s="228"/>
      <c r="B16" s="665"/>
      <c r="C16" s="346"/>
      <c r="D16" s="739"/>
      <c r="E16" s="399"/>
      <c r="F16" s="399"/>
      <c r="G16" s="459"/>
      <c r="H16" s="374"/>
      <c r="I16" s="352"/>
      <c r="J16" s="352"/>
      <c r="K16" s="351"/>
      <c r="L16" s="378"/>
      <c r="M16" s="382"/>
      <c r="N16" s="352"/>
      <c r="O16" s="381"/>
      <c r="P16" s="502"/>
      <c r="Q16" s="351"/>
      <c r="R16" s="351"/>
      <c r="S16" s="351"/>
      <c r="T16" s="374"/>
      <c r="U16" s="366"/>
      <c r="V16" s="372"/>
      <c r="W16" s="352"/>
      <c r="X16" s="352"/>
      <c r="Y16" s="352"/>
      <c r="Z16" s="374"/>
      <c r="AA16" s="366"/>
      <c r="AB16" s="517"/>
      <c r="AC16" s="574"/>
      <c r="AD16" s="382"/>
      <c r="AE16" s="572"/>
      <c r="AF16" s="515"/>
      <c r="AG16" s="354"/>
      <c r="AH16" s="290"/>
      <c r="AI16" s="347"/>
      <c r="AJ16" s="117"/>
      <c r="AK16" s="55"/>
      <c r="AL16" s="302"/>
      <c r="AM16" s="348"/>
    </row>
    <row r="17" spans="1:39" s="349" customFormat="1" ht="14.25" outlineLevel="1">
      <c r="A17" s="228"/>
      <c r="B17" s="665"/>
      <c r="C17" s="346"/>
      <c r="D17" s="411" t="s">
        <v>141</v>
      </c>
      <c r="E17" s="364"/>
      <c r="F17" s="364"/>
      <c r="G17" s="458"/>
      <c r="H17" s="374"/>
      <c r="I17" s="352"/>
      <c r="J17" s="352"/>
      <c r="K17" s="351"/>
      <c r="L17" s="378"/>
      <c r="M17" s="382"/>
      <c r="N17" s="352"/>
      <c r="O17" s="381"/>
      <c r="P17" s="502"/>
      <c r="Q17" s="351"/>
      <c r="R17" s="351"/>
      <c r="S17" s="351"/>
      <c r="T17" s="374"/>
      <c r="U17" s="366"/>
      <c r="V17" s="372"/>
      <c r="W17" s="352"/>
      <c r="X17" s="352"/>
      <c r="Y17" s="352"/>
      <c r="Z17" s="374"/>
      <c r="AA17" s="366"/>
      <c r="AB17" s="517"/>
      <c r="AC17" s="574"/>
      <c r="AD17" s="382"/>
      <c r="AE17" s="572"/>
      <c r="AF17" s="515"/>
      <c r="AG17" s="354"/>
      <c r="AH17" s="290"/>
      <c r="AI17" s="347"/>
      <c r="AJ17" s="117"/>
      <c r="AK17" s="55"/>
      <c r="AL17" s="302"/>
      <c r="AM17" s="348"/>
    </row>
    <row r="18" spans="1:39" s="349" customFormat="1" ht="14.25" outlineLevel="1">
      <c r="A18" s="228"/>
      <c r="B18" s="665"/>
      <c r="C18" s="346"/>
      <c r="D18" s="411" t="s">
        <v>142</v>
      </c>
      <c r="E18" s="364"/>
      <c r="F18" s="364"/>
      <c r="G18" s="458"/>
      <c r="H18" s="374"/>
      <c r="I18" s="352"/>
      <c r="J18" s="352"/>
      <c r="K18" s="351"/>
      <c r="L18" s="378"/>
      <c r="M18" s="382"/>
      <c r="N18" s="352"/>
      <c r="O18" s="381"/>
      <c r="P18" s="502"/>
      <c r="Q18" s="351"/>
      <c r="R18" s="351"/>
      <c r="S18" s="530"/>
      <c r="T18" s="374"/>
      <c r="U18" s="366"/>
      <c r="V18" s="372"/>
      <c r="W18" s="352"/>
      <c r="X18" s="352"/>
      <c r="Y18" s="352"/>
      <c r="Z18" s="374"/>
      <c r="AA18" s="366"/>
      <c r="AB18" s="517"/>
      <c r="AC18" s="574"/>
      <c r="AD18" s="382"/>
      <c r="AE18" s="572"/>
      <c r="AF18" s="515"/>
      <c r="AG18" s="354"/>
      <c r="AH18" s="290"/>
      <c r="AI18" s="347"/>
      <c r="AJ18" s="117"/>
      <c r="AK18" s="55"/>
      <c r="AL18" s="302"/>
      <c r="AM18" s="348"/>
    </row>
    <row r="19" spans="1:39" s="349" customFormat="1" ht="14.25" outlineLevel="1">
      <c r="A19" s="228"/>
      <c r="B19" s="665"/>
      <c r="C19" s="346"/>
      <c r="D19" s="412" t="s">
        <v>143</v>
      </c>
      <c r="E19" s="364"/>
      <c r="F19" s="364"/>
      <c r="G19" s="458"/>
      <c r="H19" s="374"/>
      <c r="I19" s="352"/>
      <c r="J19" s="352"/>
      <c r="K19" s="351"/>
      <c r="L19" s="378"/>
      <c r="M19" s="382"/>
      <c r="N19" s="352"/>
      <c r="O19" s="381"/>
      <c r="P19" s="502"/>
      <c r="Q19" s="351"/>
      <c r="R19" s="351"/>
      <c r="S19" s="530"/>
      <c r="T19" s="374"/>
      <c r="U19" s="366"/>
      <c r="V19" s="372"/>
      <c r="W19" s="352"/>
      <c r="X19" s="352"/>
      <c r="Y19" s="352"/>
      <c r="Z19" s="374"/>
      <c r="AA19" s="366"/>
      <c r="AB19" s="517"/>
      <c r="AC19" s="574"/>
      <c r="AD19" s="382"/>
      <c r="AE19" s="572"/>
      <c r="AF19" s="515"/>
      <c r="AG19" s="354"/>
      <c r="AH19" s="290"/>
      <c r="AI19" s="347"/>
      <c r="AJ19" s="117"/>
      <c r="AK19" s="55"/>
      <c r="AL19" s="302"/>
      <c r="AM19" s="348"/>
    </row>
    <row r="20" spans="1:39" s="349" customFormat="1" ht="14.25" outlineLevel="1">
      <c r="A20" s="228"/>
      <c r="B20" s="665"/>
      <c r="C20" s="346"/>
      <c r="D20" s="412" t="s">
        <v>144</v>
      </c>
      <c r="E20" s="364"/>
      <c r="F20" s="364"/>
      <c r="G20" s="478" t="s">
        <v>209</v>
      </c>
      <c r="H20" s="374"/>
      <c r="I20" s="352"/>
      <c r="J20" s="352"/>
      <c r="K20" s="351"/>
      <c r="L20" s="378"/>
      <c r="M20" s="382"/>
      <c r="N20" s="352"/>
      <c r="O20" s="381"/>
      <c r="P20" s="502"/>
      <c r="Q20" s="351"/>
      <c r="R20" s="351"/>
      <c r="S20" s="530"/>
      <c r="T20" s="374"/>
      <c r="U20" s="366"/>
      <c r="V20" s="372"/>
      <c r="W20" s="352"/>
      <c r="X20" s="352"/>
      <c r="Y20" s="352"/>
      <c r="Z20" s="374"/>
      <c r="AA20" s="366"/>
      <c r="AB20" s="517"/>
      <c r="AC20" s="574"/>
      <c r="AD20" s="382"/>
      <c r="AE20" s="572"/>
      <c r="AF20" s="515"/>
      <c r="AG20" s="354"/>
      <c r="AH20" s="290"/>
      <c r="AI20" s="347"/>
      <c r="AJ20" s="117"/>
      <c r="AK20" s="55"/>
      <c r="AL20" s="302"/>
      <c r="AM20" s="348"/>
    </row>
    <row r="21" spans="1:39" s="349" customFormat="1" ht="15" outlineLevel="1" thickBot="1">
      <c r="A21" s="228"/>
      <c r="B21" s="665"/>
      <c r="C21" s="346"/>
      <c r="D21" s="679" t="s">
        <v>224</v>
      </c>
      <c r="E21" s="363"/>
      <c r="F21" s="363"/>
      <c r="G21" s="479"/>
      <c r="H21" s="374"/>
      <c r="I21" s="350"/>
      <c r="K21" s="351"/>
      <c r="L21" s="502"/>
      <c r="M21" s="382"/>
      <c r="N21" s="352"/>
      <c r="O21" s="383"/>
      <c r="P21" s="531"/>
      <c r="Q21" s="516"/>
      <c r="R21" s="516"/>
      <c r="S21" s="531"/>
      <c r="U21" s="367"/>
      <c r="V21" s="347"/>
      <c r="W21" s="373"/>
      <c r="X21" s="352"/>
      <c r="Y21" s="352"/>
      <c r="Z21" s="353"/>
      <c r="AA21" s="367"/>
      <c r="AB21" s="517"/>
      <c r="AC21" s="574"/>
      <c r="AD21" s="575"/>
      <c r="AE21" s="572"/>
      <c r="AF21" s="515"/>
      <c r="AG21" s="354"/>
      <c r="AH21" s="290"/>
      <c r="AI21" s="347"/>
      <c r="AJ21" s="117"/>
      <c r="AK21" s="69"/>
      <c r="AL21" s="302"/>
      <c r="AM21" s="348"/>
    </row>
    <row r="22" spans="1:39" s="251" customFormat="1" ht="26.25" thickBot="1">
      <c r="A22" s="361" t="str">
        <f>FIXED($D$8,0,1)</f>
        <v>0</v>
      </c>
      <c r="B22" s="666" t="str">
        <f>FIXED($I$4,0,1)</f>
        <v>0</v>
      </c>
      <c r="C22" s="229" t="s">
        <v>173</v>
      </c>
      <c r="D22" s="413" t="s">
        <v>145</v>
      </c>
      <c r="E22" s="498"/>
      <c r="F22" s="414"/>
      <c r="G22" s="477"/>
      <c r="H22" s="299"/>
      <c r="I22" s="14"/>
      <c r="J22" s="12"/>
      <c r="K22" s="503">
        <f>SUM(K12:K21)</f>
        <v>0</v>
      </c>
      <c r="L22" s="504">
        <f>SUM(L12:L21)</f>
        <v>0</v>
      </c>
      <c r="M22" s="505">
        <f>SUM(M12:M21)</f>
        <v>0</v>
      </c>
      <c r="N22" s="122"/>
      <c r="O22" s="384"/>
      <c r="P22" s="532">
        <f>SUM(P12:P21)</f>
        <v>0</v>
      </c>
      <c r="Q22" s="533">
        <f>SUM(Q12:Q21)</f>
        <v>0</v>
      </c>
      <c r="R22" s="534">
        <f>SUM(R12:R21)</f>
        <v>0</v>
      </c>
      <c r="S22" s="533">
        <f>SUM(S12:S21)</f>
        <v>0</v>
      </c>
      <c r="T22" s="247"/>
      <c r="U22" s="445"/>
      <c r="V22" s="332"/>
      <c r="W22" s="12"/>
      <c r="X22" s="248"/>
      <c r="Y22" s="248"/>
      <c r="Z22" s="249"/>
      <c r="AA22" s="252"/>
      <c r="AB22" s="504">
        <f>SUM(AB12:AB21)</f>
        <v>0</v>
      </c>
      <c r="AC22" s="576"/>
      <c r="AD22" s="577">
        <f>SUM(AD12:AD21)</f>
        <v>0</v>
      </c>
      <c r="AE22" s="578"/>
      <c r="AF22" s="579" t="str">
        <f>IF(AE22=0,"0",IF(AD22/AE22&gt;400,400*AE22,AD22))</f>
        <v>0</v>
      </c>
      <c r="AG22" s="91">
        <f>IF((AF22-E22)&gt;0,(AF22-E22),0)</f>
        <v>0</v>
      </c>
      <c r="AH22" s="292"/>
      <c r="AI22" s="303" t="b">
        <f>IF($AK$2="PME",$AK$5,IF($AK$2="ETI",$AK$6))</f>
        <v>0</v>
      </c>
      <c r="AJ22" s="81">
        <f>AI22*AF22</f>
        <v>0</v>
      </c>
      <c r="AK22" s="53" t="str">
        <f>IF(Q22&lt;&gt;0,IF((Q22+AB22)-AD22=0,"OK","!"),IF(P22&lt;&gt;0,IF((P22+AB22)-AD22=0,"OK","!"),IF((K22+AB22)-AD22=0,"OK","!")))</f>
        <v>OK</v>
      </c>
      <c r="AL22" s="304" t="str">
        <f>IF(AF22="0","S/O",IF(AD22=AF22,"Plafond non atteint :instruire toutes les factures",IF(SUM(AD12:AD21)&gt;=AF22,"Les factures contrôlés permettent de plafonner le batiment","Les factures contrôlés ne permettent pas d'atteindre le plafond du batiment")))</f>
        <v>S/O</v>
      </c>
      <c r="AM22" s="250"/>
    </row>
    <row r="23" spans="1:39" s="239" customFormat="1" ht="15" outlineLevel="1">
      <c r="A23" s="228"/>
      <c r="B23" s="665"/>
      <c r="C23" s="24"/>
      <c r="D23" s="409" t="s">
        <v>146</v>
      </c>
      <c r="E23" s="397"/>
      <c r="F23" s="397"/>
      <c r="G23" s="460"/>
      <c r="H23" s="403"/>
      <c r="I23" s="350"/>
      <c r="J23" s="234"/>
      <c r="K23" s="264"/>
      <c r="L23" s="377"/>
      <c r="M23" s="385"/>
      <c r="N23" s="234"/>
      <c r="O23" s="386"/>
      <c r="P23" s="531"/>
      <c r="Q23" s="516"/>
      <c r="R23" s="531"/>
      <c r="S23" s="516"/>
      <c r="T23" s="233"/>
      <c r="U23" s="366"/>
      <c r="V23" s="266"/>
      <c r="W23" s="280"/>
      <c r="X23" s="234"/>
      <c r="Y23" s="234"/>
      <c r="Z23" s="235"/>
      <c r="AA23" s="366"/>
      <c r="AB23" s="517"/>
      <c r="AC23" s="570"/>
      <c r="AD23" s="531"/>
      <c r="AE23" s="572"/>
      <c r="AF23" s="509"/>
      <c r="AG23" s="90"/>
      <c r="AH23" s="290"/>
      <c r="AI23" s="266"/>
      <c r="AJ23" s="117"/>
      <c r="AK23" s="278"/>
      <c r="AL23" s="305"/>
      <c r="AM23" s="238"/>
    </row>
    <row r="24" spans="1:39" s="349" customFormat="1" ht="14.25" outlineLevel="1">
      <c r="A24" s="228"/>
      <c r="B24" s="665"/>
      <c r="C24" s="346"/>
      <c r="D24" s="415" t="s">
        <v>138</v>
      </c>
      <c r="E24" s="399"/>
      <c r="F24" s="399"/>
      <c r="G24" s="459"/>
      <c r="H24" s="374"/>
      <c r="I24" s="350"/>
      <c r="J24" s="352"/>
      <c r="K24" s="351"/>
      <c r="L24" s="378"/>
      <c r="M24" s="382"/>
      <c r="N24" s="352"/>
      <c r="O24" s="383"/>
      <c r="P24" s="531"/>
      <c r="Q24" s="516"/>
      <c r="R24" s="531"/>
      <c r="S24" s="516"/>
      <c r="T24" s="355"/>
      <c r="U24" s="366"/>
      <c r="V24" s="347"/>
      <c r="W24" s="55"/>
      <c r="X24" s="352"/>
      <c r="Y24" s="352"/>
      <c r="Z24" s="353"/>
      <c r="AA24" s="366"/>
      <c r="AB24" s="517"/>
      <c r="AC24" s="574"/>
      <c r="AD24" s="531"/>
      <c r="AE24" s="572"/>
      <c r="AF24" s="509"/>
      <c r="AG24" s="354"/>
      <c r="AH24" s="290"/>
      <c r="AI24" s="347"/>
      <c r="AJ24" s="117"/>
      <c r="AK24" s="69"/>
      <c r="AL24" s="305"/>
      <c r="AM24" s="348"/>
    </row>
    <row r="25" spans="1:39" s="349" customFormat="1" ht="14.25" outlineLevel="1">
      <c r="A25" s="228"/>
      <c r="B25" s="665"/>
      <c r="C25" s="346"/>
      <c r="D25" s="415" t="s">
        <v>147</v>
      </c>
      <c r="E25" s="399"/>
      <c r="F25" s="399"/>
      <c r="G25" s="459"/>
      <c r="H25" s="374"/>
      <c r="I25" s="350"/>
      <c r="J25" s="352"/>
      <c r="K25" s="351"/>
      <c r="L25" s="378"/>
      <c r="M25" s="382"/>
      <c r="N25" s="352"/>
      <c r="O25" s="383"/>
      <c r="P25" s="531"/>
      <c r="Q25" s="516"/>
      <c r="R25" s="531"/>
      <c r="S25" s="516"/>
      <c r="T25" s="355"/>
      <c r="U25" s="366"/>
      <c r="V25" s="347"/>
      <c r="W25" s="55"/>
      <c r="X25" s="352"/>
      <c r="Y25" s="352"/>
      <c r="Z25" s="353"/>
      <c r="AA25" s="366"/>
      <c r="AB25" s="517"/>
      <c r="AC25" s="574"/>
      <c r="AD25" s="531"/>
      <c r="AE25" s="572"/>
      <c r="AF25" s="509"/>
      <c r="AG25" s="354"/>
      <c r="AH25" s="290"/>
      <c r="AI25" s="347"/>
      <c r="AJ25" s="117"/>
      <c r="AK25" s="69"/>
      <c r="AL25" s="305"/>
      <c r="AM25" s="348"/>
    </row>
    <row r="26" spans="1:39" s="349" customFormat="1" ht="14.25" outlineLevel="1">
      <c r="A26" s="228"/>
      <c r="B26" s="665"/>
      <c r="C26" s="346"/>
      <c r="D26" s="415" t="s">
        <v>140</v>
      </c>
      <c r="E26" s="399"/>
      <c r="F26" s="399"/>
      <c r="G26" s="459"/>
      <c r="H26" s="374"/>
      <c r="I26" s="350"/>
      <c r="J26" s="352"/>
      <c r="K26" s="351"/>
      <c r="L26" s="378"/>
      <c r="M26" s="382"/>
      <c r="N26" s="352"/>
      <c r="O26" s="383"/>
      <c r="P26" s="531"/>
      <c r="Q26" s="516"/>
      <c r="R26" s="531"/>
      <c r="S26" s="516"/>
      <c r="T26" s="355"/>
      <c r="U26" s="366"/>
      <c r="V26" s="347"/>
      <c r="W26" s="55"/>
      <c r="X26" s="352"/>
      <c r="Y26" s="352"/>
      <c r="Z26" s="353"/>
      <c r="AA26" s="366"/>
      <c r="AB26" s="517"/>
      <c r="AC26" s="574"/>
      <c r="AD26" s="531"/>
      <c r="AE26" s="572"/>
      <c r="AF26" s="509"/>
      <c r="AG26" s="354"/>
      <c r="AH26" s="290"/>
      <c r="AI26" s="347"/>
      <c r="AJ26" s="117"/>
      <c r="AK26" s="69"/>
      <c r="AL26" s="305"/>
      <c r="AM26" s="348"/>
    </row>
    <row r="27" spans="1:39" s="349" customFormat="1" ht="14.25" outlineLevel="1">
      <c r="A27" s="228"/>
      <c r="B27" s="665"/>
      <c r="C27" s="346"/>
      <c r="D27" s="411" t="s">
        <v>141</v>
      </c>
      <c r="E27" s="399"/>
      <c r="F27" s="399"/>
      <c r="G27" s="459"/>
      <c r="H27" s="374"/>
      <c r="I27" s="350"/>
      <c r="J27" s="352"/>
      <c r="K27" s="351"/>
      <c r="L27" s="378"/>
      <c r="M27" s="382"/>
      <c r="N27" s="352"/>
      <c r="O27" s="383"/>
      <c r="P27" s="531"/>
      <c r="Q27" s="516"/>
      <c r="R27" s="531"/>
      <c r="S27" s="516"/>
      <c r="T27" s="355"/>
      <c r="U27" s="366"/>
      <c r="V27" s="347"/>
      <c r="W27" s="55"/>
      <c r="X27" s="352"/>
      <c r="Y27" s="352"/>
      <c r="Z27" s="353"/>
      <c r="AA27" s="366"/>
      <c r="AB27" s="517"/>
      <c r="AC27" s="574"/>
      <c r="AD27" s="531"/>
      <c r="AE27" s="572"/>
      <c r="AF27" s="509"/>
      <c r="AG27" s="354"/>
      <c r="AH27" s="290"/>
      <c r="AI27" s="347"/>
      <c r="AJ27" s="117"/>
      <c r="AK27" s="69"/>
      <c r="AL27" s="305"/>
      <c r="AM27" s="348"/>
    </row>
    <row r="28" spans="1:39" s="349" customFormat="1" ht="14.25" outlineLevel="1">
      <c r="A28" s="228"/>
      <c r="B28" s="665"/>
      <c r="C28" s="346"/>
      <c r="D28" s="411" t="s">
        <v>142</v>
      </c>
      <c r="E28" s="399"/>
      <c r="F28" s="399"/>
      <c r="G28" s="459"/>
      <c r="H28" s="374"/>
      <c r="I28" s="350"/>
      <c r="J28" s="352"/>
      <c r="K28" s="351"/>
      <c r="L28" s="378"/>
      <c r="M28" s="382"/>
      <c r="N28" s="352"/>
      <c r="O28" s="383"/>
      <c r="P28" s="531"/>
      <c r="Q28" s="516"/>
      <c r="R28" s="531"/>
      <c r="S28" s="516"/>
      <c r="T28" s="355"/>
      <c r="U28" s="366"/>
      <c r="V28" s="347"/>
      <c r="W28" s="55"/>
      <c r="X28" s="352"/>
      <c r="Y28" s="352"/>
      <c r="Z28" s="353"/>
      <c r="AA28" s="366"/>
      <c r="AB28" s="517"/>
      <c r="AC28" s="574"/>
      <c r="AD28" s="531"/>
      <c r="AE28" s="572"/>
      <c r="AF28" s="509"/>
      <c r="AG28" s="354"/>
      <c r="AH28" s="290"/>
      <c r="AI28" s="347"/>
      <c r="AJ28" s="117"/>
      <c r="AK28" s="69"/>
      <c r="AL28" s="305"/>
      <c r="AM28" s="348"/>
    </row>
    <row r="29" spans="1:39" s="349" customFormat="1" ht="14.25" outlineLevel="1">
      <c r="A29" s="228"/>
      <c r="B29" s="665"/>
      <c r="C29" s="346"/>
      <c r="D29" s="412" t="s">
        <v>143</v>
      </c>
      <c r="E29" s="399"/>
      <c r="F29" s="399"/>
      <c r="G29" s="459"/>
      <c r="H29" s="374"/>
      <c r="I29" s="350"/>
      <c r="J29" s="352"/>
      <c r="K29" s="351"/>
      <c r="L29" s="378"/>
      <c r="M29" s="382"/>
      <c r="N29" s="352"/>
      <c r="O29" s="383"/>
      <c r="P29" s="531"/>
      <c r="Q29" s="516"/>
      <c r="R29" s="531"/>
      <c r="S29" s="516"/>
      <c r="T29" s="355"/>
      <c r="U29" s="366"/>
      <c r="V29" s="347"/>
      <c r="W29" s="55"/>
      <c r="X29" s="352"/>
      <c r="Y29" s="352"/>
      <c r="Z29" s="353"/>
      <c r="AA29" s="366"/>
      <c r="AB29" s="517"/>
      <c r="AC29" s="574"/>
      <c r="AD29" s="531"/>
      <c r="AE29" s="572"/>
      <c r="AF29" s="509"/>
      <c r="AG29" s="354"/>
      <c r="AH29" s="290"/>
      <c r="AI29" s="347"/>
      <c r="AJ29" s="117"/>
      <c r="AK29" s="69"/>
      <c r="AL29" s="356"/>
      <c r="AM29" s="348"/>
    </row>
    <row r="30" spans="1:39" s="349" customFormat="1" ht="14.25" outlineLevel="1">
      <c r="A30" s="228"/>
      <c r="B30" s="665"/>
      <c r="C30" s="346"/>
      <c r="D30" s="412" t="s">
        <v>144</v>
      </c>
      <c r="E30" s="399"/>
      <c r="F30" s="399"/>
      <c r="G30" s="478" t="s">
        <v>209</v>
      </c>
      <c r="H30" s="374"/>
      <c r="I30" s="350"/>
      <c r="J30" s="352"/>
      <c r="K30" s="351"/>
      <c r="L30" s="378"/>
      <c r="M30" s="382"/>
      <c r="N30" s="352"/>
      <c r="O30" s="383"/>
      <c r="P30" s="531"/>
      <c r="Q30" s="516"/>
      <c r="R30" s="531"/>
      <c r="S30" s="516"/>
      <c r="T30" s="355"/>
      <c r="U30" s="366"/>
      <c r="V30" s="347"/>
      <c r="W30" s="55"/>
      <c r="X30" s="352"/>
      <c r="Y30" s="352"/>
      <c r="Z30" s="353"/>
      <c r="AA30" s="366"/>
      <c r="AB30" s="517"/>
      <c r="AC30" s="574"/>
      <c r="AD30" s="531"/>
      <c r="AE30" s="572"/>
      <c r="AF30" s="509"/>
      <c r="AG30" s="354"/>
      <c r="AH30" s="290"/>
      <c r="AI30" s="347"/>
      <c r="AJ30" s="117"/>
      <c r="AK30" s="69"/>
      <c r="AL30" s="305"/>
      <c r="AM30" s="348"/>
    </row>
    <row r="31" spans="1:39" s="349" customFormat="1" ht="15" outlineLevel="1" thickBot="1">
      <c r="A31" s="228"/>
      <c r="B31" s="665"/>
      <c r="C31" s="346"/>
      <c r="D31" s="412"/>
      <c r="E31" s="363"/>
      <c r="F31" s="363"/>
      <c r="G31" s="479"/>
      <c r="H31" s="374"/>
      <c r="I31" s="350"/>
      <c r="J31" s="352"/>
      <c r="K31" s="351"/>
      <c r="L31" s="378"/>
      <c r="M31" s="382"/>
      <c r="N31" s="352"/>
      <c r="O31" s="383"/>
      <c r="P31" s="531"/>
      <c r="Q31" s="516"/>
      <c r="R31" s="531"/>
      <c r="S31" s="516"/>
      <c r="T31" s="355"/>
      <c r="U31" s="366"/>
      <c r="V31" s="347"/>
      <c r="W31" s="55"/>
      <c r="X31" s="352"/>
      <c r="Y31" s="352"/>
      <c r="Z31" s="353"/>
      <c r="AA31" s="366"/>
      <c r="AB31" s="517"/>
      <c r="AC31" s="574"/>
      <c r="AD31" s="531"/>
      <c r="AE31" s="572"/>
      <c r="AF31" s="509"/>
      <c r="AG31" s="354"/>
      <c r="AH31" s="290"/>
      <c r="AI31" s="347"/>
      <c r="AJ31" s="117"/>
      <c r="AK31" s="69"/>
      <c r="AL31" s="305"/>
      <c r="AM31" s="348"/>
    </row>
    <row r="32" spans="1:39" s="251" customFormat="1" ht="26.25" thickBot="1">
      <c r="A32" s="361" t="str">
        <f>FIXED($D$8,0,1)</f>
        <v>0</v>
      </c>
      <c r="B32" s="666" t="str">
        <f>FIXED($I$4,0,1)</f>
        <v>0</v>
      </c>
      <c r="C32" s="229" t="s">
        <v>174</v>
      </c>
      <c r="D32" s="413" t="s">
        <v>148</v>
      </c>
      <c r="E32" s="498"/>
      <c r="F32" s="414"/>
      <c r="G32" s="477"/>
      <c r="H32" s="299"/>
      <c r="I32" s="14"/>
      <c r="J32" s="12"/>
      <c r="K32" s="503">
        <f>SUM(K23:K31)</f>
        <v>0</v>
      </c>
      <c r="L32" s="504">
        <f>SUM(L23:L31)</f>
        <v>0</v>
      </c>
      <c r="M32" s="505">
        <f>SUM(M23:M31)</f>
        <v>0</v>
      </c>
      <c r="N32" s="122"/>
      <c r="O32" s="384"/>
      <c r="P32" s="532">
        <f>SUM(P23:P31)</f>
        <v>0</v>
      </c>
      <c r="Q32" s="533">
        <f>SUM(Q23:Q31)</f>
        <v>0</v>
      </c>
      <c r="R32" s="532">
        <f>SUM(R23:R31)</f>
        <v>0</v>
      </c>
      <c r="S32" s="533">
        <f>SUM(S23:S31)</f>
        <v>0</v>
      </c>
      <c r="T32" s="247"/>
      <c r="U32" s="445"/>
      <c r="V32" s="332"/>
      <c r="W32" s="12"/>
      <c r="X32" s="248"/>
      <c r="Y32" s="248"/>
      <c r="Z32" s="249"/>
      <c r="AA32" s="252"/>
      <c r="AB32" s="504">
        <f>SUM(AB23:AB31)</f>
        <v>0</v>
      </c>
      <c r="AC32" s="576"/>
      <c r="AD32" s="577">
        <f>SUM(AD23:AD31)</f>
        <v>0</v>
      </c>
      <c r="AE32" s="578"/>
      <c r="AF32" s="579" t="str">
        <f>IF(AE32=0,"0",IF(AD32/AE32&gt;400,400*AE32,AD32))</f>
        <v>0</v>
      </c>
      <c r="AG32" s="91">
        <f>IF((AF32-E32)&gt;0,(AF32-E32),0)</f>
        <v>0</v>
      </c>
      <c r="AH32" s="292"/>
      <c r="AI32" s="303" t="b">
        <f>IF($AK$2="PME",$AK$5,IF($AK$2="ETI",$AK$6))</f>
        <v>0</v>
      </c>
      <c r="AJ32" s="81">
        <f>AI32*AF32</f>
        <v>0</v>
      </c>
      <c r="AK32" s="53" t="str">
        <f>IF(Q32&lt;&gt;0,IF((Q32+AB32)-AD32=0,"OK","!"),IF(P32&lt;&gt;0,IF((P32+AB32)-AD32=0,"OK","!"),IF((K32+AB32)-AD32=0,"OK","!")))</f>
        <v>OK</v>
      </c>
      <c r="AL32" s="304" t="str">
        <f>IF(AF32="0","S/O",IF(AD32=AF32,"Plafond non atteint :instruire toutes les factures",IF(SUM(AD23:AD31)&gt;=AF32,"Les factures contrôlés permettent de plafonner le batiment","Les factures contrôlés ne permettent pas d'atteindre le plafond du batiment")))</f>
        <v>S/O</v>
      </c>
      <c r="AM32" s="250"/>
    </row>
    <row r="33" spans="1:39" s="239" customFormat="1" ht="15" outlineLevel="1">
      <c r="A33" s="228"/>
      <c r="B33" s="665"/>
      <c r="C33" s="24"/>
      <c r="D33" s="416" t="s">
        <v>149</v>
      </c>
      <c r="E33" s="397"/>
      <c r="F33" s="397"/>
      <c r="G33" s="460"/>
      <c r="H33" s="403"/>
      <c r="I33" s="350"/>
      <c r="J33" s="234"/>
      <c r="K33" s="264"/>
      <c r="L33" s="377"/>
      <c r="M33" s="385"/>
      <c r="N33" s="234"/>
      <c r="O33" s="386"/>
      <c r="P33" s="535"/>
      <c r="Q33" s="536"/>
      <c r="R33" s="535"/>
      <c r="S33" s="536"/>
      <c r="T33" s="233"/>
      <c r="U33" s="366"/>
      <c r="V33" s="266"/>
      <c r="W33" s="280"/>
      <c r="X33" s="234"/>
      <c r="Y33" s="234"/>
      <c r="Z33" s="235"/>
      <c r="AA33" s="366"/>
      <c r="AB33" s="580"/>
      <c r="AC33" s="570"/>
      <c r="AD33" s="531"/>
      <c r="AE33" s="572"/>
      <c r="AF33" s="509"/>
      <c r="AG33" s="90"/>
      <c r="AH33" s="290"/>
      <c r="AI33" s="266"/>
      <c r="AJ33" s="117"/>
      <c r="AK33" s="278"/>
      <c r="AL33" s="305"/>
      <c r="AM33" s="238"/>
    </row>
    <row r="34" spans="1:39" s="349" customFormat="1" ht="14.25" outlineLevel="1">
      <c r="A34" s="228"/>
      <c r="B34" s="665"/>
      <c r="C34" s="346"/>
      <c r="D34" s="415" t="s">
        <v>150</v>
      </c>
      <c r="E34" s="399"/>
      <c r="F34" s="399"/>
      <c r="G34" s="459"/>
      <c r="H34" s="374"/>
      <c r="I34" s="350"/>
      <c r="J34" s="352"/>
      <c r="K34" s="351"/>
      <c r="L34" s="378"/>
      <c r="M34" s="382"/>
      <c r="N34" s="352"/>
      <c r="O34" s="383"/>
      <c r="P34" s="537"/>
      <c r="Q34" s="538"/>
      <c r="R34" s="537"/>
      <c r="S34" s="538"/>
      <c r="T34" s="355"/>
      <c r="U34" s="366"/>
      <c r="V34" s="347"/>
      <c r="W34" s="55"/>
      <c r="X34" s="352"/>
      <c r="Y34" s="352"/>
      <c r="Z34" s="353"/>
      <c r="AA34" s="366"/>
      <c r="AB34" s="581"/>
      <c r="AC34" s="574"/>
      <c r="AD34" s="531"/>
      <c r="AE34" s="572"/>
      <c r="AF34" s="509"/>
      <c r="AG34" s="354"/>
      <c r="AH34" s="290"/>
      <c r="AI34" s="347"/>
      <c r="AJ34" s="117"/>
      <c r="AK34" s="69"/>
      <c r="AL34" s="305"/>
      <c r="AM34" s="348"/>
    </row>
    <row r="35" spans="1:39" s="349" customFormat="1" ht="14.25" outlineLevel="1">
      <c r="A35" s="228"/>
      <c r="B35" s="665"/>
      <c r="C35" s="346"/>
      <c r="D35" s="415" t="s">
        <v>151</v>
      </c>
      <c r="E35" s="399"/>
      <c r="F35" s="399"/>
      <c r="G35" s="459"/>
      <c r="H35" s="374"/>
      <c r="I35" s="350"/>
      <c r="J35" s="352"/>
      <c r="K35" s="351"/>
      <c r="L35" s="378"/>
      <c r="M35" s="382"/>
      <c r="N35" s="352"/>
      <c r="O35" s="383"/>
      <c r="P35" s="537"/>
      <c r="Q35" s="538"/>
      <c r="R35" s="537"/>
      <c r="S35" s="538"/>
      <c r="T35" s="355"/>
      <c r="U35" s="366"/>
      <c r="V35" s="347"/>
      <c r="W35" s="55"/>
      <c r="X35" s="352"/>
      <c r="Y35" s="352"/>
      <c r="Z35" s="353"/>
      <c r="AA35" s="366"/>
      <c r="AB35" s="581"/>
      <c r="AC35" s="574"/>
      <c r="AD35" s="531"/>
      <c r="AE35" s="572"/>
      <c r="AF35" s="509"/>
      <c r="AG35" s="354"/>
      <c r="AH35" s="290"/>
      <c r="AI35" s="347"/>
      <c r="AJ35" s="117"/>
      <c r="AK35" s="69"/>
      <c r="AL35" s="305"/>
      <c r="AM35" s="348"/>
    </row>
    <row r="36" spans="1:39" s="349" customFormat="1" ht="14.25" outlineLevel="1">
      <c r="A36" s="228"/>
      <c r="B36" s="665"/>
      <c r="C36" s="346"/>
      <c r="D36" s="415" t="s">
        <v>152</v>
      </c>
      <c r="E36" s="399"/>
      <c r="F36" s="399"/>
      <c r="G36" s="459"/>
      <c r="H36" s="374"/>
      <c r="I36" s="350"/>
      <c r="J36" s="352"/>
      <c r="K36" s="351"/>
      <c r="L36" s="378"/>
      <c r="M36" s="382"/>
      <c r="N36" s="352"/>
      <c r="O36" s="383"/>
      <c r="P36" s="537"/>
      <c r="Q36" s="538"/>
      <c r="R36" s="537"/>
      <c r="S36" s="538"/>
      <c r="T36" s="355"/>
      <c r="U36" s="366"/>
      <c r="V36" s="347"/>
      <c r="W36" s="55"/>
      <c r="X36" s="352"/>
      <c r="Y36" s="352"/>
      <c r="Z36" s="353"/>
      <c r="AA36" s="366"/>
      <c r="AB36" s="581"/>
      <c r="AC36" s="574"/>
      <c r="AD36" s="531"/>
      <c r="AE36" s="572"/>
      <c r="AF36" s="509"/>
      <c r="AG36" s="354"/>
      <c r="AH36" s="290"/>
      <c r="AI36" s="347"/>
      <c r="AJ36" s="117"/>
      <c r="AK36" s="69"/>
      <c r="AL36" s="305"/>
      <c r="AM36" s="348"/>
    </row>
    <row r="37" spans="1:39" s="349" customFormat="1" ht="14.25" outlineLevel="1">
      <c r="A37" s="228"/>
      <c r="B37" s="665"/>
      <c r="C37" s="346"/>
      <c r="D37" s="679" t="s">
        <v>224</v>
      </c>
      <c r="E37" s="399"/>
      <c r="F37" s="399"/>
      <c r="G37" s="459"/>
      <c r="H37" s="374"/>
      <c r="I37" s="350"/>
      <c r="J37" s="352"/>
      <c r="K37" s="351"/>
      <c r="L37" s="378"/>
      <c r="M37" s="382"/>
      <c r="N37" s="352"/>
      <c r="O37" s="383"/>
      <c r="P37" s="537"/>
      <c r="Q37" s="538"/>
      <c r="R37" s="537"/>
      <c r="S37" s="538"/>
      <c r="T37" s="355"/>
      <c r="U37" s="366"/>
      <c r="V37" s="347"/>
      <c r="W37" s="55"/>
      <c r="X37" s="352"/>
      <c r="Y37" s="352"/>
      <c r="Z37" s="353"/>
      <c r="AA37" s="366"/>
      <c r="AB37" s="581"/>
      <c r="AC37" s="574"/>
      <c r="AD37" s="531"/>
      <c r="AE37" s="572"/>
      <c r="AF37" s="509"/>
      <c r="AG37" s="354"/>
      <c r="AH37" s="290"/>
      <c r="AI37" s="347"/>
      <c r="AJ37" s="117"/>
      <c r="AK37" s="69"/>
      <c r="AL37" s="305"/>
      <c r="AM37" s="348"/>
    </row>
    <row r="38" spans="1:39" s="246" customFormat="1" ht="25.5" outlineLevel="1">
      <c r="A38" s="361" t="str">
        <f>FIXED($D$8,0,1)</f>
        <v>0</v>
      </c>
      <c r="B38" s="666" t="str">
        <f>FIXED($I$4,0,1)</f>
        <v>0</v>
      </c>
      <c r="C38" s="230" t="s">
        <v>175</v>
      </c>
      <c r="D38" s="417" t="s">
        <v>153</v>
      </c>
      <c r="E38" s="427"/>
      <c r="F38" s="427"/>
      <c r="G38" s="461"/>
      <c r="H38" s="398"/>
      <c r="I38" s="497"/>
      <c r="J38" s="243"/>
      <c r="K38" s="506">
        <f>SUM(K33:K37)</f>
        <v>0</v>
      </c>
      <c r="L38" s="507">
        <f>SUM(L33:L37)</f>
        <v>0</v>
      </c>
      <c r="M38" s="508">
        <f>SUM(M33:M37)</f>
        <v>0</v>
      </c>
      <c r="N38" s="243"/>
      <c r="O38" s="387"/>
      <c r="P38" s="539">
        <f>SUM(P33:P37)</f>
        <v>0</v>
      </c>
      <c r="Q38" s="506">
        <f>SUM(Q33:Q37)</f>
        <v>0</v>
      </c>
      <c r="R38" s="539">
        <f>SUM(R33:R37)</f>
        <v>0</v>
      </c>
      <c r="S38" s="506">
        <f>SUM(S33:S37)</f>
        <v>0</v>
      </c>
      <c r="T38" s="242"/>
      <c r="U38" s="253"/>
      <c r="V38" s="267"/>
      <c r="W38" s="240"/>
      <c r="X38" s="243"/>
      <c r="Y38" s="243"/>
      <c r="Z38" s="244"/>
      <c r="AA38" s="253"/>
      <c r="AB38" s="507">
        <f>SUM(AB33:AB37)</f>
        <v>0</v>
      </c>
      <c r="AC38" s="582"/>
      <c r="AD38" s="539">
        <f>SUM(AD33:AD37)</f>
        <v>0</v>
      </c>
      <c r="AE38" s="583"/>
      <c r="AF38" s="584" t="str">
        <f>IF(AD42-AD41=0,"0",AD38*(AF42-AF41)/(AD42-AD41))</f>
        <v>0</v>
      </c>
      <c r="AG38" s="257"/>
      <c r="AH38" s="293"/>
      <c r="AI38" s="306" t="b">
        <f>IF($AK$2="PME",$AK$5,IF($AK$2="ETI",$AK$6))</f>
        <v>0</v>
      </c>
      <c r="AJ38" s="272"/>
      <c r="AK38" s="279"/>
      <c r="AL38" s="307"/>
      <c r="AM38" s="245"/>
    </row>
    <row r="39" spans="1:39" s="349" customFormat="1" ht="14.25" outlineLevel="1">
      <c r="A39" s="228"/>
      <c r="B39" s="665"/>
      <c r="C39" s="357"/>
      <c r="D39" s="415" t="s">
        <v>154</v>
      </c>
      <c r="E39" s="399"/>
      <c r="F39" s="399"/>
      <c r="G39" s="459"/>
      <c r="H39" s="374"/>
      <c r="I39" s="350"/>
      <c r="J39" s="352"/>
      <c r="K39" s="509"/>
      <c r="L39" s="510"/>
      <c r="M39" s="511"/>
      <c r="N39" s="352"/>
      <c r="O39" s="383"/>
      <c r="P39" s="537"/>
      <c r="Q39" s="538"/>
      <c r="R39" s="537"/>
      <c r="S39" s="538"/>
      <c r="T39" s="355"/>
      <c r="U39" s="366"/>
      <c r="V39" s="347"/>
      <c r="W39" s="55"/>
      <c r="X39" s="352"/>
      <c r="Y39" s="352"/>
      <c r="Z39" s="353"/>
      <c r="AA39" s="366"/>
      <c r="AB39" s="581"/>
      <c r="AC39" s="574"/>
      <c r="AD39" s="585"/>
      <c r="AE39" s="572"/>
      <c r="AF39" s="509"/>
      <c r="AG39" s="358"/>
      <c r="AH39" s="289"/>
      <c r="AI39" s="347"/>
      <c r="AJ39" s="86"/>
      <c r="AK39" s="55"/>
      <c r="AL39" s="310"/>
      <c r="AM39" s="348"/>
    </row>
    <row r="40" spans="1:39" s="349" customFormat="1" ht="14.25" outlineLevel="1">
      <c r="A40" s="228"/>
      <c r="B40" s="665"/>
      <c r="C40" s="357"/>
      <c r="D40" s="679" t="s">
        <v>224</v>
      </c>
      <c r="E40" s="399"/>
      <c r="F40" s="399"/>
      <c r="G40" s="478" t="s">
        <v>209</v>
      </c>
      <c r="H40" s="374"/>
      <c r="I40" s="350"/>
      <c r="J40" s="352"/>
      <c r="K40" s="509"/>
      <c r="L40" s="510"/>
      <c r="M40" s="511"/>
      <c r="N40" s="352"/>
      <c r="O40" s="383"/>
      <c r="P40" s="537"/>
      <c r="Q40" s="538"/>
      <c r="R40" s="537"/>
      <c r="S40" s="538"/>
      <c r="T40" s="355"/>
      <c r="U40" s="366"/>
      <c r="V40" s="347"/>
      <c r="W40" s="55"/>
      <c r="X40" s="352"/>
      <c r="Y40" s="352"/>
      <c r="Z40" s="353"/>
      <c r="AA40" s="366"/>
      <c r="AB40" s="581"/>
      <c r="AC40" s="574"/>
      <c r="AD40" s="537"/>
      <c r="AE40" s="572"/>
      <c r="AF40" s="509"/>
      <c r="AG40" s="358"/>
      <c r="AH40" s="289"/>
      <c r="AI40" s="347"/>
      <c r="AJ40" s="86"/>
      <c r="AK40" s="55"/>
      <c r="AL40" s="310"/>
      <c r="AM40" s="348"/>
    </row>
    <row r="41" spans="1:39" s="246" customFormat="1" ht="26.25" outlineLevel="1" thickBot="1">
      <c r="A41" s="361" t="str">
        <f>FIXED($D$8,0,1)</f>
        <v>0</v>
      </c>
      <c r="B41" s="666" t="str">
        <f>FIXED($I$4,0,1)</f>
        <v>0</v>
      </c>
      <c r="C41" s="230" t="s">
        <v>176</v>
      </c>
      <c r="D41" s="417" t="s">
        <v>155</v>
      </c>
      <c r="E41" s="430"/>
      <c r="F41" s="430"/>
      <c r="G41" s="479"/>
      <c r="H41" s="398"/>
      <c r="I41" s="497"/>
      <c r="J41" s="243"/>
      <c r="K41" s="506">
        <f>SUM(K39:K40)</f>
        <v>0</v>
      </c>
      <c r="L41" s="507">
        <f>SUM(L39:L40)</f>
        <v>0</v>
      </c>
      <c r="M41" s="508">
        <f>SUM(M39:M40)</f>
        <v>0</v>
      </c>
      <c r="N41" s="243"/>
      <c r="O41" s="387"/>
      <c r="P41" s="539">
        <f>SUM(P39:P40)</f>
        <v>0</v>
      </c>
      <c r="Q41" s="506">
        <f>SUM(Q39:Q40)</f>
        <v>0</v>
      </c>
      <c r="R41" s="506">
        <f>SUM(R39:R40)</f>
        <v>0</v>
      </c>
      <c r="S41" s="506">
        <f>SUM(S39:S40)</f>
        <v>0</v>
      </c>
      <c r="T41" s="242"/>
      <c r="U41" s="254"/>
      <c r="V41" s="267"/>
      <c r="W41" s="240"/>
      <c r="X41" s="243"/>
      <c r="Y41" s="243"/>
      <c r="Z41" s="244"/>
      <c r="AA41" s="254" t="s">
        <v>189</v>
      </c>
      <c r="AB41" s="507">
        <f>SUM(AB39:AB40)</f>
        <v>0</v>
      </c>
      <c r="AC41" s="582"/>
      <c r="AD41" s="539">
        <f>SUM(AD39:AD40)</f>
        <v>0</v>
      </c>
      <c r="AE41" s="586" t="s">
        <v>189</v>
      </c>
      <c r="AF41" s="542">
        <f>IF(AD41&gt;AF42,AF42,AD41)</f>
        <v>0</v>
      </c>
      <c r="AG41" s="257"/>
      <c r="AH41" s="293"/>
      <c r="AI41" s="306">
        <f>IF($AK$2="PME",40%,20%)</f>
        <v>0.2</v>
      </c>
      <c r="AJ41" s="272"/>
      <c r="AK41" s="279"/>
      <c r="AL41" s="307"/>
      <c r="AM41" s="245"/>
    </row>
    <row r="42" spans="1:39" s="251" customFormat="1" ht="26.25" thickBot="1">
      <c r="A42" s="361" t="str">
        <f>FIXED($D$8,0,1)</f>
        <v>0</v>
      </c>
      <c r="B42" s="666" t="str">
        <f>FIXED($I$4,0,1)</f>
        <v>0</v>
      </c>
      <c r="C42" s="20" t="s">
        <v>177</v>
      </c>
      <c r="D42" s="418" t="s">
        <v>156</v>
      </c>
      <c r="E42" s="498"/>
      <c r="F42" s="414"/>
      <c r="G42" s="477"/>
      <c r="H42" s="299"/>
      <c r="I42" s="14"/>
      <c r="J42" s="12"/>
      <c r="K42" s="503">
        <f>SUM(K41,K38)</f>
        <v>0</v>
      </c>
      <c r="L42" s="504">
        <f>SUM(L41,L38)</f>
        <v>0</v>
      </c>
      <c r="M42" s="505">
        <f>SUM(M41,M38)</f>
        <v>0</v>
      </c>
      <c r="N42" s="122"/>
      <c r="O42" s="384"/>
      <c r="P42" s="540">
        <f>SUM(P41,P38)</f>
        <v>0</v>
      </c>
      <c r="Q42" s="541">
        <f>SUM(Q41,Q38)</f>
        <v>0</v>
      </c>
      <c r="R42" s="541">
        <f>SUM(R41,R38)</f>
        <v>0</v>
      </c>
      <c r="S42" s="541">
        <f>SUM(S41,S38)</f>
        <v>0</v>
      </c>
      <c r="T42" s="247"/>
      <c r="U42" s="445"/>
      <c r="V42" s="332"/>
      <c r="W42" s="12"/>
      <c r="X42" s="248"/>
      <c r="Y42" s="248"/>
      <c r="Z42" s="249"/>
      <c r="AA42" s="252"/>
      <c r="AB42" s="587">
        <f>SUM(AB41,AB38)</f>
        <v>0</v>
      </c>
      <c r="AC42" s="576"/>
      <c r="AD42" s="588">
        <f>SUM(AD41,AD38)</f>
        <v>0</v>
      </c>
      <c r="AE42" s="578"/>
      <c r="AF42" s="579">
        <f>IF(AE42=0,0,IF(AD42/AE42&gt;400,400*AE42,AD42))</f>
        <v>0</v>
      </c>
      <c r="AG42" s="91">
        <f>IF((AF42-E42)&gt;0,(AF42-E42),0)</f>
        <v>0</v>
      </c>
      <c r="AH42" s="621" t="s">
        <v>219</v>
      </c>
      <c r="AI42" s="303"/>
      <c r="AJ42" s="83">
        <f>AF38*AI38+AF41*AI41</f>
        <v>0</v>
      </c>
      <c r="AK42" s="53" t="str">
        <f>IF(Q42&lt;&gt;0,IF((Q42+AB42)-AD42=0,"OK","!"),IF(P42&lt;&gt;0,IF((P42+AB42)-AD42=0,"OK","!"),IF((K42+AB42)-AD42=0,"OK","!")))</f>
        <v>OK</v>
      </c>
      <c r="AL42" s="304" t="str">
        <f>IF(AF42=0,"S/O",IF(AD42=AF42,"Plafond non atteint :instruire toutes les factures",IF(SUM(AD39:AD40,AD33:AD37)&gt;=AF42,"Les factures contrôlés permettent de plafonner le batiment","Les factures contrôlés ne permettent pas d'atteindre le plafond du batiment")))</f>
        <v>S/O</v>
      </c>
      <c r="AM42" s="250"/>
    </row>
    <row r="43" spans="1:39" s="239" customFormat="1" ht="15" outlineLevel="1">
      <c r="A43" s="228"/>
      <c r="B43" s="665"/>
      <c r="C43" s="24"/>
      <c r="D43" s="416" t="s">
        <v>157</v>
      </c>
      <c r="E43" s="397"/>
      <c r="F43" s="397"/>
      <c r="G43" s="460"/>
      <c r="H43" s="403"/>
      <c r="I43" s="350"/>
      <c r="J43" s="234"/>
      <c r="K43" s="264"/>
      <c r="L43" s="377"/>
      <c r="M43" s="385"/>
      <c r="N43" s="234"/>
      <c r="O43" s="386"/>
      <c r="P43" s="531"/>
      <c r="Q43" s="516"/>
      <c r="R43" s="531"/>
      <c r="S43" s="516"/>
      <c r="T43" s="233"/>
      <c r="U43" s="366"/>
      <c r="V43" s="266"/>
      <c r="W43" s="280"/>
      <c r="X43" s="234"/>
      <c r="Y43" s="234"/>
      <c r="Z43" s="235"/>
      <c r="AA43" s="366"/>
      <c r="AB43" s="517"/>
      <c r="AC43" s="570"/>
      <c r="AD43" s="531"/>
      <c r="AE43" s="572"/>
      <c r="AF43" s="509"/>
      <c r="AG43" s="90"/>
      <c r="AH43" s="290"/>
      <c r="AI43" s="266"/>
      <c r="AJ43" s="117"/>
      <c r="AK43" s="69"/>
      <c r="AL43" s="305"/>
      <c r="AM43" s="238"/>
    </row>
    <row r="44" spans="1:39" s="349" customFormat="1" ht="14.25" outlineLevel="1">
      <c r="A44" s="228"/>
      <c r="B44" s="665"/>
      <c r="C44" s="346"/>
      <c r="D44" s="415" t="s">
        <v>150</v>
      </c>
      <c r="E44" s="399"/>
      <c r="F44" s="399"/>
      <c r="G44" s="459"/>
      <c r="H44" s="374"/>
      <c r="I44" s="350"/>
      <c r="J44" s="352"/>
      <c r="K44" s="351"/>
      <c r="L44" s="378"/>
      <c r="M44" s="382"/>
      <c r="N44" s="352"/>
      <c r="O44" s="383"/>
      <c r="P44" s="531"/>
      <c r="Q44" s="516"/>
      <c r="R44" s="531"/>
      <c r="S44" s="516"/>
      <c r="T44" s="355"/>
      <c r="U44" s="366"/>
      <c r="V44" s="347"/>
      <c r="W44" s="55"/>
      <c r="X44" s="352"/>
      <c r="Y44" s="352"/>
      <c r="Z44" s="353"/>
      <c r="AA44" s="366"/>
      <c r="AB44" s="517"/>
      <c r="AC44" s="574"/>
      <c r="AD44" s="531"/>
      <c r="AE44" s="572"/>
      <c r="AF44" s="509"/>
      <c r="AG44" s="354"/>
      <c r="AH44" s="290"/>
      <c r="AI44" s="347"/>
      <c r="AJ44" s="117"/>
      <c r="AK44" s="69"/>
      <c r="AL44" s="305"/>
      <c r="AM44" s="348"/>
    </row>
    <row r="45" spans="1:39" s="349" customFormat="1" ht="14.25" outlineLevel="1">
      <c r="A45" s="228"/>
      <c r="B45" s="665"/>
      <c r="C45" s="346"/>
      <c r="D45" s="415" t="s">
        <v>151</v>
      </c>
      <c r="E45" s="399"/>
      <c r="F45" s="399"/>
      <c r="G45" s="459"/>
      <c r="H45" s="374"/>
      <c r="I45" s="350"/>
      <c r="J45" s="352"/>
      <c r="K45" s="351"/>
      <c r="L45" s="378"/>
      <c r="M45" s="382"/>
      <c r="N45" s="352"/>
      <c r="O45" s="383"/>
      <c r="P45" s="531"/>
      <c r="Q45" s="516"/>
      <c r="R45" s="531"/>
      <c r="S45" s="516"/>
      <c r="T45" s="355"/>
      <c r="U45" s="366"/>
      <c r="V45" s="347"/>
      <c r="W45" s="55"/>
      <c r="X45" s="352"/>
      <c r="Y45" s="352"/>
      <c r="Z45" s="353"/>
      <c r="AA45" s="366"/>
      <c r="AB45" s="517"/>
      <c r="AC45" s="574"/>
      <c r="AD45" s="531"/>
      <c r="AE45" s="572"/>
      <c r="AF45" s="509"/>
      <c r="AG45" s="354"/>
      <c r="AH45" s="290"/>
      <c r="AI45" s="347"/>
      <c r="AJ45" s="117"/>
      <c r="AK45" s="69"/>
      <c r="AL45" s="305"/>
      <c r="AM45" s="348"/>
    </row>
    <row r="46" spans="1:39" s="349" customFormat="1" ht="14.25" outlineLevel="1">
      <c r="A46" s="228"/>
      <c r="B46" s="665"/>
      <c r="C46" s="346"/>
      <c r="D46" s="415" t="s">
        <v>152</v>
      </c>
      <c r="E46" s="399"/>
      <c r="F46" s="399"/>
      <c r="G46" s="459"/>
      <c r="H46" s="374"/>
      <c r="I46" s="350"/>
      <c r="J46" s="352"/>
      <c r="K46" s="351"/>
      <c r="L46" s="378"/>
      <c r="M46" s="382"/>
      <c r="N46" s="352"/>
      <c r="O46" s="383"/>
      <c r="P46" s="531"/>
      <c r="Q46" s="516"/>
      <c r="R46" s="531"/>
      <c r="S46" s="516"/>
      <c r="T46" s="355"/>
      <c r="U46" s="366"/>
      <c r="V46" s="347"/>
      <c r="W46" s="55"/>
      <c r="X46" s="352"/>
      <c r="Y46" s="352"/>
      <c r="Z46" s="353"/>
      <c r="AA46" s="366"/>
      <c r="AB46" s="517"/>
      <c r="AC46" s="574"/>
      <c r="AD46" s="531"/>
      <c r="AE46" s="572"/>
      <c r="AF46" s="509"/>
      <c r="AG46" s="354"/>
      <c r="AH46" s="290"/>
      <c r="AI46" s="347"/>
      <c r="AJ46" s="117"/>
      <c r="AK46" s="69"/>
      <c r="AL46" s="305"/>
      <c r="AM46" s="348"/>
    </row>
    <row r="47" spans="1:39" s="349" customFormat="1" ht="14.25" outlineLevel="1">
      <c r="A47" s="228"/>
      <c r="B47" s="665"/>
      <c r="C47" s="346"/>
      <c r="D47" s="415"/>
      <c r="E47" s="399"/>
      <c r="F47" s="399"/>
      <c r="G47" s="459"/>
      <c r="H47" s="374"/>
      <c r="I47" s="350"/>
      <c r="J47" s="352"/>
      <c r="K47" s="351"/>
      <c r="L47" s="378"/>
      <c r="M47" s="382"/>
      <c r="N47" s="352"/>
      <c r="O47" s="383"/>
      <c r="P47" s="531"/>
      <c r="Q47" s="516"/>
      <c r="R47" s="531"/>
      <c r="S47" s="516"/>
      <c r="T47" s="355"/>
      <c r="U47" s="366"/>
      <c r="V47" s="347"/>
      <c r="W47" s="55"/>
      <c r="X47" s="352"/>
      <c r="Y47" s="352"/>
      <c r="Z47" s="353"/>
      <c r="AA47" s="366"/>
      <c r="AB47" s="517"/>
      <c r="AC47" s="574"/>
      <c r="AD47" s="531"/>
      <c r="AE47" s="572"/>
      <c r="AF47" s="509"/>
      <c r="AG47" s="354"/>
      <c r="AH47" s="290"/>
      <c r="AI47" s="347"/>
      <c r="AJ47" s="117"/>
      <c r="AK47" s="69"/>
      <c r="AL47" s="305"/>
      <c r="AM47" s="348"/>
    </row>
    <row r="48" spans="1:39" s="246" customFormat="1" ht="25.5" outlineLevel="1">
      <c r="A48" s="361" t="str">
        <f>FIXED($D$8,0,1)</f>
        <v>0</v>
      </c>
      <c r="B48" s="666" t="str">
        <f>FIXED($I$4,0,1)</f>
        <v>0</v>
      </c>
      <c r="C48" s="230" t="s">
        <v>178</v>
      </c>
      <c r="D48" s="417" t="s">
        <v>158</v>
      </c>
      <c r="E48" s="427"/>
      <c r="F48" s="427"/>
      <c r="G48" s="461"/>
      <c r="H48" s="398"/>
      <c r="I48" s="497"/>
      <c r="J48" s="243"/>
      <c r="K48" s="506">
        <f>SUM(K43:K47)</f>
        <v>0</v>
      </c>
      <c r="L48" s="507">
        <f>SUM(L43:L47)</f>
        <v>0</v>
      </c>
      <c r="M48" s="508">
        <f>SUM(M43:M47)</f>
        <v>0</v>
      </c>
      <c r="N48" s="243"/>
      <c r="O48" s="387"/>
      <c r="P48" s="539">
        <f>SUM(P43:P47)</f>
        <v>0</v>
      </c>
      <c r="Q48" s="542">
        <f>SUM(Q43:Q47)</f>
        <v>0</v>
      </c>
      <c r="R48" s="539">
        <f>SUM(R43:R47)</f>
        <v>0</v>
      </c>
      <c r="S48" s="542">
        <f>SUM(S43:S47)</f>
        <v>0</v>
      </c>
      <c r="T48" s="242"/>
      <c r="U48" s="368"/>
      <c r="V48" s="267"/>
      <c r="W48" s="240"/>
      <c r="X48" s="243"/>
      <c r="Y48" s="243"/>
      <c r="Z48" s="338"/>
      <c r="AA48" s="368"/>
      <c r="AB48" s="589">
        <f>SUM(AB43:AB47)</f>
        <v>0</v>
      </c>
      <c r="AC48" s="582"/>
      <c r="AD48" s="539">
        <f>SUM(AD43:AD47)</f>
        <v>0</v>
      </c>
      <c r="AE48" s="583"/>
      <c r="AF48" s="584" t="str">
        <f>IF(AD52-AD51=0,"0",AD48*(AF52-AF51)/(AD52-AD51))</f>
        <v>0</v>
      </c>
      <c r="AG48" s="257"/>
      <c r="AH48" s="293"/>
      <c r="AI48" s="306" t="b">
        <f>IF($AK$2="PME",$AK$5,IF($AK$2="ETI",$AK$6))</f>
        <v>0</v>
      </c>
      <c r="AJ48" s="272"/>
      <c r="AK48" s="279"/>
      <c r="AL48" s="307"/>
      <c r="AM48" s="245"/>
    </row>
    <row r="49" spans="1:39" s="349" customFormat="1" ht="14.25" outlineLevel="1">
      <c r="A49" s="228"/>
      <c r="B49" s="665"/>
      <c r="C49" s="357"/>
      <c r="D49" s="415" t="s">
        <v>154</v>
      </c>
      <c r="E49" s="399"/>
      <c r="F49" s="399"/>
      <c r="G49" s="459"/>
      <c r="H49" s="374"/>
      <c r="I49" s="350"/>
      <c r="J49" s="352"/>
      <c r="K49" s="509"/>
      <c r="L49" s="510"/>
      <c r="M49" s="511"/>
      <c r="N49" s="352"/>
      <c r="O49" s="383"/>
      <c r="P49" s="515"/>
      <c r="Q49" s="509"/>
      <c r="R49" s="515"/>
      <c r="S49" s="509"/>
      <c r="T49" s="355"/>
      <c r="U49" s="366"/>
      <c r="V49" s="347"/>
      <c r="W49" s="55"/>
      <c r="X49" s="352"/>
      <c r="Y49" s="352"/>
      <c r="Z49" s="353"/>
      <c r="AA49" s="366"/>
      <c r="AB49" s="581"/>
      <c r="AC49" s="574"/>
      <c r="AD49" s="531"/>
      <c r="AE49" s="572"/>
      <c r="AF49" s="509"/>
      <c r="AG49" s="358"/>
      <c r="AH49" s="289"/>
      <c r="AI49" s="347"/>
      <c r="AJ49" s="86"/>
      <c r="AK49" s="55"/>
      <c r="AL49" s="310"/>
      <c r="AM49" s="348"/>
    </row>
    <row r="50" spans="1:39" s="349" customFormat="1" ht="14.25" outlineLevel="1">
      <c r="A50" s="228"/>
      <c r="B50" s="665"/>
      <c r="C50" s="357"/>
      <c r="D50" s="415"/>
      <c r="E50" s="399"/>
      <c r="F50" s="399"/>
      <c r="G50" s="478" t="s">
        <v>209</v>
      </c>
      <c r="H50" s="374"/>
      <c r="I50" s="350"/>
      <c r="J50" s="352"/>
      <c r="K50" s="509"/>
      <c r="L50" s="510"/>
      <c r="M50" s="511"/>
      <c r="N50" s="352"/>
      <c r="O50" s="383"/>
      <c r="P50" s="515"/>
      <c r="Q50" s="509"/>
      <c r="R50" s="515"/>
      <c r="S50" s="509"/>
      <c r="T50" s="355"/>
      <c r="U50" s="366"/>
      <c r="V50" s="347"/>
      <c r="W50" s="55"/>
      <c r="X50" s="352"/>
      <c r="Y50" s="352"/>
      <c r="Z50" s="353"/>
      <c r="AA50" s="366"/>
      <c r="AB50" s="581"/>
      <c r="AC50" s="574"/>
      <c r="AD50" s="531"/>
      <c r="AE50" s="572"/>
      <c r="AF50" s="509"/>
      <c r="AG50" s="358"/>
      <c r="AH50" s="289"/>
      <c r="AI50" s="347"/>
      <c r="AJ50" s="86"/>
      <c r="AK50" s="55"/>
      <c r="AL50" s="310"/>
      <c r="AM50" s="348"/>
    </row>
    <row r="51" spans="1:39" s="246" customFormat="1" ht="26.25" outlineLevel="1" thickBot="1">
      <c r="A51" s="361" t="str">
        <f>FIXED($D$8,0,1)</f>
        <v>0</v>
      </c>
      <c r="B51" s="666" t="str">
        <f>FIXED($I$4,0,1)</f>
        <v>0</v>
      </c>
      <c r="C51" s="230" t="s">
        <v>179</v>
      </c>
      <c r="D51" s="417" t="s">
        <v>159</v>
      </c>
      <c r="E51" s="430"/>
      <c r="F51" s="430"/>
      <c r="G51" s="479"/>
      <c r="H51" s="398"/>
      <c r="I51" s="497"/>
      <c r="J51" s="243"/>
      <c r="K51" s="506">
        <f>SUM(K49:K50)</f>
        <v>0</v>
      </c>
      <c r="L51" s="507">
        <f>SUM(L49:L50)</f>
        <v>0</v>
      </c>
      <c r="M51" s="508">
        <f>SUM(M49:M50)</f>
        <v>0</v>
      </c>
      <c r="N51" s="243"/>
      <c r="O51" s="387"/>
      <c r="P51" s="539">
        <f>SUM(P49:P50)</f>
        <v>0</v>
      </c>
      <c r="Q51" s="542">
        <f>SUM(Q49:Q50)</f>
        <v>0</v>
      </c>
      <c r="R51" s="539">
        <f>SUM(R49:R50)</f>
        <v>0</v>
      </c>
      <c r="S51" s="542">
        <f>SUM(S49:S50)</f>
        <v>0</v>
      </c>
      <c r="T51" s="242"/>
      <c r="U51" s="254"/>
      <c r="V51" s="267"/>
      <c r="W51" s="240"/>
      <c r="X51" s="243"/>
      <c r="Y51" s="243"/>
      <c r="Z51" s="244"/>
      <c r="AA51" s="254" t="s">
        <v>189</v>
      </c>
      <c r="AB51" s="507">
        <f>SUM(AB49:AB50)</f>
        <v>0</v>
      </c>
      <c r="AC51" s="582"/>
      <c r="AD51" s="539">
        <f>SUM(AD49:AD50)</f>
        <v>0</v>
      </c>
      <c r="AE51" s="586" t="s">
        <v>189</v>
      </c>
      <c r="AF51" s="542">
        <f>IF(AD51&gt;AF52,AF52,AD51)</f>
        <v>0</v>
      </c>
      <c r="AG51" s="257"/>
      <c r="AH51" s="293"/>
      <c r="AI51" s="306">
        <f>IF($AK$2="PME",40%,20%)</f>
        <v>0.2</v>
      </c>
      <c r="AJ51" s="272"/>
      <c r="AK51" s="279"/>
      <c r="AL51" s="307"/>
      <c r="AM51" s="245"/>
    </row>
    <row r="52" spans="1:39" s="251" customFormat="1" ht="26.25" thickBot="1">
      <c r="A52" s="361" t="str">
        <f>FIXED($D$8,0,1)</f>
        <v>0</v>
      </c>
      <c r="B52" s="666" t="str">
        <f>FIXED($I$4,0,1)</f>
        <v>0</v>
      </c>
      <c r="C52" s="20" t="s">
        <v>180</v>
      </c>
      <c r="D52" s="418" t="s">
        <v>160</v>
      </c>
      <c r="E52" s="498"/>
      <c r="F52" s="414"/>
      <c r="G52" s="477"/>
      <c r="H52" s="299"/>
      <c r="I52" s="14"/>
      <c r="J52" s="12"/>
      <c r="K52" s="503">
        <f>SUM(K51,K48)</f>
        <v>0</v>
      </c>
      <c r="L52" s="504">
        <f>SUM(L51,L48)</f>
        <v>0</v>
      </c>
      <c r="M52" s="505">
        <f>SUM(M51,M48)</f>
        <v>0</v>
      </c>
      <c r="N52" s="122"/>
      <c r="O52" s="384"/>
      <c r="P52" s="540">
        <f>SUM(P51,P48)</f>
        <v>0</v>
      </c>
      <c r="Q52" s="503">
        <f>SUM(Q51,Q48)</f>
        <v>0</v>
      </c>
      <c r="R52" s="540">
        <f>SUM(R51,R48)</f>
        <v>0</v>
      </c>
      <c r="S52" s="503">
        <f>SUM(S51,S48)</f>
        <v>0</v>
      </c>
      <c r="T52" s="247"/>
      <c r="U52" s="445"/>
      <c r="V52" s="332"/>
      <c r="W52" s="12"/>
      <c r="X52" s="248"/>
      <c r="Y52" s="248"/>
      <c r="Z52" s="249"/>
      <c r="AA52" s="252"/>
      <c r="AB52" s="587">
        <f>SUM(AB51,AB48)</f>
        <v>0</v>
      </c>
      <c r="AC52" s="576"/>
      <c r="AD52" s="588">
        <f>SUM(AD51,AD48)</f>
        <v>0</v>
      </c>
      <c r="AE52" s="578"/>
      <c r="AF52" s="579">
        <f>IF(AE52=0,0,IF(AD52/AE52&gt;400,400*AE52,AD52))</f>
        <v>0</v>
      </c>
      <c r="AG52" s="91">
        <f>IF((AF52-E52)&gt;0,(AF52-E52),0)</f>
        <v>0</v>
      </c>
      <c r="AH52" s="621" t="s">
        <v>219</v>
      </c>
      <c r="AI52" s="303"/>
      <c r="AJ52" s="83">
        <f>AF48*AI48+AF51*AI51</f>
        <v>0</v>
      </c>
      <c r="AK52" s="53" t="str">
        <f>IF(Q52&lt;&gt;0,IF((Q52+AB52)-AD52=0,"OK","!"),IF(P52&lt;&gt;0,IF((P52+AB52)-AD52=0,"OK","!"),IF((K52+AB52)-AD52=0,"OK","!")))</f>
        <v>OK</v>
      </c>
      <c r="AL52" s="304" t="str">
        <f>IF(AF52=0,"S/O",IF(AD52=AF52,"Plafond non atteint :instruire toutes les factures",IF(SUM(AD49:AD50,AD43:AD47)&gt;=AF52,"Les factures contrôlés permettent de plafonner le batiment","Les factures contrôlés ne permettent pas d'atteindre le plafond du batiment")))</f>
        <v>S/O</v>
      </c>
      <c r="AM52" s="250"/>
    </row>
    <row r="53" spans="1:39" s="239" customFormat="1" ht="15" outlineLevel="1">
      <c r="A53" s="231"/>
      <c r="B53" s="667"/>
      <c r="C53" s="232"/>
      <c r="D53" s="416" t="s">
        <v>161</v>
      </c>
      <c r="E53" s="397"/>
      <c r="F53" s="397"/>
      <c r="G53" s="460"/>
      <c r="H53" s="403"/>
      <c r="I53" s="350"/>
      <c r="J53" s="234"/>
      <c r="K53" s="264"/>
      <c r="L53" s="377"/>
      <c r="M53" s="385"/>
      <c r="N53" s="234"/>
      <c r="O53" s="386"/>
      <c r="P53" s="543"/>
      <c r="Q53" s="544"/>
      <c r="R53" s="543"/>
      <c r="S53" s="544"/>
      <c r="T53" s="233"/>
      <c r="U53" s="366"/>
      <c r="V53" s="266"/>
      <c r="W53" s="280"/>
      <c r="X53" s="234"/>
      <c r="Y53" s="234"/>
      <c r="Z53" s="235"/>
      <c r="AA53" s="366"/>
      <c r="AB53" s="590"/>
      <c r="AC53" s="570"/>
      <c r="AD53" s="531"/>
      <c r="AE53" s="572"/>
      <c r="AF53" s="544"/>
      <c r="AG53" s="258"/>
      <c r="AH53" s="291"/>
      <c r="AI53" s="266"/>
      <c r="AJ53" s="103"/>
      <c r="AK53" s="281"/>
      <c r="AL53" s="309"/>
      <c r="AM53" s="238"/>
    </row>
    <row r="54" spans="1:39" s="349" customFormat="1" ht="14.25" outlineLevel="1">
      <c r="A54" s="228"/>
      <c r="B54" s="665"/>
      <c r="C54" s="346"/>
      <c r="D54" s="415" t="s">
        <v>138</v>
      </c>
      <c r="E54" s="399"/>
      <c r="F54" s="399"/>
      <c r="G54" s="459"/>
      <c r="H54" s="374"/>
      <c r="I54" s="350"/>
      <c r="J54" s="352"/>
      <c r="K54" s="351"/>
      <c r="L54" s="378"/>
      <c r="M54" s="382"/>
      <c r="N54" s="352"/>
      <c r="O54" s="383"/>
      <c r="P54" s="531"/>
      <c r="Q54" s="516"/>
      <c r="R54" s="531"/>
      <c r="S54" s="516"/>
      <c r="T54" s="355"/>
      <c r="U54" s="366"/>
      <c r="V54" s="347"/>
      <c r="W54" s="55"/>
      <c r="X54" s="352"/>
      <c r="Y54" s="352"/>
      <c r="Z54" s="353"/>
      <c r="AA54" s="366"/>
      <c r="AB54" s="517"/>
      <c r="AC54" s="574"/>
      <c r="AD54" s="531"/>
      <c r="AE54" s="572"/>
      <c r="AF54" s="509"/>
      <c r="AG54" s="354"/>
      <c r="AH54" s="290"/>
      <c r="AI54" s="347"/>
      <c r="AJ54" s="117"/>
      <c r="AK54" s="69"/>
      <c r="AL54" s="305"/>
      <c r="AM54" s="348"/>
    </row>
    <row r="55" spans="1:39" s="349" customFormat="1" ht="14.25" outlineLevel="1">
      <c r="A55" s="228"/>
      <c r="B55" s="665"/>
      <c r="C55" s="346"/>
      <c r="D55" s="415" t="s">
        <v>147</v>
      </c>
      <c r="E55" s="399"/>
      <c r="F55" s="399"/>
      <c r="G55" s="459"/>
      <c r="H55" s="374"/>
      <c r="I55" s="350"/>
      <c r="J55" s="352"/>
      <c r="K55" s="351"/>
      <c r="L55" s="378"/>
      <c r="M55" s="382"/>
      <c r="N55" s="352"/>
      <c r="O55" s="383"/>
      <c r="P55" s="531"/>
      <c r="Q55" s="516"/>
      <c r="R55" s="531"/>
      <c r="S55" s="516"/>
      <c r="T55" s="355"/>
      <c r="U55" s="366"/>
      <c r="V55" s="347"/>
      <c r="W55" s="55"/>
      <c r="X55" s="352"/>
      <c r="Y55" s="352"/>
      <c r="Z55" s="353"/>
      <c r="AA55" s="366"/>
      <c r="AB55" s="517"/>
      <c r="AC55" s="574"/>
      <c r="AD55" s="531"/>
      <c r="AE55" s="572"/>
      <c r="AF55" s="509"/>
      <c r="AG55" s="354"/>
      <c r="AH55" s="290"/>
      <c r="AI55" s="347"/>
      <c r="AJ55" s="117"/>
      <c r="AK55" s="69"/>
      <c r="AL55" s="305"/>
      <c r="AM55" s="348"/>
    </row>
    <row r="56" spans="1:39" s="349" customFormat="1" ht="14.25" outlineLevel="1">
      <c r="A56" s="228"/>
      <c r="B56" s="665"/>
      <c r="C56" s="346"/>
      <c r="D56" s="415" t="s">
        <v>140</v>
      </c>
      <c r="E56" s="399"/>
      <c r="F56" s="399"/>
      <c r="G56" s="459"/>
      <c r="H56" s="374"/>
      <c r="I56" s="350"/>
      <c r="J56" s="352"/>
      <c r="K56" s="351"/>
      <c r="L56" s="378"/>
      <c r="M56" s="382"/>
      <c r="N56" s="352"/>
      <c r="O56" s="383"/>
      <c r="P56" s="531"/>
      <c r="Q56" s="516"/>
      <c r="R56" s="531"/>
      <c r="S56" s="516"/>
      <c r="T56" s="355"/>
      <c r="U56" s="366"/>
      <c r="V56" s="347"/>
      <c r="W56" s="55"/>
      <c r="X56" s="352"/>
      <c r="Y56" s="352"/>
      <c r="Z56" s="353"/>
      <c r="AA56" s="366"/>
      <c r="AB56" s="517"/>
      <c r="AC56" s="574"/>
      <c r="AD56" s="531"/>
      <c r="AE56" s="572"/>
      <c r="AF56" s="509"/>
      <c r="AG56" s="354"/>
      <c r="AH56" s="290"/>
      <c r="AI56" s="347"/>
      <c r="AJ56" s="117"/>
      <c r="AK56" s="69"/>
      <c r="AL56" s="305"/>
      <c r="AM56" s="348"/>
    </row>
    <row r="57" spans="1:39" s="349" customFormat="1" ht="14.25" outlineLevel="1">
      <c r="A57" s="228"/>
      <c r="B57" s="665"/>
      <c r="C57" s="346"/>
      <c r="D57" s="411" t="s">
        <v>141</v>
      </c>
      <c r="E57" s="399"/>
      <c r="F57" s="399"/>
      <c r="G57" s="459"/>
      <c r="H57" s="374"/>
      <c r="I57" s="350"/>
      <c r="J57" s="352"/>
      <c r="K57" s="351"/>
      <c r="L57" s="378"/>
      <c r="M57" s="382"/>
      <c r="N57" s="352"/>
      <c r="O57" s="383"/>
      <c r="P57" s="531"/>
      <c r="Q57" s="516"/>
      <c r="R57" s="531"/>
      <c r="S57" s="516"/>
      <c r="T57" s="355"/>
      <c r="U57" s="366"/>
      <c r="V57" s="347"/>
      <c r="W57" s="55"/>
      <c r="X57" s="352"/>
      <c r="Y57" s="352"/>
      <c r="Z57" s="353"/>
      <c r="AA57" s="366"/>
      <c r="AB57" s="517"/>
      <c r="AC57" s="574"/>
      <c r="AD57" s="531"/>
      <c r="AE57" s="572"/>
      <c r="AF57" s="509"/>
      <c r="AG57" s="354"/>
      <c r="AH57" s="290"/>
      <c r="AI57" s="347"/>
      <c r="AJ57" s="117"/>
      <c r="AK57" s="69"/>
      <c r="AL57" s="305"/>
      <c r="AM57" s="348"/>
    </row>
    <row r="58" spans="1:39" s="349" customFormat="1" ht="14.25" outlineLevel="1">
      <c r="A58" s="228"/>
      <c r="B58" s="665"/>
      <c r="C58" s="346"/>
      <c r="D58" s="411" t="s">
        <v>142</v>
      </c>
      <c r="E58" s="399"/>
      <c r="F58" s="399"/>
      <c r="G58" s="459"/>
      <c r="H58" s="374"/>
      <c r="I58" s="350"/>
      <c r="J58" s="352"/>
      <c r="K58" s="351"/>
      <c r="L58" s="378"/>
      <c r="M58" s="382"/>
      <c r="N58" s="352"/>
      <c r="O58" s="383"/>
      <c r="P58" s="531"/>
      <c r="Q58" s="516"/>
      <c r="R58" s="531"/>
      <c r="S58" s="516"/>
      <c r="T58" s="355"/>
      <c r="U58" s="366"/>
      <c r="V58" s="347"/>
      <c r="W58" s="55"/>
      <c r="X58" s="352"/>
      <c r="Y58" s="352"/>
      <c r="Z58" s="353"/>
      <c r="AA58" s="366"/>
      <c r="AB58" s="517"/>
      <c r="AC58" s="574"/>
      <c r="AD58" s="531"/>
      <c r="AE58" s="572"/>
      <c r="AF58" s="509"/>
      <c r="AG58" s="354"/>
      <c r="AH58" s="290"/>
      <c r="AI58" s="347"/>
      <c r="AJ58" s="117"/>
      <c r="AK58" s="69"/>
      <c r="AL58" s="305"/>
      <c r="AM58" s="348"/>
    </row>
    <row r="59" spans="1:39" s="349" customFormat="1" ht="14.25" outlineLevel="1">
      <c r="A59" s="228"/>
      <c r="B59" s="665"/>
      <c r="C59" s="346"/>
      <c r="D59" s="412" t="s">
        <v>143</v>
      </c>
      <c r="E59" s="399"/>
      <c r="F59" s="399"/>
      <c r="G59" s="459"/>
      <c r="H59" s="374"/>
      <c r="I59" s="350"/>
      <c r="J59" s="352"/>
      <c r="K59" s="351"/>
      <c r="L59" s="378"/>
      <c r="M59" s="382"/>
      <c r="N59" s="352"/>
      <c r="O59" s="383"/>
      <c r="P59" s="531"/>
      <c r="Q59" s="516"/>
      <c r="R59" s="531"/>
      <c r="S59" s="516"/>
      <c r="T59" s="355"/>
      <c r="U59" s="366"/>
      <c r="V59" s="347"/>
      <c r="W59" s="55"/>
      <c r="X59" s="352"/>
      <c r="Y59" s="352"/>
      <c r="Z59" s="353"/>
      <c r="AA59" s="366"/>
      <c r="AB59" s="517"/>
      <c r="AC59" s="574"/>
      <c r="AD59" s="531"/>
      <c r="AE59" s="572"/>
      <c r="AF59" s="509"/>
      <c r="AG59" s="354"/>
      <c r="AH59" s="290"/>
      <c r="AI59" s="347"/>
      <c r="AJ59" s="117"/>
      <c r="AK59" s="69"/>
      <c r="AL59" s="305"/>
      <c r="AM59" s="348"/>
    </row>
    <row r="60" spans="1:39" s="349" customFormat="1" ht="14.25" outlineLevel="1">
      <c r="A60" s="228"/>
      <c r="B60" s="665"/>
      <c r="C60" s="346"/>
      <c r="D60" s="412" t="s">
        <v>144</v>
      </c>
      <c r="E60" s="399"/>
      <c r="F60" s="399"/>
      <c r="G60" s="478" t="s">
        <v>209</v>
      </c>
      <c r="H60" s="374"/>
      <c r="I60" s="350"/>
      <c r="J60" s="352"/>
      <c r="K60" s="351"/>
      <c r="L60" s="378"/>
      <c r="M60" s="382"/>
      <c r="N60" s="352"/>
      <c r="O60" s="383"/>
      <c r="P60" s="531"/>
      <c r="Q60" s="516"/>
      <c r="R60" s="531"/>
      <c r="S60" s="516"/>
      <c r="T60" s="355"/>
      <c r="U60" s="366"/>
      <c r="V60" s="347"/>
      <c r="W60" s="55"/>
      <c r="X60" s="352"/>
      <c r="Y60" s="352"/>
      <c r="Z60" s="353"/>
      <c r="AA60" s="366"/>
      <c r="AB60" s="517"/>
      <c r="AC60" s="574"/>
      <c r="AD60" s="531"/>
      <c r="AE60" s="572"/>
      <c r="AF60" s="509"/>
      <c r="AG60" s="354"/>
      <c r="AH60" s="290"/>
      <c r="AI60" s="347"/>
      <c r="AJ60" s="117"/>
      <c r="AK60" s="69"/>
      <c r="AL60" s="305"/>
      <c r="AM60" s="348"/>
    </row>
    <row r="61" spans="1:39" s="349" customFormat="1" ht="15" outlineLevel="1" thickBot="1">
      <c r="A61" s="228"/>
      <c r="B61" s="665"/>
      <c r="C61" s="346"/>
      <c r="D61" s="679" t="s">
        <v>224</v>
      </c>
      <c r="E61" s="396"/>
      <c r="F61" s="396"/>
      <c r="G61" s="479"/>
      <c r="H61" s="374"/>
      <c r="I61" s="350"/>
      <c r="J61" s="352"/>
      <c r="K61" s="351"/>
      <c r="L61" s="378"/>
      <c r="M61" s="382"/>
      <c r="N61" s="352"/>
      <c r="O61" s="383"/>
      <c r="P61" s="531"/>
      <c r="Q61" s="516"/>
      <c r="R61" s="531"/>
      <c r="S61" s="516"/>
      <c r="T61" s="355"/>
      <c r="U61" s="366"/>
      <c r="V61" s="347"/>
      <c r="W61" s="55"/>
      <c r="X61" s="352"/>
      <c r="Y61" s="352"/>
      <c r="Z61" s="353"/>
      <c r="AA61" s="366"/>
      <c r="AB61" s="517"/>
      <c r="AC61" s="574"/>
      <c r="AD61" s="531"/>
      <c r="AE61" s="572"/>
      <c r="AF61" s="509"/>
      <c r="AG61" s="354"/>
      <c r="AH61" s="290"/>
      <c r="AI61" s="347"/>
      <c r="AJ61" s="117"/>
      <c r="AK61" s="69"/>
      <c r="AL61" s="305"/>
      <c r="AM61" s="348"/>
    </row>
    <row r="62" spans="1:39" s="251" customFormat="1" ht="15.75" thickBot="1">
      <c r="A62" s="361" t="str">
        <f>FIXED($D$8,0,1)</f>
        <v>0</v>
      </c>
      <c r="B62" s="666" t="str">
        <f>FIXED($I$4,0,1)</f>
        <v>0</v>
      </c>
      <c r="C62" s="20" t="s">
        <v>181</v>
      </c>
      <c r="D62" s="418" t="s">
        <v>162</v>
      </c>
      <c r="E62" s="498"/>
      <c r="F62" s="414"/>
      <c r="G62" s="477"/>
      <c r="H62" s="299"/>
      <c r="I62" s="14"/>
      <c r="J62" s="12"/>
      <c r="K62" s="503">
        <f>SUM(K53:K61)</f>
        <v>0</v>
      </c>
      <c r="L62" s="504">
        <f>SUM(L53:L61)</f>
        <v>0</v>
      </c>
      <c r="M62" s="505">
        <f>SUM(M53:M61)</f>
        <v>0</v>
      </c>
      <c r="N62" s="122"/>
      <c r="O62" s="384"/>
      <c r="P62" s="545">
        <f>SUM(P53:P61)</f>
        <v>0</v>
      </c>
      <c r="Q62" s="503">
        <f>SUM(Q53:Q61)</f>
        <v>0</v>
      </c>
      <c r="R62" s="545">
        <f>SUM(R53:R61)</f>
        <v>0</v>
      </c>
      <c r="S62" s="503">
        <f>SUM(S53:S61)</f>
        <v>0</v>
      </c>
      <c r="T62" s="247"/>
      <c r="U62" s="445"/>
      <c r="V62" s="332"/>
      <c r="W62" s="12"/>
      <c r="X62" s="248"/>
      <c r="Y62" s="248"/>
      <c r="Z62" s="249"/>
      <c r="AA62" s="252"/>
      <c r="AB62" s="504">
        <f>SUM(AB53:AB61)</f>
        <v>0</v>
      </c>
      <c r="AC62" s="576"/>
      <c r="AD62" s="588">
        <f>SUM(AD53:AD61)</f>
        <v>0</v>
      </c>
      <c r="AE62" s="578"/>
      <c r="AF62" s="579" t="str">
        <f>IF(AE62=0,"0",IF(AD62/AE62&gt;800,800*AE62,AD62))</f>
        <v>0</v>
      </c>
      <c r="AG62" s="91">
        <f>IF((AF62-E62)&gt;0,(AF62-E62),0)</f>
        <v>0</v>
      </c>
      <c r="AH62" s="292"/>
      <c r="AI62" s="303" t="b">
        <f>IF($AK$2="PME",$AK$5,IF($AK$2="ETI",$AK$6))</f>
        <v>0</v>
      </c>
      <c r="AJ62" s="87">
        <f>AF62*AI62</f>
        <v>0</v>
      </c>
      <c r="AK62" s="53" t="str">
        <f>IF(Q62&lt;&gt;0,IF((Q62+AB62)-AD62=0,"OK","!"),IF(P62&lt;&gt;0,IF((P62+AB62)-AD62=0,"OK","!"),IF((K62+AB62)-AD62=0,"OK","!")))</f>
        <v>OK</v>
      </c>
      <c r="AL62" s="304" t="str">
        <f>IF(AF62="0","S/O",IF(AD62=AF62,"Plafond non atteint :instruire toutes les factures",IF(SUM(AD53:AD61)&gt;=AF62,"Les factures contrôlés permettent de plafonner le batiment","Les factures contrôlés ne permettent pas d'atteindre le plafond du batiment")))</f>
        <v>S/O</v>
      </c>
      <c r="AM62" s="250"/>
    </row>
    <row r="63" spans="1:39" s="239" customFormat="1" ht="15" outlineLevel="1">
      <c r="A63" s="231"/>
      <c r="B63" s="667"/>
      <c r="C63" s="26"/>
      <c r="D63" s="416" t="s">
        <v>163</v>
      </c>
      <c r="E63" s="397"/>
      <c r="F63" s="400"/>
      <c r="G63" s="457"/>
      <c r="H63" s="403"/>
      <c r="I63" s="350"/>
      <c r="J63" s="234"/>
      <c r="K63" s="264"/>
      <c r="L63" s="377"/>
      <c r="M63" s="385"/>
      <c r="N63" s="234"/>
      <c r="O63" s="386"/>
      <c r="P63" s="515"/>
      <c r="Q63" s="509"/>
      <c r="R63" s="515"/>
      <c r="S63" s="509"/>
      <c r="T63" s="233"/>
      <c r="U63" s="366"/>
      <c r="V63" s="266"/>
      <c r="W63" s="280"/>
      <c r="X63" s="234"/>
      <c r="Y63" s="234"/>
      <c r="Z63" s="235"/>
      <c r="AA63" s="366"/>
      <c r="AB63" s="510"/>
      <c r="AC63" s="570"/>
      <c r="AD63" s="531"/>
      <c r="AE63" s="572"/>
      <c r="AF63" s="509"/>
      <c r="AG63" s="92"/>
      <c r="AH63" s="289"/>
      <c r="AI63" s="266"/>
      <c r="AJ63" s="86"/>
      <c r="AK63" s="55"/>
      <c r="AL63" s="310"/>
      <c r="AM63" s="238"/>
    </row>
    <row r="64" spans="1:39" s="349" customFormat="1" ht="14.25" outlineLevel="1">
      <c r="A64" s="228"/>
      <c r="B64" s="665"/>
      <c r="C64" s="346"/>
      <c r="D64" s="415" t="s">
        <v>138</v>
      </c>
      <c r="E64" s="399"/>
      <c r="F64" s="401"/>
      <c r="G64" s="462"/>
      <c r="H64" s="374"/>
      <c r="I64" s="350"/>
      <c r="J64" s="352"/>
      <c r="K64" s="351"/>
      <c r="L64" s="378"/>
      <c r="M64" s="382"/>
      <c r="N64" s="352"/>
      <c r="O64" s="383"/>
      <c r="P64" s="531"/>
      <c r="Q64" s="516"/>
      <c r="R64" s="531"/>
      <c r="S64" s="516"/>
      <c r="T64" s="355"/>
      <c r="U64" s="366"/>
      <c r="V64" s="347"/>
      <c r="W64" s="55"/>
      <c r="X64" s="352"/>
      <c r="Y64" s="352"/>
      <c r="Z64" s="353"/>
      <c r="AA64" s="366"/>
      <c r="AB64" s="517"/>
      <c r="AC64" s="574"/>
      <c r="AD64" s="531"/>
      <c r="AE64" s="572"/>
      <c r="AF64" s="509"/>
      <c r="AG64" s="354"/>
      <c r="AH64" s="290"/>
      <c r="AI64" s="347"/>
      <c r="AJ64" s="117"/>
      <c r="AK64" s="69"/>
      <c r="AL64" s="305"/>
      <c r="AM64" s="348"/>
    </row>
    <row r="65" spans="1:39" s="349" customFormat="1" ht="14.25" outlineLevel="1">
      <c r="A65" s="228"/>
      <c r="B65" s="665"/>
      <c r="C65" s="346"/>
      <c r="D65" s="415" t="s">
        <v>147</v>
      </c>
      <c r="E65" s="399"/>
      <c r="F65" s="401"/>
      <c r="G65" s="462"/>
      <c r="H65" s="374"/>
      <c r="I65" s="350"/>
      <c r="J65" s="352"/>
      <c r="K65" s="351"/>
      <c r="L65" s="378"/>
      <c r="M65" s="382"/>
      <c r="N65" s="352"/>
      <c r="O65" s="383"/>
      <c r="P65" s="531"/>
      <c r="Q65" s="516"/>
      <c r="R65" s="531"/>
      <c r="S65" s="516"/>
      <c r="T65" s="355"/>
      <c r="U65" s="366"/>
      <c r="V65" s="347"/>
      <c r="W65" s="55"/>
      <c r="X65" s="352"/>
      <c r="Y65" s="352"/>
      <c r="Z65" s="353"/>
      <c r="AA65" s="366"/>
      <c r="AB65" s="517"/>
      <c r="AC65" s="574"/>
      <c r="AD65" s="531"/>
      <c r="AE65" s="572"/>
      <c r="AF65" s="509"/>
      <c r="AG65" s="354"/>
      <c r="AH65" s="290"/>
      <c r="AI65" s="347"/>
      <c r="AJ65" s="117"/>
      <c r="AK65" s="69"/>
      <c r="AL65" s="305"/>
      <c r="AM65" s="348"/>
    </row>
    <row r="66" spans="1:39" s="349" customFormat="1" ht="14.25" outlineLevel="1">
      <c r="A66" s="228"/>
      <c r="B66" s="665"/>
      <c r="C66" s="346"/>
      <c r="D66" s="415" t="s">
        <v>140</v>
      </c>
      <c r="E66" s="399"/>
      <c r="F66" s="401"/>
      <c r="G66" s="462"/>
      <c r="H66" s="374"/>
      <c r="I66" s="350"/>
      <c r="J66" s="352"/>
      <c r="K66" s="351"/>
      <c r="L66" s="378"/>
      <c r="M66" s="382"/>
      <c r="N66" s="352"/>
      <c r="O66" s="383"/>
      <c r="P66" s="531"/>
      <c r="Q66" s="516"/>
      <c r="R66" s="531"/>
      <c r="S66" s="516"/>
      <c r="T66" s="355"/>
      <c r="U66" s="366"/>
      <c r="V66" s="347"/>
      <c r="W66" s="55"/>
      <c r="X66" s="352"/>
      <c r="Y66" s="352"/>
      <c r="Z66" s="353"/>
      <c r="AA66" s="366"/>
      <c r="AB66" s="517"/>
      <c r="AC66" s="574"/>
      <c r="AD66" s="531"/>
      <c r="AE66" s="572"/>
      <c r="AF66" s="509"/>
      <c r="AG66" s="354"/>
      <c r="AH66" s="290"/>
      <c r="AI66" s="347"/>
      <c r="AJ66" s="117"/>
      <c r="AK66" s="69"/>
      <c r="AL66" s="305"/>
      <c r="AM66" s="348"/>
    </row>
    <row r="67" spans="1:39" s="349" customFormat="1" ht="14.25" outlineLevel="1">
      <c r="A67" s="228"/>
      <c r="B67" s="665"/>
      <c r="C67" s="346"/>
      <c r="D67" s="411" t="s">
        <v>141</v>
      </c>
      <c r="E67" s="399"/>
      <c r="F67" s="401"/>
      <c r="G67" s="462"/>
      <c r="H67" s="374"/>
      <c r="I67" s="350"/>
      <c r="J67" s="352"/>
      <c r="K67" s="351"/>
      <c r="L67" s="378"/>
      <c r="M67" s="382"/>
      <c r="N67" s="352"/>
      <c r="O67" s="383"/>
      <c r="P67" s="531"/>
      <c r="Q67" s="516"/>
      <c r="R67" s="531"/>
      <c r="S67" s="516"/>
      <c r="T67" s="355"/>
      <c r="U67" s="366"/>
      <c r="V67" s="347"/>
      <c r="W67" s="55"/>
      <c r="X67" s="352"/>
      <c r="Y67" s="352"/>
      <c r="Z67" s="353"/>
      <c r="AA67" s="366"/>
      <c r="AB67" s="517"/>
      <c r="AC67" s="574"/>
      <c r="AD67" s="531"/>
      <c r="AE67" s="572"/>
      <c r="AF67" s="509"/>
      <c r="AG67" s="354"/>
      <c r="AH67" s="290"/>
      <c r="AI67" s="347"/>
      <c r="AJ67" s="117"/>
      <c r="AK67" s="69"/>
      <c r="AL67" s="305"/>
      <c r="AM67" s="348"/>
    </row>
    <row r="68" spans="1:39" s="349" customFormat="1" ht="14.25" outlineLevel="1">
      <c r="A68" s="228"/>
      <c r="B68" s="665"/>
      <c r="C68" s="346"/>
      <c r="D68" s="411" t="s">
        <v>142</v>
      </c>
      <c r="E68" s="399"/>
      <c r="F68" s="401"/>
      <c r="G68" s="462"/>
      <c r="H68" s="374"/>
      <c r="I68" s="350"/>
      <c r="J68" s="352"/>
      <c r="K68" s="351"/>
      <c r="L68" s="378"/>
      <c r="M68" s="382"/>
      <c r="N68" s="352"/>
      <c r="O68" s="383"/>
      <c r="P68" s="531"/>
      <c r="Q68" s="516"/>
      <c r="R68" s="531"/>
      <c r="S68" s="516"/>
      <c r="T68" s="355"/>
      <c r="U68" s="366"/>
      <c r="V68" s="347"/>
      <c r="W68" s="55"/>
      <c r="X68" s="352"/>
      <c r="Y68" s="352"/>
      <c r="Z68" s="353"/>
      <c r="AA68" s="366"/>
      <c r="AB68" s="517"/>
      <c r="AC68" s="574"/>
      <c r="AD68" s="531"/>
      <c r="AE68" s="572"/>
      <c r="AF68" s="509"/>
      <c r="AG68" s="354"/>
      <c r="AH68" s="290"/>
      <c r="AI68" s="347"/>
      <c r="AJ68" s="117"/>
      <c r="AK68" s="69"/>
      <c r="AL68" s="305"/>
      <c r="AM68" s="348"/>
    </row>
    <row r="69" spans="1:39" s="349" customFormat="1" ht="14.25" outlineLevel="1">
      <c r="A69" s="228"/>
      <c r="B69" s="665"/>
      <c r="C69" s="346"/>
      <c r="D69" s="412" t="s">
        <v>143</v>
      </c>
      <c r="E69" s="399"/>
      <c r="F69" s="401"/>
      <c r="G69" s="462"/>
      <c r="H69" s="374"/>
      <c r="I69" s="350"/>
      <c r="J69" s="352"/>
      <c r="K69" s="351"/>
      <c r="L69" s="378"/>
      <c r="M69" s="382"/>
      <c r="N69" s="352"/>
      <c r="O69" s="383"/>
      <c r="P69" s="531"/>
      <c r="Q69" s="516"/>
      <c r="R69" s="531"/>
      <c r="S69" s="516"/>
      <c r="T69" s="355"/>
      <c r="U69" s="366"/>
      <c r="V69" s="347"/>
      <c r="W69" s="55"/>
      <c r="X69" s="352"/>
      <c r="Y69" s="352"/>
      <c r="Z69" s="353"/>
      <c r="AA69" s="366"/>
      <c r="AB69" s="517"/>
      <c r="AC69" s="574"/>
      <c r="AD69" s="531"/>
      <c r="AE69" s="572"/>
      <c r="AF69" s="509"/>
      <c r="AG69" s="354"/>
      <c r="AH69" s="290"/>
      <c r="AI69" s="347"/>
      <c r="AJ69" s="117"/>
      <c r="AK69" s="69"/>
      <c r="AL69" s="305"/>
      <c r="AM69" s="348"/>
    </row>
    <row r="70" spans="1:39" s="349" customFormat="1" ht="14.25" outlineLevel="1">
      <c r="A70" s="228"/>
      <c r="B70" s="665"/>
      <c r="C70" s="346"/>
      <c r="D70" s="412" t="s">
        <v>144</v>
      </c>
      <c r="E70" s="399"/>
      <c r="F70" s="401"/>
      <c r="G70" s="478" t="s">
        <v>209</v>
      </c>
      <c r="H70" s="374"/>
      <c r="I70" s="350"/>
      <c r="J70" s="352"/>
      <c r="K70" s="351"/>
      <c r="L70" s="378"/>
      <c r="M70" s="382"/>
      <c r="N70" s="352"/>
      <c r="O70" s="383"/>
      <c r="P70" s="531"/>
      <c r="Q70" s="516"/>
      <c r="R70" s="531"/>
      <c r="S70" s="516"/>
      <c r="T70" s="355"/>
      <c r="U70" s="366"/>
      <c r="V70" s="347"/>
      <c r="W70" s="55"/>
      <c r="X70" s="352"/>
      <c r="Y70" s="352"/>
      <c r="Z70" s="353"/>
      <c r="AA70" s="366"/>
      <c r="AB70" s="517"/>
      <c r="AC70" s="574"/>
      <c r="AD70" s="531"/>
      <c r="AE70" s="572"/>
      <c r="AF70" s="509"/>
      <c r="AG70" s="354"/>
      <c r="AH70" s="290"/>
      <c r="AI70" s="347"/>
      <c r="AJ70" s="117"/>
      <c r="AK70" s="69"/>
      <c r="AL70" s="305"/>
      <c r="AM70" s="348"/>
    </row>
    <row r="71" spans="1:39" s="349" customFormat="1" ht="15" outlineLevel="1" thickBot="1">
      <c r="A71" s="228"/>
      <c r="B71" s="665"/>
      <c r="C71" s="346"/>
      <c r="D71" s="412"/>
      <c r="E71" s="363"/>
      <c r="F71" s="426"/>
      <c r="G71" s="479"/>
      <c r="H71" s="374"/>
      <c r="I71" s="350"/>
      <c r="J71" s="352"/>
      <c r="K71" s="351"/>
      <c r="L71" s="378"/>
      <c r="M71" s="382"/>
      <c r="N71" s="352"/>
      <c r="O71" s="383"/>
      <c r="P71" s="531"/>
      <c r="Q71" s="516"/>
      <c r="R71" s="531"/>
      <c r="S71" s="516"/>
      <c r="T71" s="355"/>
      <c r="U71" s="366"/>
      <c r="V71" s="347"/>
      <c r="W71" s="55"/>
      <c r="X71" s="352"/>
      <c r="Y71" s="352"/>
      <c r="Z71" s="353"/>
      <c r="AA71" s="366"/>
      <c r="AB71" s="517"/>
      <c r="AC71" s="574"/>
      <c r="AD71" s="531"/>
      <c r="AE71" s="572"/>
      <c r="AF71" s="509"/>
      <c r="AG71" s="354"/>
      <c r="AH71" s="290"/>
      <c r="AI71" s="347"/>
      <c r="AJ71" s="117"/>
      <c r="AK71" s="69"/>
      <c r="AL71" s="305"/>
      <c r="AM71" s="348"/>
    </row>
    <row r="72" spans="1:39" s="251" customFormat="1" ht="15.75" thickBot="1">
      <c r="A72" s="361" t="str">
        <f>FIXED($D$8,0,1)</f>
        <v>0</v>
      </c>
      <c r="B72" s="666" t="str">
        <f>FIXED($I$4,0,1)</f>
        <v>0</v>
      </c>
      <c r="C72" s="20" t="s">
        <v>182</v>
      </c>
      <c r="D72" s="418" t="s">
        <v>164</v>
      </c>
      <c r="E72" s="498"/>
      <c r="F72" s="414"/>
      <c r="G72" s="477"/>
      <c r="H72" s="299"/>
      <c r="I72" s="14"/>
      <c r="J72" s="12"/>
      <c r="K72" s="503">
        <f>SUM(K63:K71)</f>
        <v>0</v>
      </c>
      <c r="L72" s="504">
        <f>SUM(L63:L71)</f>
        <v>0</v>
      </c>
      <c r="M72" s="505">
        <f>SUM(M63:M71)</f>
        <v>0</v>
      </c>
      <c r="N72" s="122"/>
      <c r="O72" s="384"/>
      <c r="P72" s="545">
        <f>SUM(P63:P71)</f>
        <v>0</v>
      </c>
      <c r="Q72" s="503">
        <f>SUM(Q63:Q71)</f>
        <v>0</v>
      </c>
      <c r="R72" s="545">
        <f>SUM(R63:R71)</f>
        <v>0</v>
      </c>
      <c r="S72" s="503">
        <f>SUM(S63:S71)</f>
        <v>0</v>
      </c>
      <c r="T72" s="247"/>
      <c r="U72" s="445"/>
      <c r="V72" s="332"/>
      <c r="W72" s="12"/>
      <c r="X72" s="248"/>
      <c r="Y72" s="248"/>
      <c r="Z72" s="249"/>
      <c r="AA72" s="252"/>
      <c r="AB72" s="504">
        <f>SUM(AB63:AB71)</f>
        <v>0</v>
      </c>
      <c r="AC72" s="576"/>
      <c r="AD72" s="588">
        <f>SUM(AD63:AD71)</f>
        <v>0</v>
      </c>
      <c r="AE72" s="578"/>
      <c r="AF72" s="579" t="str">
        <f>IF(AE72=0,"0",IF(AD72/AE72&gt;800,800*AE72,AD72))</f>
        <v>0</v>
      </c>
      <c r="AG72" s="91">
        <f>IF((AF72-E72)&gt;0,(AF72-E72),0)</f>
        <v>0</v>
      </c>
      <c r="AH72" s="292"/>
      <c r="AI72" s="303" t="b">
        <f>IF($AK$2="PME",$AK$5,IF($AK$2="ETI",$AK$6))</f>
        <v>0</v>
      </c>
      <c r="AJ72" s="83">
        <f>AF72*AI72</f>
        <v>0</v>
      </c>
      <c r="AK72" s="53" t="str">
        <f>IF(Q72&lt;&gt;0,IF((Q72+AB72)-AD72=0,"OK","!"),IF(P72&lt;&gt;0,IF((P72+AB72)-AD72=0,"OK","!"),IF((K72+AB72)-AD72=0,"OK","!")))</f>
        <v>OK</v>
      </c>
      <c r="AL72" s="304" t="str">
        <f>IF(AF72="0","S/O",IF(AD72=AF72,"Plafond non atteint :instruire toutes les factures",IF(SUM(AD63:AD71)&gt;=AF72,"Les factures contrôlés permettent de plafonner le batiment","Les factures contrôlés ne permettent pas d'atteindre le plafond du batiment")))</f>
        <v>S/O</v>
      </c>
      <c r="AM72" s="250"/>
    </row>
    <row r="73" spans="1:39" s="239" customFormat="1" ht="15" outlineLevel="1">
      <c r="A73" s="231"/>
      <c r="B73" s="667"/>
      <c r="C73" s="26"/>
      <c r="D73" s="416" t="s">
        <v>165</v>
      </c>
      <c r="E73" s="397"/>
      <c r="F73" s="400"/>
      <c r="G73" s="457"/>
      <c r="H73" s="403"/>
      <c r="I73" s="350"/>
      <c r="J73" s="234"/>
      <c r="K73" s="264"/>
      <c r="L73" s="377"/>
      <c r="M73" s="385"/>
      <c r="N73" s="234"/>
      <c r="O73" s="386"/>
      <c r="P73" s="543"/>
      <c r="Q73" s="544"/>
      <c r="R73" s="543"/>
      <c r="S73" s="544"/>
      <c r="T73" s="233"/>
      <c r="U73" s="366"/>
      <c r="V73" s="266"/>
      <c r="W73" s="280"/>
      <c r="X73" s="234"/>
      <c r="Y73" s="234"/>
      <c r="Z73" s="235"/>
      <c r="AA73" s="366"/>
      <c r="AB73" s="590"/>
      <c r="AC73" s="570"/>
      <c r="AD73" s="591"/>
      <c r="AE73" s="592"/>
      <c r="AF73" s="593"/>
      <c r="AG73" s="259"/>
      <c r="AH73" s="54"/>
      <c r="AI73" s="266"/>
      <c r="AJ73" s="273"/>
      <c r="AK73" s="280"/>
      <c r="AL73" s="308"/>
      <c r="AM73" s="238"/>
    </row>
    <row r="74" spans="1:39" s="349" customFormat="1" ht="14.25" outlineLevel="1">
      <c r="A74" s="228"/>
      <c r="B74" s="665"/>
      <c r="C74" s="357"/>
      <c r="D74" s="412" t="s">
        <v>144</v>
      </c>
      <c r="E74" s="399"/>
      <c r="F74" s="401"/>
      <c r="G74" s="462"/>
      <c r="H74" s="374"/>
      <c r="I74" s="350"/>
      <c r="J74" s="352"/>
      <c r="K74" s="351"/>
      <c r="L74" s="378"/>
      <c r="M74" s="382"/>
      <c r="N74" s="352"/>
      <c r="O74" s="383"/>
      <c r="P74" s="515"/>
      <c r="Q74" s="509"/>
      <c r="R74" s="515"/>
      <c r="S74" s="509"/>
      <c r="T74" s="355"/>
      <c r="U74" s="366"/>
      <c r="V74" s="347"/>
      <c r="W74" s="55"/>
      <c r="X74" s="352"/>
      <c r="Y74" s="352"/>
      <c r="Z74" s="353"/>
      <c r="AA74" s="366"/>
      <c r="AB74" s="510"/>
      <c r="AC74" s="574"/>
      <c r="AD74" s="531"/>
      <c r="AE74" s="594"/>
      <c r="AF74" s="595"/>
      <c r="AG74" s="260"/>
      <c r="AH74" s="19"/>
      <c r="AI74" s="347"/>
      <c r="AJ74" s="274"/>
      <c r="AK74" s="55"/>
      <c r="AL74" s="310"/>
      <c r="AM74" s="348"/>
    </row>
    <row r="75" spans="1:39" s="349" customFormat="1" ht="14.25" outlineLevel="1">
      <c r="A75" s="228"/>
      <c r="B75" s="665"/>
      <c r="C75" s="357"/>
      <c r="D75" s="679" t="s">
        <v>224</v>
      </c>
      <c r="E75" s="399"/>
      <c r="F75" s="401"/>
      <c r="G75" s="462"/>
      <c r="H75" s="374"/>
      <c r="I75" s="350"/>
      <c r="J75" s="352"/>
      <c r="K75" s="351"/>
      <c r="L75" s="378"/>
      <c r="M75" s="382"/>
      <c r="N75" s="352"/>
      <c r="O75" s="383"/>
      <c r="P75" s="515"/>
      <c r="Q75" s="509"/>
      <c r="R75" s="515"/>
      <c r="S75" s="509"/>
      <c r="T75" s="355"/>
      <c r="U75" s="366"/>
      <c r="V75" s="347"/>
      <c r="W75" s="55"/>
      <c r="X75" s="352"/>
      <c r="Y75" s="352"/>
      <c r="Z75" s="353"/>
      <c r="AA75" s="366"/>
      <c r="AB75" s="510"/>
      <c r="AC75" s="574"/>
      <c r="AD75" s="531"/>
      <c r="AE75" s="594"/>
      <c r="AF75" s="595"/>
      <c r="AG75" s="260"/>
      <c r="AH75" s="19"/>
      <c r="AI75" s="347"/>
      <c r="AJ75" s="274"/>
      <c r="AK75" s="55"/>
      <c r="AL75" s="310"/>
      <c r="AM75" s="348"/>
    </row>
    <row r="76" spans="1:39" s="246" customFormat="1" ht="25.5" outlineLevel="1">
      <c r="A76" s="361" t="str">
        <f>FIXED($D$8,0,1)</f>
        <v>0</v>
      </c>
      <c r="B76" s="666" t="str">
        <f>FIXED($I$4,0,1)</f>
        <v>0</v>
      </c>
      <c r="C76" s="230" t="s">
        <v>183</v>
      </c>
      <c r="D76" s="417" t="s">
        <v>166</v>
      </c>
      <c r="E76" s="427"/>
      <c r="F76" s="368"/>
      <c r="G76" s="463"/>
      <c r="H76" s="398"/>
      <c r="I76" s="497"/>
      <c r="J76" s="243"/>
      <c r="K76" s="506">
        <f>SUM(K73:K75)</f>
        <v>0</v>
      </c>
      <c r="L76" s="507">
        <f>SUM(L73:L75)</f>
        <v>0</v>
      </c>
      <c r="M76" s="508">
        <f>SUM(M73:M75)</f>
        <v>0</v>
      </c>
      <c r="N76" s="243"/>
      <c r="O76" s="387"/>
      <c r="P76" s="539">
        <f>SUM(P73:P75)</f>
        <v>0</v>
      </c>
      <c r="Q76" s="542">
        <f>SUM(Q73:Q75)</f>
        <v>0</v>
      </c>
      <c r="R76" s="539">
        <f>SUM(R73:R75)</f>
        <v>0</v>
      </c>
      <c r="S76" s="542">
        <f>SUM(S73:S75)</f>
        <v>0</v>
      </c>
      <c r="T76" s="242"/>
      <c r="U76" s="369"/>
      <c r="V76" s="267"/>
      <c r="W76" s="240"/>
      <c r="X76" s="243"/>
      <c r="Y76" s="243"/>
      <c r="Z76" s="338"/>
      <c r="AA76" s="369"/>
      <c r="AB76" s="589">
        <f>SUM(AB73:AB75)</f>
        <v>0</v>
      </c>
      <c r="AC76" s="582"/>
      <c r="AD76" s="539">
        <f>SUM(AD73:AD75)</f>
        <v>0</v>
      </c>
      <c r="AE76" s="596"/>
      <c r="AF76" s="597" t="str">
        <f>IF(AD80-AD79=0,"0",AD76*(AF80-AF79)/(AD80-AD79))</f>
        <v>0</v>
      </c>
      <c r="AG76" s="261"/>
      <c r="AH76" s="241"/>
      <c r="AI76" s="306" t="b">
        <f>IF($AK$2="PME",$AK$5,IF($AK$2="ETI",$AK$6))</f>
        <v>0</v>
      </c>
      <c r="AJ76" s="225"/>
      <c r="AK76" s="279"/>
      <c r="AL76" s="307"/>
      <c r="AM76" s="245"/>
    </row>
    <row r="77" spans="1:39" s="349" customFormat="1" ht="14.25" outlineLevel="1">
      <c r="A77" s="228"/>
      <c r="B77" s="665"/>
      <c r="C77" s="357"/>
      <c r="D77" s="415" t="s">
        <v>154</v>
      </c>
      <c r="E77" s="399"/>
      <c r="F77" s="401"/>
      <c r="G77" s="462"/>
      <c r="H77" s="374"/>
      <c r="I77" s="350"/>
      <c r="J77" s="352"/>
      <c r="K77" s="509"/>
      <c r="L77" s="510"/>
      <c r="M77" s="511"/>
      <c r="N77" s="352"/>
      <c r="O77" s="383"/>
      <c r="P77" s="515"/>
      <c r="Q77" s="509"/>
      <c r="R77" s="515"/>
      <c r="S77" s="509"/>
      <c r="T77" s="355"/>
      <c r="U77" s="366"/>
      <c r="V77" s="347"/>
      <c r="W77" s="55"/>
      <c r="X77" s="352"/>
      <c r="Y77" s="352"/>
      <c r="Z77" s="353"/>
      <c r="AA77" s="366"/>
      <c r="AB77" s="581"/>
      <c r="AC77" s="574"/>
      <c r="AD77" s="531"/>
      <c r="AE77" s="598"/>
      <c r="AF77" s="595"/>
      <c r="AG77" s="262"/>
      <c r="AH77" s="288"/>
      <c r="AI77" s="347"/>
      <c r="AJ77" s="275"/>
      <c r="AK77" s="55"/>
      <c r="AL77" s="310"/>
      <c r="AM77" s="348"/>
    </row>
    <row r="78" spans="1:39" s="349" customFormat="1" ht="14.25" outlineLevel="1">
      <c r="A78" s="228"/>
      <c r="B78" s="665"/>
      <c r="C78" s="357"/>
      <c r="D78" s="679" t="s">
        <v>224</v>
      </c>
      <c r="E78" s="399"/>
      <c r="F78" s="401"/>
      <c r="G78" s="478" t="s">
        <v>209</v>
      </c>
      <c r="H78" s="374"/>
      <c r="I78" s="350"/>
      <c r="J78" s="352"/>
      <c r="K78" s="509"/>
      <c r="L78" s="510"/>
      <c r="M78" s="511"/>
      <c r="N78" s="352"/>
      <c r="O78" s="383"/>
      <c r="P78" s="515"/>
      <c r="Q78" s="509"/>
      <c r="R78" s="515"/>
      <c r="S78" s="509"/>
      <c r="T78" s="355"/>
      <c r="U78" s="366"/>
      <c r="V78" s="347"/>
      <c r="W78" s="55"/>
      <c r="X78" s="352"/>
      <c r="Y78" s="352"/>
      <c r="Z78" s="353"/>
      <c r="AA78" s="366"/>
      <c r="AB78" s="581"/>
      <c r="AC78" s="574"/>
      <c r="AD78" s="531"/>
      <c r="AE78" s="598"/>
      <c r="AF78" s="595"/>
      <c r="AG78" s="262"/>
      <c r="AH78" s="288"/>
      <c r="AI78" s="359"/>
      <c r="AJ78" s="275"/>
      <c r="AK78" s="55"/>
      <c r="AL78" s="310"/>
      <c r="AM78" s="348"/>
    </row>
    <row r="79" spans="1:39" s="246" customFormat="1" ht="26.25" outlineLevel="1" thickBot="1">
      <c r="A79" s="361" t="str">
        <f>FIXED($D$8,0,1)</f>
        <v>0</v>
      </c>
      <c r="B79" s="666" t="str">
        <f>FIXED($I$4,0,1)</f>
        <v>0</v>
      </c>
      <c r="C79" s="230" t="s">
        <v>184</v>
      </c>
      <c r="D79" s="417" t="s">
        <v>167</v>
      </c>
      <c r="E79" s="430"/>
      <c r="F79" s="429"/>
      <c r="G79" s="479"/>
      <c r="H79" s="398"/>
      <c r="I79" s="497"/>
      <c r="J79" s="243"/>
      <c r="K79" s="506">
        <f>SUM(K77:K78)</f>
        <v>0</v>
      </c>
      <c r="L79" s="507">
        <f>SUM(L77:L78)</f>
        <v>0</v>
      </c>
      <c r="M79" s="508">
        <f>SUM(M77:M78)</f>
        <v>0</v>
      </c>
      <c r="N79" s="243"/>
      <c r="O79" s="387"/>
      <c r="P79" s="539">
        <f>SUM(P77:P78)</f>
        <v>0</v>
      </c>
      <c r="Q79" s="542">
        <f>SUM(Q77:Q78)</f>
        <v>0</v>
      </c>
      <c r="R79" s="539">
        <f>SUM(R77:R78)</f>
        <v>0</v>
      </c>
      <c r="S79" s="542">
        <f>SUM(S77:S78)</f>
        <v>0</v>
      </c>
      <c r="T79" s="242"/>
      <c r="U79" s="254"/>
      <c r="V79" s="267"/>
      <c r="W79" s="240"/>
      <c r="X79" s="243"/>
      <c r="Y79" s="243"/>
      <c r="Z79" s="244"/>
      <c r="AA79" s="254" t="s">
        <v>189</v>
      </c>
      <c r="AB79" s="507">
        <f>SUM(AB77:AB78)</f>
        <v>0</v>
      </c>
      <c r="AC79" s="582"/>
      <c r="AD79" s="599">
        <f>SUM(AD77:AD78)</f>
        <v>0</v>
      </c>
      <c r="AE79" s="586" t="s">
        <v>189</v>
      </c>
      <c r="AF79" s="597">
        <f>IF(AD79&gt;AF80,AF80,AD79)</f>
        <v>0</v>
      </c>
      <c r="AG79" s="261"/>
      <c r="AH79" s="241"/>
      <c r="AI79" s="306">
        <f>IF($AK$2="PME",40%,20%)</f>
        <v>0.2</v>
      </c>
      <c r="AJ79" s="362"/>
      <c r="AK79" s="279"/>
      <c r="AL79" s="307"/>
      <c r="AM79" s="245"/>
    </row>
    <row r="80" spans="1:39" s="251" customFormat="1" ht="15.75" thickBot="1">
      <c r="A80" s="361" t="str">
        <f>FIXED($D$8,0,1)</f>
        <v>0</v>
      </c>
      <c r="B80" s="666" t="str">
        <f>FIXED($I$4,0,1)</f>
        <v>0</v>
      </c>
      <c r="C80" s="20" t="s">
        <v>185</v>
      </c>
      <c r="D80" s="418" t="s">
        <v>168</v>
      </c>
      <c r="E80" s="498"/>
      <c r="F80" s="414"/>
      <c r="G80" s="477"/>
      <c r="H80" s="299"/>
      <c r="I80" s="14"/>
      <c r="J80" s="12"/>
      <c r="K80" s="503">
        <f>SUM(K79,K76)</f>
        <v>0</v>
      </c>
      <c r="L80" s="504">
        <f>SUM(L79,L76)</f>
        <v>0</v>
      </c>
      <c r="M80" s="505">
        <f>SUM(M79,M76)</f>
        <v>0</v>
      </c>
      <c r="N80" s="122"/>
      <c r="O80" s="384"/>
      <c r="P80" s="545">
        <f>SUM(P79,P76)</f>
        <v>0</v>
      </c>
      <c r="Q80" s="503">
        <f>SUM(Q79,Q76)</f>
        <v>0</v>
      </c>
      <c r="R80" s="545">
        <f>SUM(R79,R76)</f>
        <v>0</v>
      </c>
      <c r="S80" s="503">
        <f>SUM(S79,S76)</f>
        <v>0</v>
      </c>
      <c r="T80" s="247"/>
      <c r="U80" s="446"/>
      <c r="V80" s="332"/>
      <c r="W80" s="12"/>
      <c r="X80" s="248"/>
      <c r="Y80" s="248"/>
      <c r="Z80" s="249"/>
      <c r="AA80" s="255"/>
      <c r="AB80" s="587">
        <f>SUM(AB79,AB76)</f>
        <v>0</v>
      </c>
      <c r="AC80" s="576"/>
      <c r="AD80" s="588">
        <f>SUM(AD79,AD76)</f>
        <v>0</v>
      </c>
      <c r="AE80" s="600"/>
      <c r="AF80" s="579">
        <f>IF(AE80=0,0,IF(AD80/AE80&gt;400,400*AE80,AD80))</f>
        <v>0</v>
      </c>
      <c r="AG80" s="91">
        <f>IF((AF80-E80)&gt;0,(AF80-E80),0)</f>
        <v>0</v>
      </c>
      <c r="AH80" s="292"/>
      <c r="AI80" s="303"/>
      <c r="AJ80" s="87">
        <f>AI76*AF76+AI79*AF79</f>
        <v>0</v>
      </c>
      <c r="AK80" s="53" t="str">
        <f>IF(Q80&lt;&gt;0,IF((Q80+AB80)-AD80=0,"OK","!"),IF(P80&lt;&gt;0,IF((P80+AB80)-AD80=0,"OK","!"),IF((K80+AB80)-AD80=0,"OK","!")))</f>
        <v>OK</v>
      </c>
      <c r="AL80" s="304" t="str">
        <f>IF(AF80=0,"S/O",IF(AD80=AF80,"Plafond non atteint :instruire toutes les factures",IF(SUM(AD73:AD75,AD77:AD78)&gt;=AF80,"Les factures contrôlés permettent de plafonner le batiment","Les factures contrôlés ne permettent pas d'atteindre le plafond du batiment")))</f>
        <v>S/O</v>
      </c>
      <c r="AM80" s="250"/>
    </row>
    <row r="81" spans="1:39" s="239" customFormat="1" ht="15" outlineLevel="1">
      <c r="A81" s="231"/>
      <c r="B81" s="667"/>
      <c r="C81" s="26"/>
      <c r="D81" s="416" t="s">
        <v>169</v>
      </c>
      <c r="E81" s="397"/>
      <c r="F81" s="400"/>
      <c r="G81" s="457"/>
      <c r="H81" s="403"/>
      <c r="I81" s="350"/>
      <c r="J81" s="234"/>
      <c r="K81" s="264"/>
      <c r="L81" s="377"/>
      <c r="M81" s="385"/>
      <c r="N81" s="234"/>
      <c r="O81" s="386"/>
      <c r="P81" s="543"/>
      <c r="Q81" s="544"/>
      <c r="R81" s="543"/>
      <c r="S81" s="544"/>
      <c r="T81" s="233"/>
      <c r="U81" s="366"/>
      <c r="V81" s="266"/>
      <c r="W81" s="280"/>
      <c r="X81" s="234"/>
      <c r="Y81" s="234"/>
      <c r="Z81" s="235"/>
      <c r="AA81" s="366"/>
      <c r="AB81" s="590"/>
      <c r="AC81" s="570"/>
      <c r="AD81" s="591"/>
      <c r="AE81" s="572"/>
      <c r="AF81" s="593"/>
      <c r="AG81" s="259"/>
      <c r="AH81" s="54"/>
      <c r="AI81" s="266"/>
      <c r="AJ81" s="273"/>
      <c r="AK81" s="280"/>
      <c r="AL81" s="308"/>
      <c r="AM81" s="238"/>
    </row>
    <row r="82" spans="1:39" s="349" customFormat="1" ht="14.25" outlineLevel="1">
      <c r="A82" s="228"/>
      <c r="B82" s="665"/>
      <c r="C82" s="357"/>
      <c r="D82" s="412" t="s">
        <v>144</v>
      </c>
      <c r="E82" s="399"/>
      <c r="F82" s="401"/>
      <c r="G82" s="462"/>
      <c r="H82" s="374"/>
      <c r="I82" s="350"/>
      <c r="J82" s="352"/>
      <c r="K82" s="351"/>
      <c r="L82" s="378"/>
      <c r="M82" s="382"/>
      <c r="N82" s="352"/>
      <c r="O82" s="383"/>
      <c r="P82" s="515"/>
      <c r="Q82" s="509"/>
      <c r="R82" s="515"/>
      <c r="S82" s="509"/>
      <c r="T82" s="355"/>
      <c r="U82" s="366"/>
      <c r="V82" s="347"/>
      <c r="W82" s="55"/>
      <c r="X82" s="352"/>
      <c r="Y82" s="352"/>
      <c r="Z82" s="353"/>
      <c r="AA82" s="366"/>
      <c r="AB82" s="510"/>
      <c r="AC82" s="574"/>
      <c r="AD82" s="531"/>
      <c r="AE82" s="572"/>
      <c r="AF82" s="595"/>
      <c r="AG82" s="260"/>
      <c r="AH82" s="19"/>
      <c r="AI82" s="347"/>
      <c r="AJ82" s="274"/>
      <c r="AK82" s="55"/>
      <c r="AL82" s="310"/>
      <c r="AM82" s="348"/>
    </row>
    <row r="83" spans="1:39" s="349" customFormat="1" ht="14.25" outlineLevel="1">
      <c r="A83" s="228"/>
      <c r="B83" s="665"/>
      <c r="C83" s="357"/>
      <c r="D83" s="412"/>
      <c r="E83" s="399"/>
      <c r="F83" s="401"/>
      <c r="G83" s="462"/>
      <c r="H83" s="374"/>
      <c r="I83" s="350"/>
      <c r="J83" s="352"/>
      <c r="K83" s="351"/>
      <c r="L83" s="378"/>
      <c r="M83" s="382"/>
      <c r="N83" s="352"/>
      <c r="O83" s="383"/>
      <c r="P83" s="515"/>
      <c r="Q83" s="509"/>
      <c r="R83" s="515"/>
      <c r="S83" s="509"/>
      <c r="T83" s="355"/>
      <c r="U83" s="366"/>
      <c r="V83" s="347"/>
      <c r="W83" s="55"/>
      <c r="X83" s="352"/>
      <c r="Y83" s="352"/>
      <c r="Z83" s="353"/>
      <c r="AA83" s="366"/>
      <c r="AB83" s="510"/>
      <c r="AC83" s="574"/>
      <c r="AD83" s="531"/>
      <c r="AE83" s="572"/>
      <c r="AF83" s="595"/>
      <c r="AG83" s="260"/>
      <c r="AH83" s="19"/>
      <c r="AI83" s="347"/>
      <c r="AJ83" s="274"/>
      <c r="AK83" s="55"/>
      <c r="AL83" s="310"/>
      <c r="AM83" s="348"/>
    </row>
    <row r="84" spans="1:39" s="246" customFormat="1" ht="25.5" outlineLevel="1">
      <c r="A84" s="361" t="str">
        <f>FIXED($D$8,0,1)</f>
        <v>0</v>
      </c>
      <c r="B84" s="666" t="str">
        <f>FIXED($I$4,0,1)</f>
        <v>0</v>
      </c>
      <c r="C84" s="230" t="s">
        <v>186</v>
      </c>
      <c r="D84" s="417" t="s">
        <v>170</v>
      </c>
      <c r="E84" s="427"/>
      <c r="F84" s="368"/>
      <c r="G84" s="463"/>
      <c r="H84" s="398"/>
      <c r="I84" s="497"/>
      <c r="J84" s="243"/>
      <c r="K84" s="506">
        <f>SUM(K81:K83)</f>
        <v>0</v>
      </c>
      <c r="L84" s="507">
        <f>SUM(L81:L83)</f>
        <v>0</v>
      </c>
      <c r="M84" s="508">
        <f>SUM(M81:M83)</f>
        <v>0</v>
      </c>
      <c r="N84" s="243"/>
      <c r="O84" s="387"/>
      <c r="P84" s="539">
        <f>SUM(P81:P83)</f>
        <v>0</v>
      </c>
      <c r="Q84" s="542">
        <f>SUM(Q81:Q83)</f>
        <v>0</v>
      </c>
      <c r="R84" s="539">
        <f>SUM(R81:R83)</f>
        <v>0</v>
      </c>
      <c r="S84" s="542">
        <f>SUM(S81:S83)</f>
        <v>0</v>
      </c>
      <c r="T84" s="242"/>
      <c r="U84" s="369"/>
      <c r="V84" s="267"/>
      <c r="W84" s="240"/>
      <c r="X84" s="243"/>
      <c r="Y84" s="243"/>
      <c r="Z84" s="338"/>
      <c r="AA84" s="369"/>
      <c r="AB84" s="589">
        <f>SUM(AB81:AB83)</f>
        <v>0</v>
      </c>
      <c r="AC84" s="582"/>
      <c r="AD84" s="539">
        <f>SUM(AD81:AD83)</f>
        <v>0</v>
      </c>
      <c r="AE84" s="596"/>
      <c r="AF84" s="597" t="str">
        <f>IF(AD88-AD87=0,"0",AD84*(AF88-AF87)/(AD88-AD87))</f>
        <v>0</v>
      </c>
      <c r="AG84" s="261"/>
      <c r="AH84" s="241"/>
      <c r="AI84" s="306" t="b">
        <f>IF($AK$2="PME",$AK$5,IF($AK$2="ETI",$AK$6))</f>
        <v>0</v>
      </c>
      <c r="AJ84" s="225"/>
      <c r="AK84" s="279"/>
      <c r="AL84" s="307"/>
      <c r="AM84" s="245"/>
    </row>
    <row r="85" spans="1:39" s="349" customFormat="1" ht="14.25" outlineLevel="1">
      <c r="A85" s="228"/>
      <c r="B85" s="665"/>
      <c r="C85" s="357"/>
      <c r="D85" s="415" t="s">
        <v>154</v>
      </c>
      <c r="E85" s="399"/>
      <c r="F85" s="401"/>
      <c r="G85" s="462"/>
      <c r="H85" s="374"/>
      <c r="I85" s="350"/>
      <c r="J85" s="352"/>
      <c r="K85" s="509"/>
      <c r="L85" s="510"/>
      <c r="M85" s="511"/>
      <c r="N85" s="352"/>
      <c r="O85" s="383"/>
      <c r="P85" s="515"/>
      <c r="Q85" s="509"/>
      <c r="R85" s="515"/>
      <c r="S85" s="509"/>
      <c r="T85" s="355"/>
      <c r="U85" s="366"/>
      <c r="V85" s="347"/>
      <c r="W85" s="55"/>
      <c r="X85" s="352"/>
      <c r="Y85" s="352"/>
      <c r="Z85" s="353"/>
      <c r="AA85" s="366"/>
      <c r="AB85" s="581"/>
      <c r="AC85" s="574"/>
      <c r="AD85" s="531"/>
      <c r="AE85" s="598"/>
      <c r="AF85" s="595"/>
      <c r="AG85" s="262"/>
      <c r="AH85" s="288"/>
      <c r="AI85" s="347"/>
      <c r="AJ85" s="275"/>
      <c r="AK85" s="55"/>
      <c r="AL85" s="310"/>
      <c r="AM85" s="348"/>
    </row>
    <row r="86" spans="1:39" s="349" customFormat="1" ht="14.25" outlineLevel="1">
      <c r="A86" s="228"/>
      <c r="B86" s="665"/>
      <c r="C86" s="357"/>
      <c r="D86" s="415"/>
      <c r="E86" s="399"/>
      <c r="F86" s="401"/>
      <c r="G86" s="478" t="s">
        <v>209</v>
      </c>
      <c r="H86" s="374"/>
      <c r="I86" s="350"/>
      <c r="J86" s="352"/>
      <c r="K86" s="509"/>
      <c r="L86" s="510"/>
      <c r="M86" s="511"/>
      <c r="N86" s="352"/>
      <c r="O86" s="383"/>
      <c r="P86" s="515"/>
      <c r="Q86" s="509"/>
      <c r="R86" s="515"/>
      <c r="S86" s="509"/>
      <c r="T86" s="355"/>
      <c r="U86" s="366"/>
      <c r="V86" s="347"/>
      <c r="W86" s="55"/>
      <c r="X86" s="352"/>
      <c r="Y86" s="352"/>
      <c r="Z86" s="353"/>
      <c r="AA86" s="366"/>
      <c r="AB86" s="581"/>
      <c r="AC86" s="574"/>
      <c r="AD86" s="531"/>
      <c r="AE86" s="598"/>
      <c r="AF86" s="595"/>
      <c r="AG86" s="262"/>
      <c r="AH86" s="288"/>
      <c r="AI86" s="347"/>
      <c r="AJ86" s="275"/>
      <c r="AK86" s="55"/>
      <c r="AL86" s="310"/>
      <c r="AM86" s="348"/>
    </row>
    <row r="87" spans="1:39" s="246" customFormat="1" ht="26.25" outlineLevel="1" thickBot="1">
      <c r="A87" s="361" t="str">
        <f>FIXED($D$8,0,1)</f>
        <v>0</v>
      </c>
      <c r="B87" s="666" t="str">
        <f>FIXED($I$4,0,1)</f>
        <v>0</v>
      </c>
      <c r="C87" s="230" t="s">
        <v>187</v>
      </c>
      <c r="D87" s="417" t="s">
        <v>171</v>
      </c>
      <c r="E87" s="499"/>
      <c r="F87" s="428"/>
      <c r="G87" s="479"/>
      <c r="H87" s="398"/>
      <c r="I87" s="497"/>
      <c r="J87" s="243"/>
      <c r="K87" s="506">
        <f>SUM(K85:K86)</f>
        <v>0</v>
      </c>
      <c r="L87" s="507">
        <f>SUM(L85:L86)</f>
        <v>0</v>
      </c>
      <c r="M87" s="508">
        <f>SUM(M85:M86)</f>
        <v>0</v>
      </c>
      <c r="N87" s="243"/>
      <c r="O87" s="387"/>
      <c r="P87" s="539">
        <f>SUM(P85:P86)</f>
        <v>0</v>
      </c>
      <c r="Q87" s="542">
        <f>SUM(Q85:Q86)</f>
        <v>0</v>
      </c>
      <c r="R87" s="539">
        <f>SUM(R85:R86)</f>
        <v>0</v>
      </c>
      <c r="S87" s="542">
        <f>SUM(S85:S86)</f>
        <v>0</v>
      </c>
      <c r="T87" s="242"/>
      <c r="U87" s="254"/>
      <c r="V87" s="267"/>
      <c r="W87" s="240"/>
      <c r="X87" s="243"/>
      <c r="Y87" s="243"/>
      <c r="Z87" s="244"/>
      <c r="AA87" s="254" t="s">
        <v>189</v>
      </c>
      <c r="AB87" s="507">
        <f>SUM(AB85:AB86)</f>
        <v>0</v>
      </c>
      <c r="AC87" s="582"/>
      <c r="AD87" s="599">
        <f>SUM(AD85:AD86)</f>
        <v>0</v>
      </c>
      <c r="AE87" s="586" t="s">
        <v>189</v>
      </c>
      <c r="AF87" s="597">
        <f>IF(AD87&gt;AF88,AF88,AD87)</f>
        <v>0</v>
      </c>
      <c r="AG87" s="261"/>
      <c r="AH87" s="241"/>
      <c r="AI87" s="306">
        <f>IF($AK$2="PME",40%,20%)</f>
        <v>0.2</v>
      </c>
      <c r="AJ87" s="362"/>
      <c r="AK87" s="279"/>
      <c r="AL87" s="307"/>
      <c r="AM87" s="245"/>
    </row>
    <row r="88" spans="1:39" s="251" customFormat="1" ht="15.75" thickBot="1">
      <c r="A88" s="361" t="str">
        <f>FIXED($D$8,0,1)</f>
        <v>0</v>
      </c>
      <c r="B88" s="666" t="str">
        <f>FIXED($I$4,0,1)</f>
        <v>0</v>
      </c>
      <c r="C88" s="20" t="s">
        <v>188</v>
      </c>
      <c r="D88" s="418" t="s">
        <v>172</v>
      </c>
      <c r="E88" s="498"/>
      <c r="F88" s="414"/>
      <c r="G88" s="477"/>
      <c r="H88" s="299"/>
      <c r="I88" s="14"/>
      <c r="J88" s="12"/>
      <c r="K88" s="503">
        <f>SUM(K87,K84)</f>
        <v>0</v>
      </c>
      <c r="L88" s="504">
        <f>SUM(L87,L84)</f>
        <v>0</v>
      </c>
      <c r="M88" s="505">
        <f>SUM(M87,M84)</f>
        <v>0</v>
      </c>
      <c r="N88" s="122"/>
      <c r="O88" s="384"/>
      <c r="P88" s="545">
        <f>SUM(P87,P84)</f>
        <v>0</v>
      </c>
      <c r="Q88" s="503">
        <f>SUM(Q87,Q84)</f>
        <v>0</v>
      </c>
      <c r="R88" s="545">
        <f>SUM(R87,R84)</f>
        <v>0</v>
      </c>
      <c r="S88" s="503">
        <f>SUM(S87,S84)</f>
        <v>0</v>
      </c>
      <c r="T88" s="247"/>
      <c r="U88" s="446"/>
      <c r="V88" s="332"/>
      <c r="W88" s="12"/>
      <c r="X88" s="248"/>
      <c r="Y88" s="248"/>
      <c r="Z88" s="249"/>
      <c r="AA88" s="255"/>
      <c r="AB88" s="587">
        <f>SUM(AB87,AB84)</f>
        <v>0</v>
      </c>
      <c r="AC88" s="576"/>
      <c r="AD88" s="588">
        <f>SUM(AD87,AD84)</f>
        <v>0</v>
      </c>
      <c r="AE88" s="600"/>
      <c r="AF88" s="579">
        <f>IF(AE88=0,0,IF(AD88/AE88&gt;400,400*AE88,AD88))</f>
        <v>0</v>
      </c>
      <c r="AG88" s="91">
        <f>IF((AF88-E88)&gt;0,(AF88-E88),0)</f>
        <v>0</v>
      </c>
      <c r="AH88" s="292"/>
      <c r="AI88" s="303"/>
      <c r="AJ88" s="87">
        <f>AI84*AF84+AI87*AF87</f>
        <v>0</v>
      </c>
      <c r="AK88" s="53" t="str">
        <f>IF(Q88&lt;&gt;0,IF((Q88+AB88)-AD88=0,"OK","!"),IF(P88&lt;&gt;0,IF((P88+AB88)-AD88=0,"OK","!"),IF((K88+AB88)-AD88=0,"OK","!")))</f>
        <v>OK</v>
      </c>
      <c r="AL88" s="304" t="str">
        <f>IF(AF88=0,"S/O",IF(AD88=AF88,"Plafond non atteint :instruire toutes les factures",IF(SUM(AD81:AD83,AD85:AD86)&gt;=AF88,"Les factures contrôlés permettent de plafonner le batiment","Les factures contrôlés ne permettent pas d'atteindre le plafond du batiment")))</f>
        <v>S/O</v>
      </c>
      <c r="AM88" s="250"/>
    </row>
    <row r="89" spans="1:39" s="16" customFormat="1" outlineLevel="1">
      <c r="A89" s="198"/>
      <c r="B89" s="668"/>
      <c r="C89" s="26"/>
      <c r="D89" s="409" t="s">
        <v>6</v>
      </c>
      <c r="E89" s="397"/>
      <c r="F89" s="468"/>
      <c r="G89" s="401"/>
      <c r="H89" s="402"/>
      <c r="I89" s="151"/>
      <c r="J89" s="152"/>
      <c r="K89" s="512"/>
      <c r="L89" s="513"/>
      <c r="M89" s="514"/>
      <c r="N89" s="153"/>
      <c r="O89" s="388"/>
      <c r="P89" s="515"/>
      <c r="Q89" s="509"/>
      <c r="R89" s="515"/>
      <c r="S89" s="509"/>
      <c r="T89" s="19"/>
      <c r="U89" s="366"/>
      <c r="V89" s="333"/>
      <c r="W89" s="10"/>
      <c r="X89" s="10"/>
      <c r="Y89" s="18"/>
      <c r="Z89" s="10"/>
      <c r="AA89" s="366"/>
      <c r="AB89" s="510"/>
      <c r="AC89" s="601"/>
      <c r="AD89" s="531"/>
      <c r="AE89" s="572"/>
      <c r="AF89" s="572"/>
      <c r="AG89" s="92"/>
      <c r="AH89" s="289"/>
      <c r="AI89" s="311"/>
      <c r="AJ89" s="86"/>
      <c r="AK89" s="55"/>
      <c r="AL89" s="310"/>
      <c r="AM89" s="298"/>
    </row>
    <row r="90" spans="1:39" s="16" customFormat="1" outlineLevel="1">
      <c r="A90" s="198"/>
      <c r="B90" s="668"/>
      <c r="C90" s="357"/>
      <c r="D90" s="679" t="s">
        <v>7</v>
      </c>
      <c r="E90" s="399"/>
      <c r="F90" s="469"/>
      <c r="G90" s="401"/>
      <c r="H90" s="298"/>
      <c r="I90" s="17"/>
      <c r="J90" s="17"/>
      <c r="K90" s="509"/>
      <c r="L90" s="510"/>
      <c r="M90" s="511"/>
      <c r="N90" s="124"/>
      <c r="O90" s="389"/>
      <c r="P90" s="515"/>
      <c r="Q90" s="509"/>
      <c r="R90" s="515"/>
      <c r="S90" s="509"/>
      <c r="T90" s="19"/>
      <c r="U90" s="366"/>
      <c r="V90" s="333"/>
      <c r="W90" s="10"/>
      <c r="X90" s="10"/>
      <c r="Y90" s="18"/>
      <c r="Z90" s="10"/>
      <c r="AA90" s="366"/>
      <c r="AB90" s="510"/>
      <c r="AC90" s="601"/>
      <c r="AD90" s="531"/>
      <c r="AE90" s="572"/>
      <c r="AF90" s="572"/>
      <c r="AG90" s="358"/>
      <c r="AH90" s="289"/>
      <c r="AI90" s="311"/>
      <c r="AJ90" s="86"/>
      <c r="AK90" s="55"/>
      <c r="AL90" s="310"/>
      <c r="AM90" s="298"/>
    </row>
    <row r="91" spans="1:39" s="16" customFormat="1" outlineLevel="1">
      <c r="A91" s="199"/>
      <c r="B91" s="669"/>
      <c r="C91" s="357"/>
      <c r="D91" s="419" t="s">
        <v>8</v>
      </c>
      <c r="E91" s="399"/>
      <c r="F91" s="469"/>
      <c r="G91" s="401"/>
      <c r="H91" s="402"/>
      <c r="I91" s="151"/>
      <c r="J91" s="18"/>
      <c r="K91" s="515"/>
      <c r="L91" s="510"/>
      <c r="M91" s="511"/>
      <c r="N91" s="153"/>
      <c r="O91" s="388"/>
      <c r="P91" s="546"/>
      <c r="Q91" s="512"/>
      <c r="R91" s="546"/>
      <c r="S91" s="512"/>
      <c r="T91" s="323"/>
      <c r="U91" s="366"/>
      <c r="V91" s="333"/>
      <c r="W91" s="10"/>
      <c r="X91" s="10"/>
      <c r="Y91" s="18"/>
      <c r="Z91" s="150"/>
      <c r="AA91" s="366"/>
      <c r="AB91" s="513"/>
      <c r="AC91" s="601"/>
      <c r="AD91" s="528"/>
      <c r="AE91" s="572"/>
      <c r="AF91" s="572"/>
      <c r="AG91" s="360"/>
      <c r="AH91" s="296"/>
      <c r="AI91" s="312"/>
      <c r="AJ91" s="154"/>
      <c r="AK91" s="155"/>
      <c r="AL91" s="313"/>
      <c r="AM91" s="298"/>
    </row>
    <row r="92" spans="1:39" s="16" customFormat="1" ht="25.5" outlineLevel="1">
      <c r="A92" s="199"/>
      <c r="B92" s="669"/>
      <c r="C92" s="357"/>
      <c r="D92" s="415" t="s">
        <v>9</v>
      </c>
      <c r="E92" s="399"/>
      <c r="F92" s="469"/>
      <c r="G92" s="401"/>
      <c r="H92" s="298"/>
      <c r="I92" s="17"/>
      <c r="J92" s="18"/>
      <c r="K92" s="509"/>
      <c r="L92" s="510"/>
      <c r="M92" s="511"/>
      <c r="N92" s="124"/>
      <c r="O92" s="389"/>
      <c r="P92" s="515"/>
      <c r="Q92" s="509"/>
      <c r="R92" s="515"/>
      <c r="S92" s="509"/>
      <c r="T92" s="19"/>
      <c r="U92" s="366"/>
      <c r="V92" s="333"/>
      <c r="W92" s="10"/>
      <c r="X92" s="10"/>
      <c r="Y92" s="18"/>
      <c r="Z92" s="10"/>
      <c r="AA92" s="366"/>
      <c r="AB92" s="510"/>
      <c r="AC92" s="601"/>
      <c r="AD92" s="531"/>
      <c r="AE92" s="572"/>
      <c r="AF92" s="572"/>
      <c r="AG92" s="358"/>
      <c r="AH92" s="289"/>
      <c r="AI92" s="311"/>
      <c r="AJ92" s="86"/>
      <c r="AK92" s="55"/>
      <c r="AL92" s="310"/>
      <c r="AM92" s="298"/>
    </row>
    <row r="93" spans="1:39" s="16" customFormat="1" outlineLevel="1">
      <c r="A93" s="199"/>
      <c r="B93" s="669"/>
      <c r="C93" s="357"/>
      <c r="D93" s="415" t="s">
        <v>10</v>
      </c>
      <c r="E93" s="399"/>
      <c r="F93" s="469"/>
      <c r="G93" s="401"/>
      <c r="H93" s="298"/>
      <c r="I93" s="17"/>
      <c r="J93" s="18"/>
      <c r="K93" s="509"/>
      <c r="L93" s="510"/>
      <c r="M93" s="511"/>
      <c r="N93" s="124"/>
      <c r="O93" s="389"/>
      <c r="P93" s="515"/>
      <c r="Q93" s="509"/>
      <c r="R93" s="515"/>
      <c r="S93" s="509"/>
      <c r="T93" s="19"/>
      <c r="U93" s="366"/>
      <c r="V93" s="333"/>
      <c r="W93" s="10"/>
      <c r="X93" s="10"/>
      <c r="Y93" s="18"/>
      <c r="Z93" s="10"/>
      <c r="AA93" s="366"/>
      <c r="AB93" s="510"/>
      <c r="AC93" s="601"/>
      <c r="AD93" s="531"/>
      <c r="AE93" s="572"/>
      <c r="AF93" s="572"/>
      <c r="AG93" s="358"/>
      <c r="AH93" s="289"/>
      <c r="AI93" s="311"/>
      <c r="AJ93" s="86"/>
      <c r="AK93" s="55"/>
      <c r="AL93" s="310"/>
      <c r="AM93" s="298"/>
    </row>
    <row r="94" spans="1:39" s="16" customFormat="1" outlineLevel="1">
      <c r="A94" s="199"/>
      <c r="B94" s="669"/>
      <c r="C94" s="357"/>
      <c r="D94" s="415" t="s">
        <v>11</v>
      </c>
      <c r="E94" s="399"/>
      <c r="F94" s="469"/>
      <c r="G94" s="401"/>
      <c r="H94" s="298"/>
      <c r="I94" s="17"/>
      <c r="J94" s="18"/>
      <c r="K94" s="509"/>
      <c r="L94" s="510"/>
      <c r="M94" s="511"/>
      <c r="N94" s="124"/>
      <c r="O94" s="389"/>
      <c r="P94" s="515"/>
      <c r="Q94" s="509"/>
      <c r="R94" s="515"/>
      <c r="S94" s="509"/>
      <c r="T94" s="19"/>
      <c r="U94" s="366"/>
      <c r="V94" s="333"/>
      <c r="W94" s="10"/>
      <c r="X94" s="10"/>
      <c r="Y94" s="18"/>
      <c r="Z94" s="10"/>
      <c r="AA94" s="366"/>
      <c r="AB94" s="510"/>
      <c r="AC94" s="601"/>
      <c r="AD94" s="531"/>
      <c r="AE94" s="572"/>
      <c r="AF94" s="572"/>
      <c r="AG94" s="358"/>
      <c r="AH94" s="289"/>
      <c r="AI94" s="311"/>
      <c r="AJ94" s="86"/>
      <c r="AK94" s="55"/>
      <c r="AL94" s="310"/>
      <c r="AM94" s="298"/>
    </row>
    <row r="95" spans="1:39" s="16" customFormat="1" outlineLevel="1">
      <c r="A95" s="199"/>
      <c r="B95" s="669"/>
      <c r="C95" s="357"/>
      <c r="D95" s="415" t="s">
        <v>12</v>
      </c>
      <c r="E95" s="399"/>
      <c r="F95" s="469"/>
      <c r="G95" s="401"/>
      <c r="H95" s="298"/>
      <c r="I95" s="17"/>
      <c r="J95" s="18"/>
      <c r="K95" s="509"/>
      <c r="L95" s="510"/>
      <c r="M95" s="511"/>
      <c r="N95" s="124"/>
      <c r="O95" s="389"/>
      <c r="P95" s="515"/>
      <c r="Q95" s="509"/>
      <c r="R95" s="515"/>
      <c r="S95" s="509"/>
      <c r="T95" s="19"/>
      <c r="U95" s="366"/>
      <c r="V95" s="333"/>
      <c r="W95" s="10"/>
      <c r="X95" s="10"/>
      <c r="Y95" s="18"/>
      <c r="Z95" s="10"/>
      <c r="AA95" s="366"/>
      <c r="AB95" s="510"/>
      <c r="AC95" s="601"/>
      <c r="AD95" s="531"/>
      <c r="AE95" s="572"/>
      <c r="AF95" s="572"/>
      <c r="AG95" s="358"/>
      <c r="AH95" s="289"/>
      <c r="AI95" s="311"/>
      <c r="AJ95" s="86"/>
      <c r="AK95" s="55"/>
      <c r="AL95" s="310"/>
      <c r="AM95" s="298"/>
    </row>
    <row r="96" spans="1:39" s="16" customFormat="1" outlineLevel="1">
      <c r="A96" s="199"/>
      <c r="B96" s="669"/>
      <c r="C96" s="357"/>
      <c r="D96" s="415" t="s">
        <v>13</v>
      </c>
      <c r="E96" s="399"/>
      <c r="F96" s="469"/>
      <c r="G96" s="401"/>
      <c r="H96" s="298"/>
      <c r="I96" s="17"/>
      <c r="J96" s="18"/>
      <c r="K96" s="509"/>
      <c r="L96" s="510"/>
      <c r="M96" s="511"/>
      <c r="N96" s="124"/>
      <c r="O96" s="389"/>
      <c r="P96" s="515"/>
      <c r="Q96" s="509"/>
      <c r="R96" s="515"/>
      <c r="S96" s="509"/>
      <c r="T96" s="19"/>
      <c r="U96" s="366"/>
      <c r="V96" s="333"/>
      <c r="W96" s="10"/>
      <c r="X96" s="10"/>
      <c r="Y96" s="18"/>
      <c r="Z96" s="10"/>
      <c r="AA96" s="366"/>
      <c r="AB96" s="510"/>
      <c r="AC96" s="601"/>
      <c r="AD96" s="531"/>
      <c r="AE96" s="572"/>
      <c r="AF96" s="572"/>
      <c r="AG96" s="358"/>
      <c r="AH96" s="289"/>
      <c r="AI96" s="311"/>
      <c r="AJ96" s="86"/>
      <c r="AK96" s="55"/>
      <c r="AL96" s="310"/>
      <c r="AM96" s="298"/>
    </row>
    <row r="97" spans="1:39" s="16" customFormat="1" outlineLevel="1">
      <c r="A97" s="199"/>
      <c r="B97" s="669"/>
      <c r="C97" s="357"/>
      <c r="D97" s="415" t="s">
        <v>14</v>
      </c>
      <c r="E97" s="399"/>
      <c r="F97" s="469"/>
      <c r="G97" s="401"/>
      <c r="H97" s="298"/>
      <c r="I97" s="17"/>
      <c r="J97" s="18"/>
      <c r="K97" s="509"/>
      <c r="L97" s="510"/>
      <c r="M97" s="511"/>
      <c r="N97" s="124"/>
      <c r="O97" s="389"/>
      <c r="P97" s="515"/>
      <c r="Q97" s="509"/>
      <c r="R97" s="515"/>
      <c r="S97" s="509"/>
      <c r="T97" s="19"/>
      <c r="U97" s="366"/>
      <c r="V97" s="333"/>
      <c r="W97" s="10"/>
      <c r="X97" s="10"/>
      <c r="Y97" s="18"/>
      <c r="Z97" s="10"/>
      <c r="AA97" s="366"/>
      <c r="AB97" s="510"/>
      <c r="AC97" s="601"/>
      <c r="AD97" s="531"/>
      <c r="AE97" s="572"/>
      <c r="AF97" s="572"/>
      <c r="AG97" s="358"/>
      <c r="AH97" s="289"/>
      <c r="AI97" s="311"/>
      <c r="AJ97" s="86"/>
      <c r="AK97" s="55"/>
      <c r="AL97" s="310"/>
      <c r="AM97" s="298"/>
    </row>
    <row r="98" spans="1:39" s="16" customFormat="1" outlineLevel="1">
      <c r="A98" s="199"/>
      <c r="B98" s="669"/>
      <c r="C98" s="357"/>
      <c r="D98" s="415" t="s">
        <v>15</v>
      </c>
      <c r="E98" s="399"/>
      <c r="F98" s="469"/>
      <c r="G98" s="401"/>
      <c r="H98" s="298"/>
      <c r="I98" s="17"/>
      <c r="J98" s="18"/>
      <c r="K98" s="509"/>
      <c r="L98" s="510"/>
      <c r="M98" s="511"/>
      <c r="N98" s="124"/>
      <c r="O98" s="389"/>
      <c r="P98" s="515"/>
      <c r="Q98" s="509"/>
      <c r="R98" s="515"/>
      <c r="S98" s="509"/>
      <c r="T98" s="19"/>
      <c r="U98" s="366"/>
      <c r="V98" s="333"/>
      <c r="W98" s="10"/>
      <c r="X98" s="10"/>
      <c r="Y98" s="18"/>
      <c r="Z98" s="10"/>
      <c r="AA98" s="366"/>
      <c r="AB98" s="510"/>
      <c r="AC98" s="601"/>
      <c r="AD98" s="531"/>
      <c r="AE98" s="572"/>
      <c r="AF98" s="572"/>
      <c r="AG98" s="358"/>
      <c r="AH98" s="289"/>
      <c r="AI98" s="311"/>
      <c r="AJ98" s="86"/>
      <c r="AK98" s="55"/>
      <c r="AL98" s="310"/>
      <c r="AM98" s="298"/>
    </row>
    <row r="99" spans="1:39" s="16" customFormat="1" ht="25.5" outlineLevel="1">
      <c r="A99" s="199"/>
      <c r="B99" s="669"/>
      <c r="C99" s="357"/>
      <c r="D99" s="415" t="s">
        <v>16</v>
      </c>
      <c r="E99" s="399"/>
      <c r="F99" s="469"/>
      <c r="G99" s="401"/>
      <c r="H99" s="298"/>
      <c r="I99" s="17"/>
      <c r="J99" s="18"/>
      <c r="K99" s="509"/>
      <c r="L99" s="510"/>
      <c r="M99" s="511"/>
      <c r="N99" s="124"/>
      <c r="O99" s="389"/>
      <c r="P99" s="515"/>
      <c r="Q99" s="509"/>
      <c r="R99" s="515"/>
      <c r="S99" s="509"/>
      <c r="T99" s="19"/>
      <c r="U99" s="366"/>
      <c r="V99" s="333"/>
      <c r="W99" s="10"/>
      <c r="X99" s="10"/>
      <c r="Y99" s="18"/>
      <c r="Z99" s="10"/>
      <c r="AA99" s="366"/>
      <c r="AB99" s="510"/>
      <c r="AC99" s="601"/>
      <c r="AD99" s="531"/>
      <c r="AE99" s="572"/>
      <c r="AF99" s="572"/>
      <c r="AG99" s="358"/>
      <c r="AH99" s="289"/>
      <c r="AI99" s="311"/>
      <c r="AJ99" s="86"/>
      <c r="AK99" s="55"/>
      <c r="AL99" s="310"/>
      <c r="AM99" s="298"/>
    </row>
    <row r="100" spans="1:39" s="16" customFormat="1" ht="25.5" outlineLevel="1">
      <c r="A100" s="199"/>
      <c r="B100" s="669"/>
      <c r="C100" s="357"/>
      <c r="D100" s="415" t="s">
        <v>17</v>
      </c>
      <c r="E100" s="399"/>
      <c r="F100" s="469"/>
      <c r="G100" s="401"/>
      <c r="H100" s="298"/>
      <c r="I100" s="17"/>
      <c r="J100" s="18"/>
      <c r="K100" s="509"/>
      <c r="L100" s="510"/>
      <c r="M100" s="511"/>
      <c r="N100" s="124"/>
      <c r="O100" s="389"/>
      <c r="P100" s="515"/>
      <c r="Q100" s="509"/>
      <c r="R100" s="515"/>
      <c r="S100" s="509"/>
      <c r="T100" s="19"/>
      <c r="U100" s="366"/>
      <c r="V100" s="333"/>
      <c r="W100" s="10"/>
      <c r="X100" s="10"/>
      <c r="Y100" s="18"/>
      <c r="Z100" s="10"/>
      <c r="AA100" s="366"/>
      <c r="AB100" s="510"/>
      <c r="AC100" s="601"/>
      <c r="AD100" s="531"/>
      <c r="AE100" s="572"/>
      <c r="AF100" s="572"/>
      <c r="AG100" s="358"/>
      <c r="AH100" s="289"/>
      <c r="AI100" s="311"/>
      <c r="AJ100" s="86"/>
      <c r="AK100" s="55"/>
      <c r="AL100" s="310"/>
      <c r="AM100" s="298"/>
    </row>
    <row r="101" spans="1:39" s="16" customFormat="1" ht="13.5" outlineLevel="1" thickBot="1">
      <c r="A101" s="199"/>
      <c r="B101" s="669"/>
      <c r="C101" s="357"/>
      <c r="D101" s="679" t="s">
        <v>224</v>
      </c>
      <c r="E101" s="363"/>
      <c r="F101" s="470"/>
      <c r="G101" s="475"/>
      <c r="H101" s="298"/>
      <c r="I101" s="17"/>
      <c r="J101" s="18"/>
      <c r="K101" s="509"/>
      <c r="L101" s="510"/>
      <c r="M101" s="511"/>
      <c r="N101" s="124"/>
      <c r="O101" s="389"/>
      <c r="P101" s="515"/>
      <c r="Q101" s="509"/>
      <c r="R101" s="515"/>
      <c r="S101" s="509"/>
      <c r="T101" s="19"/>
      <c r="U101" s="366"/>
      <c r="V101" s="333"/>
      <c r="W101" s="10"/>
      <c r="X101" s="10"/>
      <c r="Y101" s="18"/>
      <c r="Z101" s="10"/>
      <c r="AA101" s="366"/>
      <c r="AB101" s="601"/>
      <c r="AC101" s="602"/>
      <c r="AD101" s="531"/>
      <c r="AE101" s="572"/>
      <c r="AF101" s="572"/>
      <c r="AG101" s="358"/>
      <c r="AH101" s="289"/>
      <c r="AI101" s="311"/>
      <c r="AJ101" s="86"/>
      <c r="AK101" s="55"/>
      <c r="AL101" s="310"/>
      <c r="AM101" s="298"/>
    </row>
    <row r="102" spans="1:39" s="11" customFormat="1" ht="15" thickBot="1">
      <c r="A102" s="361" t="str">
        <f>FIXED($D$8,0,1)</f>
        <v>0</v>
      </c>
      <c r="B102" s="666" t="str">
        <f>FIXED($I$4,0,1)</f>
        <v>0</v>
      </c>
      <c r="C102" s="20" t="s">
        <v>18</v>
      </c>
      <c r="D102" s="418" t="s">
        <v>19</v>
      </c>
      <c r="E102" s="498"/>
      <c r="F102" s="471"/>
      <c r="G102" s="476"/>
      <c r="H102" s="299"/>
      <c r="I102" s="14"/>
      <c r="J102" s="12"/>
      <c r="K102" s="503">
        <f>SUM(K89:K101)</f>
        <v>0</v>
      </c>
      <c r="L102" s="504">
        <f>SUM(L89:L101)</f>
        <v>0</v>
      </c>
      <c r="M102" s="505">
        <f>SUM(M89:M101)</f>
        <v>0</v>
      </c>
      <c r="N102" s="122"/>
      <c r="O102" s="384"/>
      <c r="P102" s="545">
        <f>SUM(P89:P101)</f>
        <v>0</v>
      </c>
      <c r="Q102" s="503">
        <f>SUM(Q89:Q101)</f>
        <v>0</v>
      </c>
      <c r="R102" s="545">
        <f>SUM(R89:R101)</f>
        <v>0</v>
      </c>
      <c r="S102" s="503">
        <f>SUM(S89:S101)</f>
        <v>0</v>
      </c>
      <c r="T102" s="324"/>
      <c r="U102" s="370"/>
      <c r="V102" s="334"/>
      <c r="W102" s="138"/>
      <c r="X102" s="138"/>
      <c r="Y102" s="163"/>
      <c r="Z102" s="138"/>
      <c r="AA102" s="370"/>
      <c r="AB102" s="603">
        <f>SUM(AB89:AB101)</f>
        <v>0</v>
      </c>
      <c r="AC102" s="604"/>
      <c r="AD102" s="579">
        <f>SUM(AD89:AD101)</f>
        <v>0</v>
      </c>
      <c r="AE102" s="605"/>
      <c r="AF102" s="503">
        <f>AD102</f>
        <v>0</v>
      </c>
      <c r="AG102" s="91">
        <f>IF((AF102-E102)&gt;0,(AF102-E102),0)</f>
        <v>0</v>
      </c>
      <c r="AH102" s="292"/>
      <c r="AI102" s="303" t="b">
        <f>IF($AK$2="PME",$AK$5,IF($AK$2="ETI",$AK$6))</f>
        <v>0</v>
      </c>
      <c r="AJ102" s="83">
        <f>AF102*AI102</f>
        <v>0</v>
      </c>
      <c r="AK102" s="53" t="str">
        <f>IF(Q102&lt;&gt;0,IF((Q102+AB102)-AD102=0,"OK","!"),IF(P102&lt;&gt;AB199,IF((P102+AB102)-AD102=0,"OK","!"),IF((K102+AB102)-AD102=0,"OK","!")))</f>
        <v>OK</v>
      </c>
      <c r="AL102" s="314"/>
      <c r="AM102" s="299"/>
    </row>
    <row r="103" spans="1:39" s="16" customFormat="1" outlineLevel="1">
      <c r="A103" s="198"/>
      <c r="B103" s="668"/>
      <c r="C103" s="357"/>
      <c r="D103" s="415"/>
      <c r="E103" s="397"/>
      <c r="F103" s="472"/>
      <c r="G103" s="399"/>
      <c r="H103" s="298"/>
      <c r="I103" s="17"/>
      <c r="J103" s="18"/>
      <c r="K103" s="509"/>
      <c r="L103" s="510"/>
      <c r="M103" s="511"/>
      <c r="N103" s="124"/>
      <c r="O103" s="389"/>
      <c r="P103" s="515"/>
      <c r="Q103" s="509"/>
      <c r="R103" s="515"/>
      <c r="S103" s="509"/>
      <c r="T103" s="19"/>
      <c r="U103" s="366"/>
      <c r="V103" s="333"/>
      <c r="W103" s="10"/>
      <c r="X103" s="10"/>
      <c r="Y103" s="18"/>
      <c r="Z103" s="10"/>
      <c r="AA103" s="366"/>
      <c r="AB103" s="601"/>
      <c r="AC103" s="602"/>
      <c r="AD103" s="531"/>
      <c r="AE103" s="572"/>
      <c r="AF103" s="572"/>
      <c r="AG103" s="358"/>
      <c r="AH103" s="289"/>
      <c r="AI103" s="311"/>
      <c r="AJ103" s="86"/>
      <c r="AK103" s="55"/>
      <c r="AL103" s="310"/>
      <c r="AM103" s="298"/>
    </row>
    <row r="104" spans="1:39" s="16" customFormat="1" outlineLevel="1">
      <c r="A104" s="198"/>
      <c r="B104" s="668"/>
      <c r="C104" s="357"/>
      <c r="D104" s="415"/>
      <c r="E104" s="399"/>
      <c r="F104" s="472"/>
      <c r="G104" s="399"/>
      <c r="H104" s="298"/>
      <c r="I104" s="17"/>
      <c r="J104" s="18"/>
      <c r="K104" s="509"/>
      <c r="L104" s="510"/>
      <c r="M104" s="511"/>
      <c r="N104" s="124"/>
      <c r="O104" s="389"/>
      <c r="P104" s="515"/>
      <c r="Q104" s="509"/>
      <c r="R104" s="515"/>
      <c r="S104" s="509"/>
      <c r="T104" s="19"/>
      <c r="U104" s="366"/>
      <c r="V104" s="333"/>
      <c r="W104" s="10"/>
      <c r="X104" s="10"/>
      <c r="Y104" s="18"/>
      <c r="Z104" s="10"/>
      <c r="AA104" s="366"/>
      <c r="AB104" s="601"/>
      <c r="AC104" s="602"/>
      <c r="AD104" s="531"/>
      <c r="AE104" s="572"/>
      <c r="AF104" s="572"/>
      <c r="AG104" s="358"/>
      <c r="AH104" s="289"/>
      <c r="AI104" s="311"/>
      <c r="AJ104" s="86"/>
      <c r="AK104" s="55"/>
      <c r="AL104" s="310"/>
      <c r="AM104" s="298"/>
    </row>
    <row r="105" spans="1:39" s="16" customFormat="1" ht="13.5" outlineLevel="1" thickBot="1">
      <c r="A105" s="198"/>
      <c r="B105" s="668"/>
      <c r="C105" s="357"/>
      <c r="D105" s="415"/>
      <c r="E105" s="364"/>
      <c r="F105" s="473"/>
      <c r="G105" s="364"/>
      <c r="H105" s="298"/>
      <c r="I105" s="17"/>
      <c r="J105" s="18"/>
      <c r="K105" s="509"/>
      <c r="L105" s="510"/>
      <c r="M105" s="511"/>
      <c r="N105" s="124"/>
      <c r="O105" s="389"/>
      <c r="P105" s="515"/>
      <c r="Q105" s="509"/>
      <c r="R105" s="515"/>
      <c r="S105" s="509"/>
      <c r="T105" s="19"/>
      <c r="U105" s="371"/>
      <c r="V105" s="333"/>
      <c r="W105" s="10"/>
      <c r="X105" s="10"/>
      <c r="Y105" s="18"/>
      <c r="Z105" s="10"/>
      <c r="AA105" s="371"/>
      <c r="AB105" s="601"/>
      <c r="AC105" s="602"/>
      <c r="AD105" s="531"/>
      <c r="AE105" s="572"/>
      <c r="AF105" s="572"/>
      <c r="AG105" s="358"/>
      <c r="AH105" s="289"/>
      <c r="AI105" s="311"/>
      <c r="AJ105" s="86"/>
      <c r="AK105" s="55"/>
      <c r="AL105" s="310"/>
      <c r="AM105" s="298"/>
    </row>
    <row r="106" spans="1:39" s="11" customFormat="1" ht="26.25" thickBot="1">
      <c r="A106" s="361" t="str">
        <f>FIXED($D$8,0,1)</f>
        <v>0</v>
      </c>
      <c r="B106" s="666" t="str">
        <f>FIXED($I$4,0,1)</f>
        <v>0</v>
      </c>
      <c r="C106" s="20" t="s">
        <v>20</v>
      </c>
      <c r="D106" s="418" t="s">
        <v>21</v>
      </c>
      <c r="E106" s="498"/>
      <c r="F106" s="471"/>
      <c r="G106" s="476"/>
      <c r="H106" s="299"/>
      <c r="I106" s="14"/>
      <c r="J106" s="12"/>
      <c r="K106" s="503">
        <f>SUM(K103:K105)</f>
        <v>0</v>
      </c>
      <c r="L106" s="504">
        <f>SUM(L103:L105)</f>
        <v>0</v>
      </c>
      <c r="M106" s="505">
        <f>SUM(M103:M105)</f>
        <v>0</v>
      </c>
      <c r="N106" s="122"/>
      <c r="O106" s="384"/>
      <c r="P106" s="545">
        <f>SUM(P103:P105)</f>
        <v>0</v>
      </c>
      <c r="Q106" s="503">
        <f>SUM(Q103:Q105)</f>
        <v>0</v>
      </c>
      <c r="R106" s="545">
        <f>SUM(R103:R105)</f>
        <v>0</v>
      </c>
      <c r="S106" s="503">
        <f>SUM(S103:S105)</f>
        <v>0</v>
      </c>
      <c r="T106" s="324"/>
      <c r="U106" s="370"/>
      <c r="V106" s="334"/>
      <c r="W106" s="138"/>
      <c r="X106" s="138"/>
      <c r="Y106" s="163"/>
      <c r="Z106" s="138"/>
      <c r="AA106" s="370"/>
      <c r="AB106" s="603">
        <f>SUM(AB103:AB105)</f>
        <v>0</v>
      </c>
      <c r="AC106" s="604"/>
      <c r="AD106" s="540">
        <f>SUM(AD103:AD105)</f>
        <v>0</v>
      </c>
      <c r="AE106" s="605"/>
      <c r="AF106" s="503">
        <f>AD106</f>
        <v>0</v>
      </c>
      <c r="AG106" s="91">
        <f>IF((AF106-E106)&gt;0,(AF106-E106),0)</f>
        <v>0</v>
      </c>
      <c r="AH106" s="292"/>
      <c r="AI106" s="303">
        <f>IF($AK$2="PME",40%,20%)</f>
        <v>0.2</v>
      </c>
      <c r="AJ106" s="83">
        <f>AF106*AI106</f>
        <v>0</v>
      </c>
      <c r="AK106" s="53" t="str">
        <f>IF(Q106&lt;&gt;0,IF((Q106+AB106)-AD106=0,"OK","!"),IF(P106&lt;&gt;0,IF((P106+AB106)-AD106=0,"OK","!"),IF((K106+AB106)-AD106=0,"OK","!")))</f>
        <v>OK</v>
      </c>
      <c r="AL106" s="314"/>
      <c r="AM106" s="299"/>
    </row>
    <row r="107" spans="1:39" s="16" customFormat="1" outlineLevel="1">
      <c r="A107" s="198"/>
      <c r="B107" s="668"/>
      <c r="C107" s="357"/>
      <c r="D107" s="415"/>
      <c r="E107" s="364"/>
      <c r="F107" s="473"/>
      <c r="G107" s="364"/>
      <c r="H107" s="298"/>
      <c r="I107" s="17"/>
      <c r="J107" s="18"/>
      <c r="K107" s="509"/>
      <c r="L107" s="510"/>
      <c r="M107" s="511"/>
      <c r="N107" s="124"/>
      <c r="O107" s="389"/>
      <c r="P107" s="515"/>
      <c r="Q107" s="509"/>
      <c r="R107" s="515"/>
      <c r="S107" s="509"/>
      <c r="T107" s="19"/>
      <c r="U107" s="366"/>
      <c r="V107" s="333"/>
      <c r="W107" s="10"/>
      <c r="X107" s="10"/>
      <c r="Y107" s="18"/>
      <c r="Z107" s="10"/>
      <c r="AA107" s="366"/>
      <c r="AB107" s="601"/>
      <c r="AC107" s="602"/>
      <c r="AD107" s="531"/>
      <c r="AE107" s="572"/>
      <c r="AF107" s="572"/>
      <c r="AG107" s="358"/>
      <c r="AH107" s="289"/>
      <c r="AI107" s="311"/>
      <c r="AJ107" s="86"/>
      <c r="AK107" s="55"/>
      <c r="AL107" s="310"/>
      <c r="AM107" s="298"/>
    </row>
    <row r="108" spans="1:39" s="16" customFormat="1" outlineLevel="1">
      <c r="A108" s="198"/>
      <c r="B108" s="668"/>
      <c r="C108" s="357"/>
      <c r="D108" s="415"/>
      <c r="E108" s="364"/>
      <c r="F108" s="473"/>
      <c r="G108" s="364"/>
      <c r="H108" s="298"/>
      <c r="I108" s="17"/>
      <c r="J108" s="18"/>
      <c r="K108" s="509"/>
      <c r="L108" s="510"/>
      <c r="M108" s="511"/>
      <c r="N108" s="124"/>
      <c r="O108" s="389"/>
      <c r="P108" s="515"/>
      <c r="Q108" s="509"/>
      <c r="R108" s="515"/>
      <c r="S108" s="509"/>
      <c r="T108" s="19"/>
      <c r="U108" s="366"/>
      <c r="V108" s="333"/>
      <c r="W108" s="10"/>
      <c r="X108" s="10"/>
      <c r="Y108" s="18"/>
      <c r="Z108" s="10"/>
      <c r="AA108" s="366"/>
      <c r="AB108" s="601"/>
      <c r="AC108" s="602"/>
      <c r="AD108" s="531"/>
      <c r="AE108" s="572"/>
      <c r="AF108" s="572"/>
      <c r="AG108" s="358"/>
      <c r="AH108" s="289"/>
      <c r="AI108" s="311"/>
      <c r="AJ108" s="86"/>
      <c r="AK108" s="55"/>
      <c r="AL108" s="310"/>
      <c r="AM108" s="298"/>
    </row>
    <row r="109" spans="1:39" s="16" customFormat="1" ht="13.5" outlineLevel="1" thickBot="1">
      <c r="A109" s="198"/>
      <c r="B109" s="668"/>
      <c r="C109" s="357"/>
      <c r="D109" s="415"/>
      <c r="E109" s="364"/>
      <c r="F109" s="473"/>
      <c r="G109" s="364"/>
      <c r="H109" s="298"/>
      <c r="I109" s="17"/>
      <c r="J109" s="18"/>
      <c r="K109" s="509"/>
      <c r="L109" s="510"/>
      <c r="M109" s="511"/>
      <c r="N109" s="124"/>
      <c r="O109" s="389"/>
      <c r="P109" s="515"/>
      <c r="Q109" s="509"/>
      <c r="R109" s="515"/>
      <c r="S109" s="509"/>
      <c r="T109" s="19"/>
      <c r="U109" s="366"/>
      <c r="V109" s="333"/>
      <c r="W109" s="10"/>
      <c r="X109" s="10"/>
      <c r="Y109" s="18"/>
      <c r="Z109" s="10"/>
      <c r="AA109" s="366"/>
      <c r="AB109" s="601"/>
      <c r="AC109" s="602"/>
      <c r="AD109" s="531"/>
      <c r="AE109" s="572"/>
      <c r="AF109" s="572"/>
      <c r="AG109" s="358"/>
      <c r="AH109" s="289"/>
      <c r="AI109" s="311"/>
      <c r="AJ109" s="86"/>
      <c r="AK109" s="55"/>
      <c r="AL109" s="310"/>
      <c r="AM109" s="298"/>
    </row>
    <row r="110" spans="1:39" s="11" customFormat="1" ht="26.25" thickBot="1">
      <c r="A110" s="361" t="str">
        <f>FIXED($D$8,0,1)</f>
        <v>0</v>
      </c>
      <c r="B110" s="666" t="str">
        <f>FIXED($I$4,0,1)</f>
        <v>0</v>
      </c>
      <c r="C110" s="20" t="s">
        <v>22</v>
      </c>
      <c r="D110" s="418" t="s">
        <v>86</v>
      </c>
      <c r="E110" s="498"/>
      <c r="F110" s="471"/>
      <c r="G110" s="476"/>
      <c r="H110" s="299"/>
      <c r="I110" s="14"/>
      <c r="J110" s="12"/>
      <c r="K110" s="503">
        <f>SUM(K107:K109)</f>
        <v>0</v>
      </c>
      <c r="L110" s="504">
        <f>SUM(L107:L109)</f>
        <v>0</v>
      </c>
      <c r="M110" s="505">
        <f>SUM(M107:M109)</f>
        <v>0</v>
      </c>
      <c r="N110" s="122"/>
      <c r="O110" s="384"/>
      <c r="P110" s="545">
        <f>SUM(P107:P109)</f>
        <v>0</v>
      </c>
      <c r="Q110" s="503">
        <f>SUM(Q107:Q109)</f>
        <v>0</v>
      </c>
      <c r="R110" s="545">
        <f>SUM(R107:R109)</f>
        <v>0</v>
      </c>
      <c r="S110" s="503">
        <f>SUM(S107:S109)</f>
        <v>0</v>
      </c>
      <c r="T110" s="324"/>
      <c r="U110" s="370"/>
      <c r="V110" s="334"/>
      <c r="W110" s="138"/>
      <c r="X110" s="138"/>
      <c r="Y110" s="163"/>
      <c r="Z110" s="138"/>
      <c r="AA110" s="370"/>
      <c r="AB110" s="603">
        <f>SUM(AB107:AB109)</f>
        <v>0</v>
      </c>
      <c r="AC110" s="604"/>
      <c r="AD110" s="540">
        <f>SUM(AD107:AD109)</f>
        <v>0</v>
      </c>
      <c r="AE110" s="605"/>
      <c r="AF110" s="503">
        <f>AD110</f>
        <v>0</v>
      </c>
      <c r="AG110" s="91">
        <f>IF((AF110-E110)&gt;0,(AF110-E110),0)</f>
        <v>0</v>
      </c>
      <c r="AH110" s="292"/>
      <c r="AI110" s="303">
        <f>IF($AK$2="PME",40%,20%)</f>
        <v>0.2</v>
      </c>
      <c r="AJ110" s="83">
        <f>AF110*AI110</f>
        <v>0</v>
      </c>
      <c r="AK110" s="53" t="str">
        <f>IF(Q110&lt;&gt;0,IF((Q110+AB110)-AD110=0,"OK","!"),IF(P110&lt;&gt;0,IF((P110+AB110)-AD110=0,"OK","!"),IF((K110+AB110)-AD110=0,"OK","!")))</f>
        <v>OK</v>
      </c>
      <c r="AL110" s="314"/>
      <c r="AM110" s="299"/>
    </row>
    <row r="111" spans="1:39" s="16" customFormat="1" outlineLevel="1">
      <c r="A111" s="198"/>
      <c r="B111" s="668"/>
      <c r="C111" s="26"/>
      <c r="D111" s="415"/>
      <c r="E111" s="364"/>
      <c r="F111" s="473"/>
      <c r="G111" s="364"/>
      <c r="H111" s="298"/>
      <c r="I111" s="17"/>
      <c r="J111" s="18"/>
      <c r="K111" s="509"/>
      <c r="L111" s="510"/>
      <c r="M111" s="511"/>
      <c r="N111" s="124"/>
      <c r="O111" s="389"/>
      <c r="P111" s="515"/>
      <c r="Q111" s="509"/>
      <c r="R111" s="515"/>
      <c r="S111" s="509"/>
      <c r="T111" s="19"/>
      <c r="U111" s="371"/>
      <c r="V111" s="333"/>
      <c r="W111" s="10"/>
      <c r="X111" s="10"/>
      <c r="Y111" s="18"/>
      <c r="Z111" s="10"/>
      <c r="AA111" s="371"/>
      <c r="AB111" s="601"/>
      <c r="AC111" s="602"/>
      <c r="AD111" s="531"/>
      <c r="AE111" s="572"/>
      <c r="AF111" s="572"/>
      <c r="AG111" s="92"/>
      <c r="AH111" s="289"/>
      <c r="AI111" s="311"/>
      <c r="AJ111" s="86"/>
      <c r="AK111" s="55"/>
      <c r="AL111" s="310"/>
      <c r="AM111" s="298"/>
    </row>
    <row r="112" spans="1:39" s="16" customFormat="1" outlineLevel="1">
      <c r="A112" s="198"/>
      <c r="B112" s="668"/>
      <c r="C112" s="26"/>
      <c r="D112" s="415"/>
      <c r="E112" s="364"/>
      <c r="F112" s="473"/>
      <c r="G112" s="364"/>
      <c r="H112" s="298"/>
      <c r="I112" s="17"/>
      <c r="J112" s="18"/>
      <c r="K112" s="509"/>
      <c r="L112" s="510"/>
      <c r="M112" s="511"/>
      <c r="N112" s="124"/>
      <c r="O112" s="389"/>
      <c r="P112" s="515"/>
      <c r="Q112" s="509"/>
      <c r="R112" s="515"/>
      <c r="S112" s="509"/>
      <c r="T112" s="19"/>
      <c r="U112" s="366"/>
      <c r="V112" s="333"/>
      <c r="W112" s="10"/>
      <c r="X112" s="10"/>
      <c r="Y112" s="18"/>
      <c r="Z112" s="10"/>
      <c r="AA112" s="366"/>
      <c r="AB112" s="601"/>
      <c r="AC112" s="602"/>
      <c r="AD112" s="531"/>
      <c r="AE112" s="572"/>
      <c r="AF112" s="572"/>
      <c r="AG112" s="92"/>
      <c r="AH112" s="289"/>
      <c r="AI112" s="311"/>
      <c r="AJ112" s="86"/>
      <c r="AK112" s="55"/>
      <c r="AL112" s="310"/>
      <c r="AM112" s="298"/>
    </row>
    <row r="113" spans="1:39" s="16" customFormat="1" ht="13.5" outlineLevel="1" thickBot="1">
      <c r="A113" s="198"/>
      <c r="B113" s="668"/>
      <c r="C113" s="26"/>
      <c r="D113" s="415"/>
      <c r="E113" s="364"/>
      <c r="F113" s="473"/>
      <c r="G113" s="364"/>
      <c r="H113" s="298"/>
      <c r="I113" s="17"/>
      <c r="J113" s="18"/>
      <c r="K113" s="509"/>
      <c r="L113" s="510"/>
      <c r="M113" s="511"/>
      <c r="N113" s="124"/>
      <c r="O113" s="389"/>
      <c r="P113" s="515"/>
      <c r="Q113" s="509"/>
      <c r="R113" s="515"/>
      <c r="S113" s="509"/>
      <c r="T113" s="19"/>
      <c r="U113" s="366"/>
      <c r="V113" s="333"/>
      <c r="W113" s="10"/>
      <c r="X113" s="10"/>
      <c r="Y113" s="18"/>
      <c r="Z113" s="10"/>
      <c r="AA113" s="366"/>
      <c r="AB113" s="601"/>
      <c r="AC113" s="602"/>
      <c r="AD113" s="531"/>
      <c r="AE113" s="572"/>
      <c r="AF113" s="572"/>
      <c r="AG113" s="92"/>
      <c r="AH113" s="289"/>
      <c r="AI113" s="311"/>
      <c r="AJ113" s="86"/>
      <c r="AK113" s="55"/>
      <c r="AL113" s="310"/>
      <c r="AM113" s="298"/>
    </row>
    <row r="114" spans="1:39" s="11" customFormat="1" ht="26.25" thickBot="1">
      <c r="A114" s="361" t="str">
        <f>FIXED($D$8,0,1)</f>
        <v>0</v>
      </c>
      <c r="B114" s="666" t="str">
        <f>FIXED($I$4,0,1)</f>
        <v>0</v>
      </c>
      <c r="C114" s="20" t="s">
        <v>23</v>
      </c>
      <c r="D114" s="418" t="s">
        <v>87</v>
      </c>
      <c r="E114" s="498"/>
      <c r="F114" s="471"/>
      <c r="G114" s="476"/>
      <c r="H114" s="299"/>
      <c r="I114" s="14"/>
      <c r="J114" s="12"/>
      <c r="K114" s="503">
        <f>SUM(K111:K113)</f>
        <v>0</v>
      </c>
      <c r="L114" s="504">
        <f>SUM(L111:L113)</f>
        <v>0</v>
      </c>
      <c r="M114" s="505">
        <f>SUM(M111:M113)</f>
        <v>0</v>
      </c>
      <c r="N114" s="122"/>
      <c r="O114" s="384"/>
      <c r="P114" s="545">
        <f>SUM(P111:P113)</f>
        <v>0</v>
      </c>
      <c r="Q114" s="503">
        <f>SUM(Q111:Q113)</f>
        <v>0</v>
      </c>
      <c r="R114" s="545">
        <f>SUM(R111:R113)</f>
        <v>0</v>
      </c>
      <c r="S114" s="503">
        <f>SUM(S111:S113)</f>
        <v>0</v>
      </c>
      <c r="T114" s="324"/>
      <c r="U114" s="370"/>
      <c r="V114" s="334"/>
      <c r="W114" s="138"/>
      <c r="X114" s="138"/>
      <c r="Y114" s="163"/>
      <c r="Z114" s="138"/>
      <c r="AA114" s="370"/>
      <c r="AB114" s="603">
        <f>SUM(AB111:AB113)</f>
        <v>0</v>
      </c>
      <c r="AC114" s="604"/>
      <c r="AD114" s="540">
        <f>SUM(AD111:AD113)</f>
        <v>0</v>
      </c>
      <c r="AE114" s="605"/>
      <c r="AF114" s="503">
        <f>AD114</f>
        <v>0</v>
      </c>
      <c r="AG114" s="91">
        <f>IF((AF114-E114)&gt;0,(AF114-E114),0)</f>
        <v>0</v>
      </c>
      <c r="AH114" s="292"/>
      <c r="AI114" s="303">
        <f>IF($AK$2="PME",40%,20%)</f>
        <v>0.2</v>
      </c>
      <c r="AJ114" s="83">
        <f>AF114*AI114</f>
        <v>0</v>
      </c>
      <c r="AK114" s="53" t="str">
        <f>IF(Q114&lt;&gt;0,IF((Q114+AB114)-AD114=0,"OK","!"),IF(P114&lt;&gt;0,IF((P114+AB114)-AD114=0,"OK","!"),IF((K114+AB114)-AD114=0,"OK","!")))</f>
        <v>OK</v>
      </c>
      <c r="AL114" s="314"/>
      <c r="AM114" s="299"/>
    </row>
    <row r="115" spans="1:39" s="6" customFormat="1" outlineLevel="1">
      <c r="A115" s="199"/>
      <c r="B115" s="669"/>
      <c r="C115" s="24"/>
      <c r="D115" s="416" t="s">
        <v>24</v>
      </c>
      <c r="E115" s="364"/>
      <c r="F115" s="473"/>
      <c r="G115" s="364"/>
      <c r="H115" s="300"/>
      <c r="I115" s="8"/>
      <c r="J115" s="9"/>
      <c r="K115" s="516"/>
      <c r="L115" s="517"/>
      <c r="M115" s="518"/>
      <c r="N115" s="80"/>
      <c r="O115" s="390"/>
      <c r="P115" s="531"/>
      <c r="Q115" s="516"/>
      <c r="R115" s="531"/>
      <c r="S115" s="516"/>
      <c r="T115" s="325"/>
      <c r="U115" s="366"/>
      <c r="V115" s="335"/>
      <c r="W115" s="7"/>
      <c r="X115" s="7"/>
      <c r="Y115" s="9"/>
      <c r="Z115" s="7"/>
      <c r="AA115" s="366"/>
      <c r="AB115" s="606"/>
      <c r="AC115" s="607"/>
      <c r="AD115" s="531"/>
      <c r="AE115" s="572"/>
      <c r="AF115" s="572"/>
      <c r="AG115" s="90"/>
      <c r="AH115" s="290"/>
      <c r="AI115" s="315"/>
      <c r="AJ115" s="117"/>
      <c r="AK115" s="69"/>
      <c r="AL115" s="305"/>
      <c r="AM115" s="300"/>
    </row>
    <row r="116" spans="1:39" s="6" customFormat="1" outlineLevel="1">
      <c r="A116" s="199"/>
      <c r="B116" s="669"/>
      <c r="C116" s="357"/>
      <c r="D116" s="415" t="s">
        <v>25</v>
      </c>
      <c r="E116" s="364"/>
      <c r="F116" s="473"/>
      <c r="G116" s="364"/>
      <c r="H116" s="300"/>
      <c r="I116" s="8"/>
      <c r="J116" s="9"/>
      <c r="K116" s="509"/>
      <c r="L116" s="510"/>
      <c r="M116" s="511"/>
      <c r="N116" s="124"/>
      <c r="O116" s="389"/>
      <c r="P116" s="515"/>
      <c r="Q116" s="509"/>
      <c r="R116" s="515"/>
      <c r="S116" s="509"/>
      <c r="T116" s="19"/>
      <c r="U116" s="366"/>
      <c r="V116" s="333"/>
      <c r="W116" s="10"/>
      <c r="X116" s="10"/>
      <c r="Y116" s="18"/>
      <c r="Z116" s="10"/>
      <c r="AA116" s="366"/>
      <c r="AB116" s="601"/>
      <c r="AC116" s="602"/>
      <c r="AD116" s="531"/>
      <c r="AE116" s="572"/>
      <c r="AF116" s="572"/>
      <c r="AG116" s="354"/>
      <c r="AH116" s="290"/>
      <c r="AI116" s="315"/>
      <c r="AJ116" s="117"/>
      <c r="AK116" s="69"/>
      <c r="AL116" s="305"/>
      <c r="AM116" s="300"/>
    </row>
    <row r="117" spans="1:39" s="6" customFormat="1" ht="25.5" outlineLevel="1">
      <c r="A117" s="199"/>
      <c r="B117" s="669"/>
      <c r="C117" s="357"/>
      <c r="D117" s="415" t="s">
        <v>26</v>
      </c>
      <c r="E117" s="364"/>
      <c r="F117" s="473"/>
      <c r="G117" s="364"/>
      <c r="H117" s="300"/>
      <c r="I117" s="8"/>
      <c r="J117" s="9"/>
      <c r="K117" s="516"/>
      <c r="L117" s="517"/>
      <c r="M117" s="518"/>
      <c r="N117" s="80"/>
      <c r="O117" s="390"/>
      <c r="P117" s="531"/>
      <c r="Q117" s="516"/>
      <c r="R117" s="531"/>
      <c r="S117" s="516"/>
      <c r="T117" s="325"/>
      <c r="U117" s="366"/>
      <c r="V117" s="335"/>
      <c r="W117" s="7"/>
      <c r="X117" s="7"/>
      <c r="Y117" s="9"/>
      <c r="Z117" s="7"/>
      <c r="AA117" s="366"/>
      <c r="AB117" s="606"/>
      <c r="AC117" s="607"/>
      <c r="AD117" s="531"/>
      <c r="AE117" s="572"/>
      <c r="AF117" s="572"/>
      <c r="AG117" s="354"/>
      <c r="AH117" s="290"/>
      <c r="AI117" s="315"/>
      <c r="AJ117" s="117"/>
      <c r="AK117" s="69"/>
      <c r="AL117" s="305"/>
      <c r="AM117" s="300"/>
    </row>
    <row r="118" spans="1:39" s="6" customFormat="1" outlineLevel="1">
      <c r="A118" s="199"/>
      <c r="B118" s="669"/>
      <c r="C118" s="357"/>
      <c r="D118" s="415" t="s">
        <v>27</v>
      </c>
      <c r="E118" s="364"/>
      <c r="F118" s="473"/>
      <c r="G118" s="364"/>
      <c r="H118" s="300"/>
      <c r="I118" s="8"/>
      <c r="J118" s="9"/>
      <c r="K118" s="516"/>
      <c r="L118" s="517"/>
      <c r="M118" s="518"/>
      <c r="N118" s="80"/>
      <c r="O118" s="390"/>
      <c r="P118" s="531"/>
      <c r="Q118" s="516"/>
      <c r="R118" s="531"/>
      <c r="S118" s="516"/>
      <c r="T118" s="325"/>
      <c r="U118" s="366"/>
      <c r="V118" s="335"/>
      <c r="W118" s="7"/>
      <c r="X118" s="7"/>
      <c r="Y118" s="9"/>
      <c r="Z118" s="7"/>
      <c r="AA118" s="366"/>
      <c r="AB118" s="606"/>
      <c r="AC118" s="607"/>
      <c r="AD118" s="531"/>
      <c r="AE118" s="572"/>
      <c r="AF118" s="572"/>
      <c r="AG118" s="354"/>
      <c r="AH118" s="290"/>
      <c r="AI118" s="315"/>
      <c r="AJ118" s="117"/>
      <c r="AK118" s="69"/>
      <c r="AL118" s="305"/>
      <c r="AM118" s="300"/>
    </row>
    <row r="119" spans="1:39" s="6" customFormat="1" ht="25.5" outlineLevel="1">
      <c r="A119" s="199"/>
      <c r="B119" s="669"/>
      <c r="C119" s="357"/>
      <c r="D119" s="415" t="s">
        <v>28</v>
      </c>
      <c r="E119" s="364"/>
      <c r="F119" s="473"/>
      <c r="G119" s="364"/>
      <c r="H119" s="300"/>
      <c r="I119" s="8"/>
      <c r="J119" s="9"/>
      <c r="K119" s="516"/>
      <c r="L119" s="517"/>
      <c r="M119" s="518"/>
      <c r="N119" s="80"/>
      <c r="O119" s="390"/>
      <c r="P119" s="531"/>
      <c r="Q119" s="516"/>
      <c r="R119" s="531"/>
      <c r="S119" s="516"/>
      <c r="T119" s="325"/>
      <c r="U119" s="366"/>
      <c r="V119" s="335"/>
      <c r="W119" s="7"/>
      <c r="X119" s="7"/>
      <c r="Y119" s="9"/>
      <c r="Z119" s="7"/>
      <c r="AA119" s="366"/>
      <c r="AB119" s="606"/>
      <c r="AC119" s="607"/>
      <c r="AD119" s="531"/>
      <c r="AE119" s="572"/>
      <c r="AF119" s="572"/>
      <c r="AG119" s="354"/>
      <c r="AH119" s="290"/>
      <c r="AI119" s="315"/>
      <c r="AJ119" s="117"/>
      <c r="AK119" s="69"/>
      <c r="AL119" s="305"/>
      <c r="AM119" s="300"/>
    </row>
    <row r="120" spans="1:39" s="6" customFormat="1" ht="13.5" outlineLevel="1" thickBot="1">
      <c r="A120" s="199"/>
      <c r="B120" s="669"/>
      <c r="C120" s="357"/>
      <c r="D120" s="679" t="s">
        <v>224</v>
      </c>
      <c r="E120" s="364"/>
      <c r="F120" s="473"/>
      <c r="G120" s="364"/>
      <c r="H120" s="300"/>
      <c r="I120" s="8"/>
      <c r="J120" s="9"/>
      <c r="K120" s="516"/>
      <c r="L120" s="517"/>
      <c r="M120" s="518"/>
      <c r="N120" s="80"/>
      <c r="O120" s="390"/>
      <c r="P120" s="531"/>
      <c r="Q120" s="516"/>
      <c r="R120" s="531"/>
      <c r="S120" s="516"/>
      <c r="T120" s="325"/>
      <c r="U120" s="366"/>
      <c r="V120" s="335"/>
      <c r="W120" s="7"/>
      <c r="X120" s="7"/>
      <c r="Y120" s="9"/>
      <c r="Z120" s="7"/>
      <c r="AA120" s="366"/>
      <c r="AB120" s="606"/>
      <c r="AC120" s="607"/>
      <c r="AD120" s="531"/>
      <c r="AE120" s="572"/>
      <c r="AF120" s="572"/>
      <c r="AG120" s="354"/>
      <c r="AH120" s="290"/>
      <c r="AI120" s="315"/>
      <c r="AJ120" s="117"/>
      <c r="AK120" s="69"/>
      <c r="AL120" s="305"/>
      <c r="AM120" s="300"/>
    </row>
    <row r="121" spans="1:39" s="11" customFormat="1" ht="26.25" thickBot="1">
      <c r="A121" s="361" t="str">
        <f>FIXED($D$8,0,1)</f>
        <v>0</v>
      </c>
      <c r="B121" s="666" t="str">
        <f>FIXED($I$4,0,1)</f>
        <v>0</v>
      </c>
      <c r="C121" s="20" t="s">
        <v>29</v>
      </c>
      <c r="D121" s="418" t="s">
        <v>30</v>
      </c>
      <c r="E121" s="498"/>
      <c r="F121" s="471"/>
      <c r="G121" s="476"/>
      <c r="H121" s="299"/>
      <c r="I121" s="14"/>
      <c r="J121" s="12"/>
      <c r="K121" s="503">
        <f>SUM(K115:K120)</f>
        <v>0</v>
      </c>
      <c r="L121" s="504">
        <f>SUM(L115:L120)</f>
        <v>0</v>
      </c>
      <c r="M121" s="505">
        <f>SUM(M115:M120)</f>
        <v>0</v>
      </c>
      <c r="N121" s="122"/>
      <c r="O121" s="384"/>
      <c r="P121" s="545">
        <f>SUM(P115:P120)</f>
        <v>0</v>
      </c>
      <c r="Q121" s="503">
        <f>SUM(Q115:Q120)</f>
        <v>0</v>
      </c>
      <c r="R121" s="545">
        <f>SUM(R115:R120)</f>
        <v>0</v>
      </c>
      <c r="S121" s="503">
        <f>SUM(S115:S120)</f>
        <v>0</v>
      </c>
      <c r="T121" s="324"/>
      <c r="U121" s="370"/>
      <c r="V121" s="334"/>
      <c r="W121" s="138"/>
      <c r="X121" s="138"/>
      <c r="Y121" s="163"/>
      <c r="Z121" s="138"/>
      <c r="AA121" s="370"/>
      <c r="AB121" s="503">
        <f>SUM(AB115:AB120)</f>
        <v>0</v>
      </c>
      <c r="AC121" s="604"/>
      <c r="AD121" s="540">
        <f>SUM(AD115:AD120)</f>
        <v>0</v>
      </c>
      <c r="AE121" s="605"/>
      <c r="AF121" s="503">
        <f>AD121</f>
        <v>0</v>
      </c>
      <c r="AG121" s="91">
        <f>IF((AF121-E121)&gt;0,(AF121-E121),0)</f>
        <v>0</v>
      </c>
      <c r="AH121" s="292"/>
      <c r="AI121" s="303" t="b">
        <f>IF($AK$2="PME",$AK$5,IF($AK$2="ETI",$AK$6))</f>
        <v>0</v>
      </c>
      <c r="AJ121" s="83">
        <f>AF121*AI121</f>
        <v>0</v>
      </c>
      <c r="AK121" s="53" t="str">
        <f>IF(Q121&lt;&gt;0,IF((Q121+AB121)-AD121=0,"OK","!"),IF(P121&lt;&gt;0,IF((P121+AB121)-AD121=0,"OK","!"),IF((K121+AB121)-AD121=0,"OK","!")))</f>
        <v>OK</v>
      </c>
      <c r="AL121" s="314"/>
      <c r="AM121" s="299"/>
    </row>
    <row r="122" spans="1:39" s="6" customFormat="1" outlineLevel="1">
      <c r="A122" s="199"/>
      <c r="B122" s="669"/>
      <c r="C122" s="357"/>
      <c r="D122" s="415"/>
      <c r="E122" s="364"/>
      <c r="F122" s="473"/>
      <c r="G122" s="364"/>
      <c r="H122" s="300"/>
      <c r="I122" s="8"/>
      <c r="J122" s="9"/>
      <c r="K122" s="516"/>
      <c r="L122" s="517"/>
      <c r="M122" s="518"/>
      <c r="N122" s="80"/>
      <c r="O122" s="390"/>
      <c r="P122" s="531"/>
      <c r="Q122" s="516"/>
      <c r="R122" s="531"/>
      <c r="S122" s="516"/>
      <c r="T122" s="325"/>
      <c r="U122" s="371"/>
      <c r="V122" s="335"/>
      <c r="W122" s="7"/>
      <c r="X122" s="7"/>
      <c r="Y122" s="9"/>
      <c r="Z122" s="7"/>
      <c r="AA122" s="371"/>
      <c r="AB122" s="516"/>
      <c r="AC122" s="607"/>
      <c r="AD122" s="531"/>
      <c r="AE122" s="572"/>
      <c r="AF122" s="572"/>
      <c r="AG122" s="354"/>
      <c r="AH122" s="290"/>
      <c r="AI122" s="315"/>
      <c r="AJ122" s="117"/>
      <c r="AK122" s="69"/>
      <c r="AL122" s="305"/>
      <c r="AM122" s="300"/>
    </row>
    <row r="123" spans="1:39" s="6" customFormat="1" outlineLevel="1">
      <c r="A123" s="199"/>
      <c r="B123" s="669"/>
      <c r="C123" s="357"/>
      <c r="D123" s="415"/>
      <c r="E123" s="364"/>
      <c r="F123" s="473"/>
      <c r="G123" s="364"/>
      <c r="H123" s="300"/>
      <c r="I123" s="8"/>
      <c r="J123" s="9"/>
      <c r="K123" s="509"/>
      <c r="L123" s="510"/>
      <c r="M123" s="511"/>
      <c r="N123" s="124"/>
      <c r="O123" s="389"/>
      <c r="P123" s="515"/>
      <c r="Q123" s="509"/>
      <c r="R123" s="515"/>
      <c r="S123" s="509"/>
      <c r="T123" s="19"/>
      <c r="U123" s="371"/>
      <c r="V123" s="333"/>
      <c r="W123" s="10"/>
      <c r="X123" s="10"/>
      <c r="Y123" s="18"/>
      <c r="Z123" s="10"/>
      <c r="AA123" s="371"/>
      <c r="AB123" s="601"/>
      <c r="AC123" s="602"/>
      <c r="AD123" s="531"/>
      <c r="AE123" s="572"/>
      <c r="AF123" s="572"/>
      <c r="AG123" s="354"/>
      <c r="AH123" s="290"/>
      <c r="AI123" s="315"/>
      <c r="AJ123" s="117"/>
      <c r="AK123" s="69"/>
      <c r="AL123" s="305"/>
      <c r="AM123" s="300"/>
    </row>
    <row r="124" spans="1:39" s="6" customFormat="1" outlineLevel="1">
      <c r="A124" s="199"/>
      <c r="B124" s="669"/>
      <c r="C124" s="357"/>
      <c r="D124" s="415"/>
      <c r="E124" s="364"/>
      <c r="F124" s="473"/>
      <c r="G124" s="364"/>
      <c r="H124" s="300"/>
      <c r="I124" s="8"/>
      <c r="J124" s="9"/>
      <c r="K124" s="516"/>
      <c r="L124" s="517"/>
      <c r="M124" s="518"/>
      <c r="N124" s="80"/>
      <c r="O124" s="390"/>
      <c r="P124" s="531"/>
      <c r="Q124" s="516"/>
      <c r="R124" s="531"/>
      <c r="S124" s="516"/>
      <c r="T124" s="325"/>
      <c r="U124" s="371"/>
      <c r="V124" s="335"/>
      <c r="W124" s="7"/>
      <c r="X124" s="7"/>
      <c r="Y124" s="9"/>
      <c r="Z124" s="7"/>
      <c r="AA124" s="371"/>
      <c r="AB124" s="516"/>
      <c r="AC124" s="607"/>
      <c r="AD124" s="531"/>
      <c r="AE124" s="572"/>
      <c r="AF124" s="572"/>
      <c r="AG124" s="354"/>
      <c r="AH124" s="290"/>
      <c r="AI124" s="315"/>
      <c r="AJ124" s="117"/>
      <c r="AK124" s="69"/>
      <c r="AL124" s="305"/>
      <c r="AM124" s="300"/>
    </row>
    <row r="125" spans="1:39" s="6" customFormat="1" outlineLevel="1">
      <c r="A125" s="199"/>
      <c r="B125" s="669"/>
      <c r="C125" s="357"/>
      <c r="D125" s="415"/>
      <c r="E125" s="364"/>
      <c r="F125" s="473"/>
      <c r="G125" s="364"/>
      <c r="H125" s="300"/>
      <c r="I125" s="8"/>
      <c r="J125" s="9"/>
      <c r="K125" s="516"/>
      <c r="L125" s="517"/>
      <c r="M125" s="518"/>
      <c r="N125" s="80"/>
      <c r="O125" s="390"/>
      <c r="P125" s="531"/>
      <c r="Q125" s="516"/>
      <c r="R125" s="531"/>
      <c r="S125" s="516"/>
      <c r="T125" s="325"/>
      <c r="U125" s="371"/>
      <c r="V125" s="335"/>
      <c r="W125" s="7"/>
      <c r="X125" s="7"/>
      <c r="Y125" s="9"/>
      <c r="Z125" s="7"/>
      <c r="AA125" s="371"/>
      <c r="AB125" s="516"/>
      <c r="AC125" s="607"/>
      <c r="AD125" s="531"/>
      <c r="AE125" s="572"/>
      <c r="AF125" s="572"/>
      <c r="AG125" s="78"/>
      <c r="AH125" s="290"/>
      <c r="AI125" s="315"/>
      <c r="AJ125" s="117"/>
      <c r="AK125" s="69"/>
      <c r="AL125" s="305"/>
      <c r="AM125" s="300"/>
    </row>
    <row r="126" spans="1:39" s="6" customFormat="1" outlineLevel="1">
      <c r="A126" s="199"/>
      <c r="B126" s="669"/>
      <c r="C126" s="357"/>
      <c r="D126" s="415"/>
      <c r="E126" s="364"/>
      <c r="F126" s="473"/>
      <c r="G126" s="364"/>
      <c r="H126" s="300"/>
      <c r="I126" s="8"/>
      <c r="J126" s="9"/>
      <c r="K126" s="509"/>
      <c r="L126" s="510"/>
      <c r="M126" s="511"/>
      <c r="N126" s="124"/>
      <c r="O126" s="389"/>
      <c r="P126" s="515"/>
      <c r="Q126" s="509"/>
      <c r="R126" s="515"/>
      <c r="S126" s="509"/>
      <c r="T126" s="19"/>
      <c r="U126" s="371"/>
      <c r="V126" s="333"/>
      <c r="W126" s="10"/>
      <c r="X126" s="10"/>
      <c r="Y126" s="18"/>
      <c r="Z126" s="10"/>
      <c r="AA126" s="371"/>
      <c r="AB126" s="601"/>
      <c r="AC126" s="602"/>
      <c r="AD126" s="531"/>
      <c r="AE126" s="572"/>
      <c r="AF126" s="572"/>
      <c r="AG126" s="78"/>
      <c r="AH126" s="290"/>
      <c r="AI126" s="315"/>
      <c r="AJ126" s="117"/>
      <c r="AK126" s="69"/>
      <c r="AL126" s="305"/>
      <c r="AM126" s="300"/>
    </row>
    <row r="127" spans="1:39" s="6" customFormat="1" ht="13.5" outlineLevel="1" thickBot="1">
      <c r="A127" s="199"/>
      <c r="B127" s="669"/>
      <c r="C127" s="357"/>
      <c r="D127" s="415"/>
      <c r="E127" s="364"/>
      <c r="F127" s="473"/>
      <c r="G127" s="364"/>
      <c r="H127" s="300"/>
      <c r="I127" s="8"/>
      <c r="J127" s="9"/>
      <c r="K127" s="516"/>
      <c r="L127" s="517"/>
      <c r="M127" s="518"/>
      <c r="N127" s="80"/>
      <c r="O127" s="390"/>
      <c r="P127" s="531"/>
      <c r="Q127" s="516"/>
      <c r="R127" s="531"/>
      <c r="S127" s="516"/>
      <c r="T127" s="325"/>
      <c r="U127" s="371"/>
      <c r="V127" s="335"/>
      <c r="W127" s="7"/>
      <c r="X127" s="7"/>
      <c r="Y127" s="9"/>
      <c r="Z127" s="7"/>
      <c r="AA127" s="371"/>
      <c r="AB127" s="516"/>
      <c r="AC127" s="607"/>
      <c r="AD127" s="531"/>
      <c r="AE127" s="572"/>
      <c r="AF127" s="572"/>
      <c r="AG127" s="78"/>
      <c r="AH127" s="290"/>
      <c r="AI127" s="315"/>
      <c r="AJ127" s="117"/>
      <c r="AK127" s="69"/>
      <c r="AL127" s="305"/>
      <c r="AM127" s="300"/>
    </row>
    <row r="128" spans="1:39" s="11" customFormat="1" ht="26.25" thickBot="1">
      <c r="A128" s="361" t="str">
        <f>FIXED($D$8,0,1)</f>
        <v>0</v>
      </c>
      <c r="B128" s="666" t="str">
        <f>FIXED($I$4,0,1)</f>
        <v>0</v>
      </c>
      <c r="C128" s="20" t="s">
        <v>31</v>
      </c>
      <c r="D128" s="418" t="s">
        <v>32</v>
      </c>
      <c r="E128" s="498"/>
      <c r="F128" s="471"/>
      <c r="G128" s="476"/>
      <c r="H128" s="299"/>
      <c r="I128" s="14"/>
      <c r="J128" s="12"/>
      <c r="K128" s="503">
        <f>SUM(K122:K127)</f>
        <v>0</v>
      </c>
      <c r="L128" s="504">
        <f>SUM(L122:L127)</f>
        <v>0</v>
      </c>
      <c r="M128" s="505">
        <f>SUM(M122:M127)</f>
        <v>0</v>
      </c>
      <c r="N128" s="122"/>
      <c r="O128" s="384"/>
      <c r="P128" s="545">
        <f>SUM(P122:P127)</f>
        <v>0</v>
      </c>
      <c r="Q128" s="503">
        <f>SUM(Q122:Q127)</f>
        <v>0</v>
      </c>
      <c r="R128" s="545">
        <f>SUM(R122:R127)</f>
        <v>0</v>
      </c>
      <c r="S128" s="503">
        <f>SUM(S122:S127)</f>
        <v>0</v>
      </c>
      <c r="T128" s="324"/>
      <c r="U128" s="370"/>
      <c r="V128" s="334"/>
      <c r="W128" s="138"/>
      <c r="X128" s="138"/>
      <c r="Y128" s="163"/>
      <c r="Z128" s="138"/>
      <c r="AA128" s="370"/>
      <c r="AB128" s="503">
        <f>SUM(AB122:AB127)</f>
        <v>0</v>
      </c>
      <c r="AC128" s="603"/>
      <c r="AD128" s="545">
        <f>SUM(AD122:AD127)</f>
        <v>0</v>
      </c>
      <c r="AE128" s="605"/>
      <c r="AF128" s="608">
        <f>AD128</f>
        <v>0</v>
      </c>
      <c r="AG128" s="91">
        <f>IF((AF128-E128)&gt;0,(AF128-E128),0)</f>
        <v>0</v>
      </c>
      <c r="AH128" s="292"/>
      <c r="AI128" s="303">
        <f>IF($AK$2="PME",40%,20%)</f>
        <v>0.2</v>
      </c>
      <c r="AJ128" s="83">
        <f>AF128*AI128</f>
        <v>0</v>
      </c>
      <c r="AK128" s="53" t="str">
        <f>IF(Q128&lt;&gt;0,IF((Q128+AB128)-AD128=0,"OK","!"),IF(P128&lt;&gt;0,IF((P128+AB128)-AD128=0,"OK","!"),IF((K128+AB128)-AD128=0,"OK","!")))</f>
        <v>OK</v>
      </c>
      <c r="AL128" s="314"/>
      <c r="AM128" s="299"/>
    </row>
    <row r="129" spans="1:39" s="6" customFormat="1" outlineLevel="1">
      <c r="A129" s="199"/>
      <c r="B129" s="669"/>
      <c r="C129" s="357"/>
      <c r="D129" s="415"/>
      <c r="E129" s="364"/>
      <c r="F129" s="473"/>
      <c r="G129" s="364"/>
      <c r="H129" s="300"/>
      <c r="I129" s="8"/>
      <c r="J129" s="9"/>
      <c r="K129" s="516"/>
      <c r="L129" s="517"/>
      <c r="M129" s="518"/>
      <c r="N129" s="80"/>
      <c r="O129" s="390"/>
      <c r="P129" s="531"/>
      <c r="Q129" s="516"/>
      <c r="R129" s="531"/>
      <c r="S129" s="516"/>
      <c r="T129" s="325"/>
      <c r="U129" s="371"/>
      <c r="V129" s="335"/>
      <c r="W129" s="7"/>
      <c r="X129" s="7"/>
      <c r="Y129" s="9"/>
      <c r="Z129" s="7"/>
      <c r="AA129" s="371"/>
      <c r="AB129" s="606"/>
      <c r="AC129" s="607"/>
      <c r="AD129" s="531"/>
      <c r="AE129" s="572"/>
      <c r="AF129" s="572"/>
      <c r="AG129" s="354"/>
      <c r="AH129" s="290"/>
      <c r="AI129" s="315"/>
      <c r="AJ129" s="117"/>
      <c r="AK129" s="69"/>
      <c r="AL129" s="305"/>
      <c r="AM129" s="300"/>
    </row>
    <row r="130" spans="1:39" s="6" customFormat="1" outlineLevel="1">
      <c r="A130" s="199"/>
      <c r="B130" s="669"/>
      <c r="C130" s="357"/>
      <c r="D130" s="415"/>
      <c r="E130" s="364"/>
      <c r="F130" s="473"/>
      <c r="G130" s="364"/>
      <c r="H130" s="300"/>
      <c r="I130" s="8"/>
      <c r="J130" s="9"/>
      <c r="K130" s="509"/>
      <c r="L130" s="510"/>
      <c r="M130" s="511"/>
      <c r="N130" s="124"/>
      <c r="O130" s="389"/>
      <c r="P130" s="515"/>
      <c r="Q130" s="509"/>
      <c r="R130" s="515"/>
      <c r="S130" s="509"/>
      <c r="T130" s="19"/>
      <c r="U130" s="371"/>
      <c r="V130" s="333"/>
      <c r="W130" s="10"/>
      <c r="X130" s="10"/>
      <c r="Y130" s="18"/>
      <c r="Z130" s="10"/>
      <c r="AA130" s="371"/>
      <c r="AB130" s="601"/>
      <c r="AC130" s="602"/>
      <c r="AD130" s="531"/>
      <c r="AE130" s="572"/>
      <c r="AF130" s="572"/>
      <c r="AG130" s="354"/>
      <c r="AH130" s="290"/>
      <c r="AI130" s="315"/>
      <c r="AJ130" s="117"/>
      <c r="AK130" s="69"/>
      <c r="AL130" s="305"/>
      <c r="AM130" s="300"/>
    </row>
    <row r="131" spans="1:39" s="6" customFormat="1" ht="13.5" outlineLevel="1" thickBot="1">
      <c r="A131" s="199"/>
      <c r="B131" s="669"/>
      <c r="C131" s="357"/>
      <c r="D131" s="415"/>
      <c r="E131" s="364"/>
      <c r="F131" s="473"/>
      <c r="G131" s="364"/>
      <c r="H131" s="300"/>
      <c r="I131" s="8"/>
      <c r="J131" s="9"/>
      <c r="K131" s="516"/>
      <c r="L131" s="517"/>
      <c r="M131" s="518"/>
      <c r="N131" s="80"/>
      <c r="O131" s="390"/>
      <c r="P131" s="531"/>
      <c r="Q131" s="516"/>
      <c r="R131" s="531"/>
      <c r="S131" s="516"/>
      <c r="T131" s="325"/>
      <c r="U131" s="371"/>
      <c r="V131" s="335"/>
      <c r="W131" s="7"/>
      <c r="X131" s="7"/>
      <c r="Y131" s="9"/>
      <c r="Z131" s="7"/>
      <c r="AA131" s="371"/>
      <c r="AB131" s="606"/>
      <c r="AC131" s="607"/>
      <c r="AD131" s="531"/>
      <c r="AE131" s="572"/>
      <c r="AF131" s="572"/>
      <c r="AG131" s="354"/>
      <c r="AH131" s="290"/>
      <c r="AI131" s="315"/>
      <c r="AJ131" s="117"/>
      <c r="AK131" s="69"/>
      <c r="AL131" s="305"/>
      <c r="AM131" s="300"/>
    </row>
    <row r="132" spans="1:39" s="11" customFormat="1" ht="26.25" thickBot="1">
      <c r="A132" s="361" t="str">
        <f>FIXED($D$8,0,1)</f>
        <v>0</v>
      </c>
      <c r="B132" s="666" t="str">
        <f>FIXED($I$4,0,1)</f>
        <v>0</v>
      </c>
      <c r="C132" s="20" t="s">
        <v>33</v>
      </c>
      <c r="D132" s="418" t="s">
        <v>88</v>
      </c>
      <c r="E132" s="498"/>
      <c r="F132" s="471"/>
      <c r="G132" s="476"/>
      <c r="H132" s="299"/>
      <c r="I132" s="14"/>
      <c r="J132" s="12"/>
      <c r="K132" s="503">
        <f>SUM(K129:K131)</f>
        <v>0</v>
      </c>
      <c r="L132" s="504">
        <f>SUM(L129:L131)</f>
        <v>0</v>
      </c>
      <c r="M132" s="505">
        <f>SUM(M129:M131)</f>
        <v>0</v>
      </c>
      <c r="N132" s="122"/>
      <c r="O132" s="384"/>
      <c r="P132" s="545">
        <f>SUM(P129:P131)</f>
        <v>0</v>
      </c>
      <c r="Q132" s="503">
        <f>SUM(Q129:Q131)</f>
        <v>0</v>
      </c>
      <c r="R132" s="545">
        <f>SUM(R129:R131)</f>
        <v>0</v>
      </c>
      <c r="S132" s="503">
        <f>SUM(S129:S131)</f>
        <v>0</v>
      </c>
      <c r="T132" s="324"/>
      <c r="U132" s="370"/>
      <c r="V132" s="334"/>
      <c r="W132" s="138"/>
      <c r="X132" s="138"/>
      <c r="Y132" s="163"/>
      <c r="Z132" s="138"/>
      <c r="AA132" s="370"/>
      <c r="AB132" s="603">
        <f>SUM(AB129:AB131)</f>
        <v>0</v>
      </c>
      <c r="AC132" s="604"/>
      <c r="AD132" s="540">
        <f>SUM(AD129:AD131)</f>
        <v>0</v>
      </c>
      <c r="AE132" s="605"/>
      <c r="AF132" s="503">
        <f>AD132</f>
        <v>0</v>
      </c>
      <c r="AG132" s="91">
        <f>IF((AF132-E132)&gt;0,(AF132-E132),0)</f>
        <v>0</v>
      </c>
      <c r="AH132" s="292"/>
      <c r="AI132" s="303">
        <f>IF($AK$2="PME",40%,20%)</f>
        <v>0.2</v>
      </c>
      <c r="AJ132" s="83">
        <f>AF132*AI132</f>
        <v>0</v>
      </c>
      <c r="AK132" s="53" t="str">
        <f>IF(Q132&lt;&gt;0,IF((Q132+AB132)-AD132=0,"OK","!"),IF(P132&lt;&gt;0,IF((P132+AB132)-AD132=0,"OK","!"),IF((K132+AB132)-AD132=0,"OK","!")))</f>
        <v>OK</v>
      </c>
      <c r="AL132" s="314"/>
      <c r="AM132" s="299"/>
    </row>
    <row r="133" spans="1:39" s="6" customFormat="1" outlineLevel="1">
      <c r="A133" s="199"/>
      <c r="B133" s="669"/>
      <c r="C133" s="357"/>
      <c r="D133" s="415"/>
      <c r="E133" s="364"/>
      <c r="F133" s="473"/>
      <c r="G133" s="364"/>
      <c r="H133" s="300"/>
      <c r="I133" s="8"/>
      <c r="J133" s="9"/>
      <c r="K133" s="509"/>
      <c r="L133" s="510"/>
      <c r="M133" s="511"/>
      <c r="N133" s="124"/>
      <c r="O133" s="389"/>
      <c r="P133" s="515"/>
      <c r="Q133" s="509"/>
      <c r="R133" s="515"/>
      <c r="S133" s="509"/>
      <c r="T133" s="19"/>
      <c r="U133" s="371"/>
      <c r="V133" s="333"/>
      <c r="W133" s="10"/>
      <c r="X133" s="10"/>
      <c r="Y133" s="18"/>
      <c r="Z133" s="10"/>
      <c r="AA133" s="371"/>
      <c r="AB133" s="601"/>
      <c r="AC133" s="602"/>
      <c r="AD133" s="531"/>
      <c r="AE133" s="572"/>
      <c r="AF133" s="572"/>
      <c r="AG133" s="354"/>
      <c r="AH133" s="290"/>
      <c r="AI133" s="315"/>
      <c r="AJ133" s="117"/>
      <c r="AK133" s="69"/>
      <c r="AL133" s="305"/>
      <c r="AM133" s="300"/>
    </row>
    <row r="134" spans="1:39" s="6" customFormat="1" outlineLevel="1">
      <c r="A134" s="199"/>
      <c r="B134" s="669"/>
      <c r="C134" s="357"/>
      <c r="D134" s="415"/>
      <c r="E134" s="364"/>
      <c r="F134" s="473"/>
      <c r="G134" s="364"/>
      <c r="H134" s="300"/>
      <c r="I134" s="8"/>
      <c r="J134" s="9"/>
      <c r="K134" s="516"/>
      <c r="L134" s="517"/>
      <c r="M134" s="518"/>
      <c r="N134" s="80"/>
      <c r="O134" s="390"/>
      <c r="P134" s="531"/>
      <c r="Q134" s="516"/>
      <c r="R134" s="531"/>
      <c r="S134" s="516"/>
      <c r="T134" s="325"/>
      <c r="U134" s="371"/>
      <c r="V134" s="335"/>
      <c r="W134" s="7"/>
      <c r="X134" s="7"/>
      <c r="Y134" s="9"/>
      <c r="Z134" s="7"/>
      <c r="AA134" s="371"/>
      <c r="AB134" s="606"/>
      <c r="AC134" s="607"/>
      <c r="AD134" s="531"/>
      <c r="AE134" s="572"/>
      <c r="AF134" s="572"/>
      <c r="AG134" s="354"/>
      <c r="AH134" s="290"/>
      <c r="AI134" s="315"/>
      <c r="AJ134" s="117"/>
      <c r="AK134" s="69"/>
      <c r="AL134" s="305"/>
      <c r="AM134" s="300"/>
    </row>
    <row r="135" spans="1:39" s="6" customFormat="1" ht="13.5" outlineLevel="1" thickBot="1">
      <c r="A135" s="199"/>
      <c r="B135" s="669"/>
      <c r="C135" s="357"/>
      <c r="D135" s="415"/>
      <c r="E135" s="364"/>
      <c r="F135" s="473"/>
      <c r="G135" s="364"/>
      <c r="H135" s="300"/>
      <c r="I135" s="8"/>
      <c r="J135" s="9"/>
      <c r="K135" s="516"/>
      <c r="L135" s="517"/>
      <c r="M135" s="518"/>
      <c r="N135" s="80"/>
      <c r="O135" s="390"/>
      <c r="P135" s="531"/>
      <c r="Q135" s="516"/>
      <c r="R135" s="531"/>
      <c r="S135" s="516"/>
      <c r="T135" s="325"/>
      <c r="U135" s="371"/>
      <c r="V135" s="335"/>
      <c r="W135" s="7"/>
      <c r="X135" s="7"/>
      <c r="Y135" s="9"/>
      <c r="Z135" s="7"/>
      <c r="AA135" s="371"/>
      <c r="AB135" s="606"/>
      <c r="AC135" s="607"/>
      <c r="AD135" s="531"/>
      <c r="AE135" s="572"/>
      <c r="AF135" s="572"/>
      <c r="AG135" s="354"/>
      <c r="AH135" s="290"/>
      <c r="AI135" s="315"/>
      <c r="AJ135" s="117"/>
      <c r="AK135" s="69"/>
      <c r="AL135" s="305"/>
      <c r="AM135" s="300"/>
    </row>
    <row r="136" spans="1:39" s="11" customFormat="1" ht="26.25" thickBot="1">
      <c r="A136" s="361" t="str">
        <f>FIXED($D$8,0,1)</f>
        <v>0</v>
      </c>
      <c r="B136" s="666" t="str">
        <f>FIXED($I$4,0,1)</f>
        <v>0</v>
      </c>
      <c r="C136" s="20" t="s">
        <v>34</v>
      </c>
      <c r="D136" s="418" t="s">
        <v>89</v>
      </c>
      <c r="E136" s="498"/>
      <c r="F136" s="471"/>
      <c r="G136" s="476"/>
      <c r="H136" s="299"/>
      <c r="I136" s="14"/>
      <c r="J136" s="12"/>
      <c r="K136" s="503">
        <f>SUM(K133:K135)</f>
        <v>0</v>
      </c>
      <c r="L136" s="504">
        <f>SUM(L133:L135)</f>
        <v>0</v>
      </c>
      <c r="M136" s="505">
        <f>SUM(M133:M135)</f>
        <v>0</v>
      </c>
      <c r="N136" s="122"/>
      <c r="O136" s="384"/>
      <c r="P136" s="545">
        <f>SUM(P133:P135)</f>
        <v>0</v>
      </c>
      <c r="Q136" s="503">
        <f>SUM(Q133:Q135)</f>
        <v>0</v>
      </c>
      <c r="R136" s="545">
        <f>SUM(R133:R135)</f>
        <v>0</v>
      </c>
      <c r="S136" s="503">
        <f>SUM(S133:S135)</f>
        <v>0</v>
      </c>
      <c r="T136" s="324"/>
      <c r="U136" s="370"/>
      <c r="V136" s="334"/>
      <c r="W136" s="138"/>
      <c r="X136" s="138"/>
      <c r="Y136" s="163"/>
      <c r="Z136" s="138"/>
      <c r="AA136" s="370"/>
      <c r="AB136" s="603">
        <f>SUM(AB133:AB135)</f>
        <v>0</v>
      </c>
      <c r="AC136" s="604"/>
      <c r="AD136" s="540">
        <f>SUM(AD133:AD135)</f>
        <v>0</v>
      </c>
      <c r="AE136" s="605"/>
      <c r="AF136" s="503">
        <f>AD136</f>
        <v>0</v>
      </c>
      <c r="AG136" s="91">
        <f>IF((AF136-E136)&gt;0,(AF136-E136),0)</f>
        <v>0</v>
      </c>
      <c r="AH136" s="292"/>
      <c r="AI136" s="303">
        <f>IF($AK$2="PME",40%,20%)</f>
        <v>0.2</v>
      </c>
      <c r="AJ136" s="83">
        <f>AF136*AI136</f>
        <v>0</v>
      </c>
      <c r="AK136" s="53" t="str">
        <f>IF(Q136&lt;&gt;0,IF((Q136+AB136)-AD136=0,"OK","!"),IF(P136&lt;&gt;0,IF((P136+AB136)-AD136=0,"OK","!"),IF((K136+AB136)-AD136=0,"OK","!")))</f>
        <v>OK</v>
      </c>
      <c r="AL136" s="314"/>
      <c r="AM136" s="299"/>
    </row>
    <row r="137" spans="1:39" s="6" customFormat="1" outlineLevel="1">
      <c r="A137" s="199"/>
      <c r="B137" s="669"/>
      <c r="C137" s="26"/>
      <c r="D137" s="420" t="s">
        <v>35</v>
      </c>
      <c r="E137" s="364"/>
      <c r="F137" s="473"/>
      <c r="G137" s="364"/>
      <c r="H137" s="300"/>
      <c r="I137" s="8"/>
      <c r="J137" s="9"/>
      <c r="K137" s="516"/>
      <c r="L137" s="517"/>
      <c r="M137" s="518"/>
      <c r="N137" s="80"/>
      <c r="O137" s="390"/>
      <c r="P137" s="531"/>
      <c r="Q137" s="516"/>
      <c r="R137" s="531"/>
      <c r="S137" s="516"/>
      <c r="T137" s="325"/>
      <c r="U137" s="371"/>
      <c r="V137" s="335"/>
      <c r="W137" s="7"/>
      <c r="X137" s="7"/>
      <c r="Y137" s="9"/>
      <c r="Z137" s="7"/>
      <c r="AA137" s="371"/>
      <c r="AB137" s="606"/>
      <c r="AC137" s="607"/>
      <c r="AD137" s="531"/>
      <c r="AE137" s="572"/>
      <c r="AF137" s="572"/>
      <c r="AG137" s="90"/>
      <c r="AH137" s="290"/>
      <c r="AI137" s="315"/>
      <c r="AJ137" s="117"/>
      <c r="AK137" s="69"/>
      <c r="AL137" s="305"/>
      <c r="AM137" s="300"/>
    </row>
    <row r="138" spans="1:39" s="6" customFormat="1" outlineLevel="1">
      <c r="A138" s="199"/>
      <c r="B138" s="669"/>
      <c r="C138" s="357"/>
      <c r="D138" s="421" t="s">
        <v>36</v>
      </c>
      <c r="E138" s="364"/>
      <c r="F138" s="473"/>
      <c r="G138" s="364"/>
      <c r="H138" s="300"/>
      <c r="I138" s="8"/>
      <c r="J138" s="9"/>
      <c r="K138" s="509"/>
      <c r="L138" s="510"/>
      <c r="M138" s="511"/>
      <c r="N138" s="124"/>
      <c r="O138" s="389"/>
      <c r="P138" s="515"/>
      <c r="Q138" s="509"/>
      <c r="R138" s="515"/>
      <c r="S138" s="509"/>
      <c r="T138" s="19"/>
      <c r="U138" s="371"/>
      <c r="V138" s="333"/>
      <c r="W138" s="10"/>
      <c r="X138" s="10"/>
      <c r="Y138" s="18"/>
      <c r="Z138" s="10"/>
      <c r="AA138" s="371"/>
      <c r="AB138" s="601"/>
      <c r="AC138" s="602"/>
      <c r="AD138" s="531"/>
      <c r="AE138" s="572"/>
      <c r="AF138" s="572"/>
      <c r="AG138" s="354"/>
      <c r="AH138" s="290"/>
      <c r="AI138" s="315"/>
      <c r="AJ138" s="117"/>
      <c r="AK138" s="69"/>
      <c r="AL138" s="305"/>
      <c r="AM138" s="300"/>
    </row>
    <row r="139" spans="1:39" s="6" customFormat="1" outlineLevel="1">
      <c r="A139" s="199"/>
      <c r="B139" s="669"/>
      <c r="C139" s="357"/>
      <c r="D139" s="421" t="s">
        <v>37</v>
      </c>
      <c r="E139" s="364"/>
      <c r="F139" s="473"/>
      <c r="G139" s="364"/>
      <c r="H139" s="300"/>
      <c r="I139" s="8"/>
      <c r="J139" s="9"/>
      <c r="K139" s="516"/>
      <c r="L139" s="517"/>
      <c r="M139" s="518"/>
      <c r="N139" s="80"/>
      <c r="O139" s="390"/>
      <c r="P139" s="531"/>
      <c r="Q139" s="516"/>
      <c r="R139" s="531"/>
      <c r="S139" s="516"/>
      <c r="T139" s="325"/>
      <c r="U139" s="371"/>
      <c r="V139" s="335"/>
      <c r="W139" s="7"/>
      <c r="X139" s="7"/>
      <c r="Y139" s="9"/>
      <c r="Z139" s="7"/>
      <c r="AA139" s="371"/>
      <c r="AB139" s="606"/>
      <c r="AC139" s="607"/>
      <c r="AD139" s="531"/>
      <c r="AE139" s="572"/>
      <c r="AF139" s="572"/>
      <c r="AG139" s="354"/>
      <c r="AH139" s="290"/>
      <c r="AI139" s="315"/>
      <c r="AJ139" s="117"/>
      <c r="AK139" s="69"/>
      <c r="AL139" s="305"/>
      <c r="AM139" s="300"/>
    </row>
    <row r="140" spans="1:39" s="6" customFormat="1" outlineLevel="1">
      <c r="A140" s="199"/>
      <c r="B140" s="669"/>
      <c r="C140" s="357"/>
      <c r="D140" s="421" t="s">
        <v>38</v>
      </c>
      <c r="E140" s="364"/>
      <c r="F140" s="473"/>
      <c r="G140" s="364"/>
      <c r="H140" s="300"/>
      <c r="I140" s="8"/>
      <c r="J140" s="9"/>
      <c r="K140" s="516"/>
      <c r="L140" s="517"/>
      <c r="M140" s="518"/>
      <c r="N140" s="80"/>
      <c r="O140" s="390"/>
      <c r="P140" s="531"/>
      <c r="Q140" s="516"/>
      <c r="R140" s="531"/>
      <c r="S140" s="516"/>
      <c r="T140" s="325"/>
      <c r="U140" s="371"/>
      <c r="V140" s="335"/>
      <c r="W140" s="7"/>
      <c r="X140" s="7"/>
      <c r="Y140" s="9"/>
      <c r="Z140" s="7"/>
      <c r="AA140" s="371"/>
      <c r="AB140" s="606"/>
      <c r="AC140" s="607"/>
      <c r="AD140" s="531"/>
      <c r="AE140" s="572"/>
      <c r="AF140" s="572"/>
      <c r="AG140" s="354"/>
      <c r="AH140" s="290"/>
      <c r="AI140" s="315"/>
      <c r="AJ140" s="117"/>
      <c r="AK140" s="69"/>
      <c r="AL140" s="305"/>
      <c r="AM140" s="300"/>
    </row>
    <row r="141" spans="1:39" s="6" customFormat="1" outlineLevel="1">
      <c r="A141" s="199"/>
      <c r="B141" s="669"/>
      <c r="C141" s="357"/>
      <c r="D141" s="421" t="s">
        <v>39</v>
      </c>
      <c r="E141" s="364"/>
      <c r="F141" s="473"/>
      <c r="G141" s="364"/>
      <c r="H141" s="300"/>
      <c r="I141" s="8"/>
      <c r="J141" s="9"/>
      <c r="K141" s="516"/>
      <c r="L141" s="517"/>
      <c r="M141" s="518"/>
      <c r="N141" s="80"/>
      <c r="O141" s="390"/>
      <c r="P141" s="531"/>
      <c r="Q141" s="516"/>
      <c r="R141" s="531"/>
      <c r="S141" s="516"/>
      <c r="T141" s="325"/>
      <c r="U141" s="371"/>
      <c r="V141" s="335"/>
      <c r="W141" s="7"/>
      <c r="X141" s="7"/>
      <c r="Y141" s="9"/>
      <c r="Z141" s="7"/>
      <c r="AA141" s="371"/>
      <c r="AB141" s="606"/>
      <c r="AC141" s="607"/>
      <c r="AD141" s="531"/>
      <c r="AE141" s="572"/>
      <c r="AF141" s="572"/>
      <c r="AG141" s="354"/>
      <c r="AH141" s="290"/>
      <c r="AI141" s="315"/>
      <c r="AJ141" s="117"/>
      <c r="AK141" s="69"/>
      <c r="AL141" s="305"/>
      <c r="AM141" s="300"/>
    </row>
    <row r="142" spans="1:39" s="6" customFormat="1" outlineLevel="1">
      <c r="A142" s="199"/>
      <c r="B142" s="669"/>
      <c r="C142" s="357"/>
      <c r="D142" s="421" t="s">
        <v>40</v>
      </c>
      <c r="E142" s="364"/>
      <c r="F142" s="473"/>
      <c r="G142" s="364"/>
      <c r="H142" s="300"/>
      <c r="I142" s="8"/>
      <c r="J142" s="9"/>
      <c r="K142" s="516"/>
      <c r="L142" s="517"/>
      <c r="M142" s="518"/>
      <c r="N142" s="80"/>
      <c r="O142" s="390"/>
      <c r="P142" s="531"/>
      <c r="Q142" s="516"/>
      <c r="R142" s="531"/>
      <c r="S142" s="516"/>
      <c r="T142" s="325"/>
      <c r="U142" s="371"/>
      <c r="V142" s="335"/>
      <c r="W142" s="7"/>
      <c r="X142" s="7"/>
      <c r="Y142" s="9"/>
      <c r="Z142" s="7"/>
      <c r="AA142" s="371"/>
      <c r="AB142" s="606"/>
      <c r="AC142" s="607"/>
      <c r="AD142" s="531"/>
      <c r="AE142" s="572"/>
      <c r="AF142" s="572"/>
      <c r="AG142" s="354"/>
      <c r="AH142" s="290"/>
      <c r="AI142" s="315"/>
      <c r="AJ142" s="117"/>
      <c r="AK142" s="69"/>
      <c r="AL142" s="305"/>
      <c r="AM142" s="300"/>
    </row>
    <row r="143" spans="1:39" s="6" customFormat="1" ht="25.5" outlineLevel="1">
      <c r="A143" s="199"/>
      <c r="B143" s="669"/>
      <c r="C143" s="357"/>
      <c r="D143" s="421" t="s">
        <v>90</v>
      </c>
      <c r="E143" s="364"/>
      <c r="F143" s="473"/>
      <c r="G143" s="364"/>
      <c r="H143" s="300"/>
      <c r="I143" s="8"/>
      <c r="J143" s="9"/>
      <c r="K143" s="516"/>
      <c r="L143" s="517"/>
      <c r="M143" s="518"/>
      <c r="N143" s="80"/>
      <c r="O143" s="390"/>
      <c r="P143" s="531"/>
      <c r="Q143" s="516"/>
      <c r="R143" s="531"/>
      <c r="S143" s="516"/>
      <c r="T143" s="325"/>
      <c r="U143" s="371"/>
      <c r="V143" s="335"/>
      <c r="W143" s="7"/>
      <c r="X143" s="7"/>
      <c r="Y143" s="9"/>
      <c r="Z143" s="7"/>
      <c r="AA143" s="371"/>
      <c r="AB143" s="606"/>
      <c r="AC143" s="607"/>
      <c r="AD143" s="531"/>
      <c r="AE143" s="572"/>
      <c r="AF143" s="572"/>
      <c r="AG143" s="354"/>
      <c r="AH143" s="290"/>
      <c r="AI143" s="315"/>
      <c r="AJ143" s="117"/>
      <c r="AK143" s="69"/>
      <c r="AL143" s="305"/>
      <c r="AM143" s="300"/>
    </row>
    <row r="144" spans="1:39" s="6" customFormat="1" ht="13.5" outlineLevel="1" thickBot="1">
      <c r="A144" s="199"/>
      <c r="B144" s="669"/>
      <c r="C144" s="357"/>
      <c r="D144" s="679" t="s">
        <v>224</v>
      </c>
      <c r="E144" s="364"/>
      <c r="F144" s="473"/>
      <c r="G144" s="364"/>
      <c r="H144" s="300"/>
      <c r="I144" s="8"/>
      <c r="J144" s="9"/>
      <c r="K144" s="516"/>
      <c r="L144" s="517"/>
      <c r="M144" s="518"/>
      <c r="N144" s="80"/>
      <c r="O144" s="390"/>
      <c r="P144" s="531"/>
      <c r="Q144" s="516"/>
      <c r="R144" s="531"/>
      <c r="S144" s="516"/>
      <c r="T144" s="325"/>
      <c r="U144" s="371"/>
      <c r="V144" s="335"/>
      <c r="W144" s="7"/>
      <c r="X144" s="7"/>
      <c r="Y144" s="9"/>
      <c r="Z144" s="7"/>
      <c r="AA144" s="371"/>
      <c r="AB144" s="606"/>
      <c r="AC144" s="607"/>
      <c r="AD144" s="531"/>
      <c r="AE144" s="572"/>
      <c r="AF144" s="572"/>
      <c r="AG144" s="354"/>
      <c r="AH144" s="290"/>
      <c r="AI144" s="315"/>
      <c r="AJ144" s="117"/>
      <c r="AK144" s="69"/>
      <c r="AL144" s="305"/>
      <c r="AM144" s="300"/>
    </row>
    <row r="145" spans="1:39" s="11" customFormat="1" ht="26.25" thickBot="1">
      <c r="A145" s="361" t="str">
        <f>FIXED($D$8,0,1)</f>
        <v>0</v>
      </c>
      <c r="B145" s="666" t="str">
        <f>FIXED($I$4,0,1)</f>
        <v>0</v>
      </c>
      <c r="C145" s="20" t="s">
        <v>41</v>
      </c>
      <c r="D145" s="418" t="s">
        <v>42</v>
      </c>
      <c r="E145" s="498"/>
      <c r="F145" s="471"/>
      <c r="G145" s="476"/>
      <c r="H145" s="299"/>
      <c r="I145" s="14"/>
      <c r="J145" s="12"/>
      <c r="K145" s="503">
        <f>SUM(K137:K144)</f>
        <v>0</v>
      </c>
      <c r="L145" s="504">
        <f>SUM(L137:L144)</f>
        <v>0</v>
      </c>
      <c r="M145" s="505">
        <f>SUM(M137:M144)</f>
        <v>0</v>
      </c>
      <c r="N145" s="122"/>
      <c r="O145" s="384"/>
      <c r="P145" s="545">
        <f>SUM(P137:P144)</f>
        <v>0</v>
      </c>
      <c r="Q145" s="503">
        <f>SUM(Q137:Q144)</f>
        <v>0</v>
      </c>
      <c r="R145" s="545">
        <f>SUM(R137:R144)</f>
        <v>0</v>
      </c>
      <c r="S145" s="503">
        <f>SUM(S137:S144)</f>
        <v>0</v>
      </c>
      <c r="T145" s="324"/>
      <c r="U145" s="370"/>
      <c r="V145" s="334"/>
      <c r="W145" s="138"/>
      <c r="X145" s="138"/>
      <c r="Y145" s="163"/>
      <c r="Z145" s="138"/>
      <c r="AA145" s="370"/>
      <c r="AB145" s="603">
        <f>SUM(AB137:AB144)</f>
        <v>0</v>
      </c>
      <c r="AC145" s="604"/>
      <c r="AD145" s="540">
        <f>SUM(AD137:AD144)</f>
        <v>0</v>
      </c>
      <c r="AE145" s="605"/>
      <c r="AF145" s="503">
        <f>AD145</f>
        <v>0</v>
      </c>
      <c r="AG145" s="91">
        <f>IF((AF145-E145)&gt;0,(AF145-E145),0)</f>
        <v>0</v>
      </c>
      <c r="AH145" s="292"/>
      <c r="AI145" s="303" t="b">
        <f>IF($AK$2="PME",$AK$5,IF($AK$2="ETI",$AK$6))</f>
        <v>0</v>
      </c>
      <c r="AJ145" s="83">
        <f>AF145*AI145</f>
        <v>0</v>
      </c>
      <c r="AK145" s="53" t="str">
        <f>IF(Q145&lt;&gt;0,IF((Q145+AB145)-AD145=0,"OK","!"),IF(P145&lt;&gt;0,IF((P145+AB145)-AD145=0,"OK","!"),IF((K145+AB145)-AD145=0,"OK","!")))</f>
        <v>OK</v>
      </c>
      <c r="AL145" s="314"/>
      <c r="AM145" s="299"/>
    </row>
    <row r="146" spans="1:39" s="6" customFormat="1" ht="25.5" outlineLevel="1">
      <c r="A146" s="199"/>
      <c r="B146" s="669"/>
      <c r="C146" s="26"/>
      <c r="D146" s="416" t="s">
        <v>218</v>
      </c>
      <c r="E146" s="364"/>
      <c r="F146" s="473"/>
      <c r="G146" s="364"/>
      <c r="H146" s="300"/>
      <c r="I146" s="8"/>
      <c r="J146" s="9"/>
      <c r="K146" s="516"/>
      <c r="L146" s="517"/>
      <c r="M146" s="518"/>
      <c r="N146" s="80"/>
      <c r="O146" s="390"/>
      <c r="P146" s="531"/>
      <c r="Q146" s="516"/>
      <c r="R146" s="531"/>
      <c r="S146" s="516"/>
      <c r="T146" s="325"/>
      <c r="U146" s="371"/>
      <c r="V146" s="335"/>
      <c r="W146" s="7"/>
      <c r="X146" s="7"/>
      <c r="Y146" s="9"/>
      <c r="Z146" s="7"/>
      <c r="AA146" s="371"/>
      <c r="AB146" s="606"/>
      <c r="AC146" s="607"/>
      <c r="AD146" s="531"/>
      <c r="AE146" s="572"/>
      <c r="AF146" s="572"/>
      <c r="AG146" s="90"/>
      <c r="AH146" s="290"/>
      <c r="AI146" s="315"/>
      <c r="AJ146" s="117"/>
      <c r="AK146" s="69"/>
      <c r="AL146" s="305"/>
      <c r="AM146" s="300"/>
    </row>
    <row r="147" spans="1:39" s="6" customFormat="1" ht="25.5" outlineLevel="1">
      <c r="A147" s="199"/>
      <c r="B147" s="670"/>
      <c r="C147" s="489"/>
      <c r="D147" s="10" t="s">
        <v>214</v>
      </c>
      <c r="E147" s="364"/>
      <c r="F147" s="473"/>
      <c r="G147" s="364"/>
      <c r="H147" s="404"/>
      <c r="I147" s="8"/>
      <c r="J147" s="8"/>
      <c r="K147" s="509"/>
      <c r="L147" s="510"/>
      <c r="M147" s="511"/>
      <c r="N147" s="124"/>
      <c r="O147" s="389"/>
      <c r="P147" s="515"/>
      <c r="Q147" s="509"/>
      <c r="R147" s="515"/>
      <c r="S147" s="509"/>
      <c r="T147" s="19"/>
      <c r="U147" s="371"/>
      <c r="V147" s="333"/>
      <c r="W147" s="10"/>
      <c r="X147" s="10"/>
      <c r="Y147" s="18"/>
      <c r="Z147" s="10"/>
      <c r="AA147" s="371"/>
      <c r="AB147" s="601"/>
      <c r="AC147" s="602"/>
      <c r="AD147" s="531"/>
      <c r="AE147" s="572"/>
      <c r="AF147" s="572"/>
      <c r="AG147" s="354"/>
      <c r="AH147" s="290"/>
      <c r="AI147" s="315"/>
      <c r="AJ147" s="117"/>
      <c r="AK147" s="69"/>
      <c r="AL147" s="305"/>
      <c r="AM147" s="300"/>
    </row>
    <row r="148" spans="1:39" s="6" customFormat="1" ht="25.5" outlineLevel="1">
      <c r="A148" s="199"/>
      <c r="B148" s="670"/>
      <c r="C148" s="489"/>
      <c r="D148" s="10" t="s">
        <v>215</v>
      </c>
      <c r="E148" s="364"/>
      <c r="F148" s="473"/>
      <c r="G148" s="364"/>
      <c r="H148" s="300"/>
      <c r="I148" s="8"/>
      <c r="J148" s="9"/>
      <c r="K148" s="516"/>
      <c r="L148" s="517"/>
      <c r="M148" s="518"/>
      <c r="N148" s="80"/>
      <c r="O148" s="390"/>
      <c r="P148" s="531"/>
      <c r="Q148" s="516"/>
      <c r="R148" s="531"/>
      <c r="S148" s="516"/>
      <c r="T148" s="325"/>
      <c r="U148" s="371"/>
      <c r="V148" s="335"/>
      <c r="W148" s="7"/>
      <c r="X148" s="7"/>
      <c r="Y148" s="9"/>
      <c r="Z148" s="7"/>
      <c r="AA148" s="371"/>
      <c r="AB148" s="606"/>
      <c r="AC148" s="607"/>
      <c r="AD148" s="531"/>
      <c r="AE148" s="572"/>
      <c r="AF148" s="572"/>
      <c r="AG148" s="354"/>
      <c r="AH148" s="290"/>
      <c r="AI148" s="315"/>
      <c r="AJ148" s="117"/>
      <c r="AK148" s="69"/>
      <c r="AL148" s="305"/>
      <c r="AM148" s="300"/>
    </row>
    <row r="149" spans="1:39" s="6" customFormat="1" ht="13.5" outlineLevel="1" thickBot="1">
      <c r="A149" s="199"/>
      <c r="B149" s="670"/>
      <c r="C149" s="489"/>
      <c r="D149" s="679" t="s">
        <v>224</v>
      </c>
      <c r="E149" s="364"/>
      <c r="F149" s="473"/>
      <c r="G149" s="364"/>
      <c r="H149" s="300"/>
      <c r="I149" s="8"/>
      <c r="J149" s="9"/>
      <c r="K149" s="516"/>
      <c r="L149" s="517"/>
      <c r="M149" s="518"/>
      <c r="N149" s="80"/>
      <c r="O149" s="390"/>
      <c r="P149" s="531"/>
      <c r="Q149" s="516"/>
      <c r="R149" s="531"/>
      <c r="S149" s="516"/>
      <c r="T149" s="325"/>
      <c r="U149" s="371"/>
      <c r="V149" s="335"/>
      <c r="W149" s="7"/>
      <c r="X149" s="7"/>
      <c r="Y149" s="9"/>
      <c r="Z149" s="7"/>
      <c r="AA149" s="371"/>
      <c r="AB149" s="606"/>
      <c r="AC149" s="607"/>
      <c r="AD149" s="531"/>
      <c r="AE149" s="572"/>
      <c r="AF149" s="572"/>
      <c r="AG149" s="354"/>
      <c r="AH149" s="290"/>
      <c r="AI149" s="315"/>
      <c r="AJ149" s="117"/>
      <c r="AK149" s="69"/>
      <c r="AL149" s="305"/>
      <c r="AM149" s="300"/>
    </row>
    <row r="150" spans="1:39" s="626" customFormat="1" ht="26.25" thickBot="1">
      <c r="A150" s="625" t="str">
        <f>FIXED($D$8,0,1)</f>
        <v>0</v>
      </c>
      <c r="B150" s="666" t="str">
        <f>FIXED($I$4,0,1)</f>
        <v>0</v>
      </c>
      <c r="C150" s="626" t="s">
        <v>216</v>
      </c>
      <c r="D150" s="628" t="s">
        <v>217</v>
      </c>
      <c r="E150" s="629"/>
      <c r="F150" s="734" t="s">
        <v>221</v>
      </c>
      <c r="G150" s="735"/>
      <c r="H150" s="630"/>
      <c r="I150" s="631"/>
      <c r="J150" s="632"/>
      <c r="K150" s="633">
        <f>SUM(K146:K149)</f>
        <v>0</v>
      </c>
      <c r="L150" s="634">
        <f>SUM(L146:L149)</f>
        <v>0</v>
      </c>
      <c r="M150" s="635">
        <f>SUM(M146:M149)</f>
        <v>0</v>
      </c>
      <c r="N150" s="636"/>
      <c r="O150" s="637"/>
      <c r="P150" s="638">
        <f>SUM(P146:P149)</f>
        <v>0</v>
      </c>
      <c r="Q150" s="633">
        <f>SUM(Q146:Q149)</f>
        <v>0</v>
      </c>
      <c r="R150" s="638">
        <f>SUM(R146:R149)</f>
        <v>0</v>
      </c>
      <c r="S150" s="633">
        <f>SUM(S146:S149)</f>
        <v>0</v>
      </c>
      <c r="T150" s="639"/>
      <c r="U150" s="640"/>
      <c r="V150" s="641"/>
      <c r="W150" s="642"/>
      <c r="X150" s="642"/>
      <c r="Y150" s="643"/>
      <c r="Z150" s="642"/>
      <c r="AA150" s="640"/>
      <c r="AB150" s="644">
        <f>SUM(AB146:AB149)</f>
        <v>0</v>
      </c>
      <c r="AC150" s="645"/>
      <c r="AD150" s="646">
        <f>SUM(AD146:AD149)</f>
        <v>0</v>
      </c>
      <c r="AE150" s="647"/>
      <c r="AF150" s="633">
        <f>AD150</f>
        <v>0</v>
      </c>
      <c r="AG150" s="648">
        <f>IF((AF150-E150)&gt;0,(AF150-E150),0)</f>
        <v>0</v>
      </c>
      <c r="AH150" s="649"/>
      <c r="AI150" s="650">
        <f>IF($AK$2="PME",40%,20%)</f>
        <v>0.2</v>
      </c>
      <c r="AJ150" s="651">
        <f>AF150*AI150</f>
        <v>0</v>
      </c>
      <c r="AK150" s="652" t="str">
        <f>IF(Q150&lt;&gt;0,IF((Q150+AB150)-AD150=0,"OK","!"),IF(P150&lt;&gt;0,IF((P150+AB150)-AD150=0,"OK","!"),IF((K150+AB150)-AD150=0,"OK","!")))</f>
        <v>OK</v>
      </c>
      <c r="AL150" s="653"/>
      <c r="AM150" s="627"/>
    </row>
    <row r="151" spans="1:39" s="6" customFormat="1" outlineLevel="1">
      <c r="A151" s="199"/>
      <c r="B151" s="669"/>
      <c r="C151" s="26"/>
      <c r="D151" s="416" t="s">
        <v>43</v>
      </c>
      <c r="E151" s="364"/>
      <c r="F151" s="473"/>
      <c r="G151" s="364"/>
      <c r="H151" s="300"/>
      <c r="I151" s="8"/>
      <c r="J151" s="9"/>
      <c r="K151" s="516"/>
      <c r="L151" s="517"/>
      <c r="M151" s="518"/>
      <c r="N151" s="80"/>
      <c r="O151" s="390"/>
      <c r="P151" s="531"/>
      <c r="Q151" s="516"/>
      <c r="R151" s="531"/>
      <c r="S151" s="516"/>
      <c r="T151" s="325"/>
      <c r="U151" s="371"/>
      <c r="V151" s="335"/>
      <c r="W151" s="7"/>
      <c r="X151" s="7"/>
      <c r="Y151" s="9"/>
      <c r="Z151" s="7"/>
      <c r="AA151" s="371"/>
      <c r="AB151" s="606"/>
      <c r="AC151" s="607"/>
      <c r="AD151" s="531"/>
      <c r="AE151" s="572"/>
      <c r="AF151" s="572"/>
      <c r="AG151" s="90"/>
      <c r="AH151" s="290"/>
      <c r="AI151" s="315"/>
      <c r="AJ151" s="117"/>
      <c r="AK151" s="69"/>
      <c r="AL151" s="305"/>
      <c r="AM151" s="300"/>
    </row>
    <row r="152" spans="1:39" s="6" customFormat="1" outlineLevel="1">
      <c r="A152" s="199"/>
      <c r="B152" s="669"/>
      <c r="C152" s="357"/>
      <c r="D152" s="415" t="s">
        <v>44</v>
      </c>
      <c r="E152" s="364"/>
      <c r="F152" s="473"/>
      <c r="G152" s="364"/>
      <c r="H152" s="300"/>
      <c r="I152" s="8"/>
      <c r="J152" s="9"/>
      <c r="K152" s="516"/>
      <c r="L152" s="517"/>
      <c r="M152" s="518"/>
      <c r="N152" s="79"/>
      <c r="O152" s="391"/>
      <c r="P152" s="531"/>
      <c r="Q152" s="516"/>
      <c r="R152" s="531"/>
      <c r="S152" s="516"/>
      <c r="T152" s="325"/>
      <c r="U152" s="371"/>
      <c r="V152" s="335"/>
      <c r="W152" s="7"/>
      <c r="X152" s="7"/>
      <c r="Y152" s="9"/>
      <c r="Z152" s="7"/>
      <c r="AA152" s="371"/>
      <c r="AB152" s="606"/>
      <c r="AC152" s="607"/>
      <c r="AD152" s="531"/>
      <c r="AE152" s="572"/>
      <c r="AF152" s="572"/>
      <c r="AG152" s="354"/>
      <c r="AH152" s="290"/>
      <c r="AI152" s="315"/>
      <c r="AJ152" s="117"/>
      <c r="AK152" s="69"/>
      <c r="AL152" s="305"/>
      <c r="AM152" s="300"/>
    </row>
    <row r="153" spans="1:39" s="6" customFormat="1" outlineLevel="1">
      <c r="A153" s="199"/>
      <c r="B153" s="669"/>
      <c r="C153" s="357"/>
      <c r="D153" s="415" t="s">
        <v>45</v>
      </c>
      <c r="E153" s="364"/>
      <c r="F153" s="473"/>
      <c r="G153" s="364"/>
      <c r="H153" s="404"/>
      <c r="I153" s="8"/>
      <c r="J153" s="8"/>
      <c r="K153" s="509"/>
      <c r="L153" s="510"/>
      <c r="M153" s="511"/>
      <c r="N153" s="124"/>
      <c r="O153" s="389"/>
      <c r="P153" s="515"/>
      <c r="Q153" s="509"/>
      <c r="R153" s="515"/>
      <c r="S153" s="509"/>
      <c r="T153" s="19"/>
      <c r="U153" s="371"/>
      <c r="V153" s="333"/>
      <c r="W153" s="10"/>
      <c r="X153" s="10"/>
      <c r="Y153" s="18"/>
      <c r="Z153" s="10"/>
      <c r="AA153" s="371"/>
      <c r="AB153" s="601"/>
      <c r="AC153" s="602"/>
      <c r="AD153" s="531"/>
      <c r="AE153" s="572"/>
      <c r="AF153" s="572"/>
      <c r="AG153" s="354"/>
      <c r="AH153" s="290"/>
      <c r="AI153" s="315"/>
      <c r="AJ153" s="117"/>
      <c r="AK153" s="69"/>
      <c r="AL153" s="305"/>
      <c r="AM153" s="300"/>
    </row>
    <row r="154" spans="1:39" s="6" customFormat="1" outlineLevel="1">
      <c r="A154" s="199"/>
      <c r="B154" s="669"/>
      <c r="C154" s="357"/>
      <c r="D154" s="415" t="s">
        <v>46</v>
      </c>
      <c r="E154" s="364"/>
      <c r="F154" s="473"/>
      <c r="G154" s="364"/>
      <c r="H154" s="300"/>
      <c r="I154" s="8"/>
      <c r="J154" s="9"/>
      <c r="K154" s="516"/>
      <c r="L154" s="517"/>
      <c r="M154" s="518"/>
      <c r="N154" s="80"/>
      <c r="O154" s="390"/>
      <c r="P154" s="531"/>
      <c r="Q154" s="516"/>
      <c r="R154" s="531"/>
      <c r="S154" s="516"/>
      <c r="T154" s="325"/>
      <c r="U154" s="371"/>
      <c r="V154" s="335"/>
      <c r="W154" s="7"/>
      <c r="X154" s="7"/>
      <c r="Y154" s="9"/>
      <c r="Z154" s="7"/>
      <c r="AA154" s="371"/>
      <c r="AB154" s="606"/>
      <c r="AC154" s="607"/>
      <c r="AD154" s="531"/>
      <c r="AE154" s="572"/>
      <c r="AF154" s="572"/>
      <c r="AG154" s="354"/>
      <c r="AH154" s="290"/>
      <c r="AI154" s="315"/>
      <c r="AJ154" s="117"/>
      <c r="AK154" s="69"/>
      <c r="AL154" s="305"/>
      <c r="AM154" s="300"/>
    </row>
    <row r="155" spans="1:39" s="6" customFormat="1" ht="13.5" outlineLevel="1" thickBot="1">
      <c r="A155" s="199"/>
      <c r="B155" s="669"/>
      <c r="C155" s="357"/>
      <c r="D155" s="679" t="s">
        <v>224</v>
      </c>
      <c r="E155" s="364"/>
      <c r="F155" s="473"/>
      <c r="G155" s="364"/>
      <c r="H155" s="300"/>
      <c r="I155" s="8"/>
      <c r="J155" s="9"/>
      <c r="K155" s="516"/>
      <c r="L155" s="517"/>
      <c r="M155" s="518"/>
      <c r="N155" s="80"/>
      <c r="O155" s="390"/>
      <c r="P155" s="531"/>
      <c r="Q155" s="516"/>
      <c r="R155" s="531"/>
      <c r="S155" s="516"/>
      <c r="T155" s="325"/>
      <c r="U155" s="371"/>
      <c r="V155" s="335"/>
      <c r="W155" s="7"/>
      <c r="X155" s="7"/>
      <c r="Y155" s="9"/>
      <c r="Z155" s="7"/>
      <c r="AA155" s="371"/>
      <c r="AB155" s="606"/>
      <c r="AC155" s="607"/>
      <c r="AD155" s="531"/>
      <c r="AE155" s="572"/>
      <c r="AF155" s="572"/>
      <c r="AG155" s="354"/>
      <c r="AH155" s="290"/>
      <c r="AI155" s="315"/>
      <c r="AJ155" s="117"/>
      <c r="AK155" s="69"/>
      <c r="AL155" s="305"/>
      <c r="AM155" s="300"/>
    </row>
    <row r="156" spans="1:39" s="11" customFormat="1" ht="15" thickBot="1">
      <c r="A156" s="361" t="str">
        <f>FIXED($D$8,0,1)</f>
        <v>0</v>
      </c>
      <c r="B156" s="666" t="str">
        <f>FIXED($I$4,0,1)</f>
        <v>0</v>
      </c>
      <c r="C156" s="20" t="s">
        <v>47</v>
      </c>
      <c r="D156" s="418" t="s">
        <v>48</v>
      </c>
      <c r="E156" s="498"/>
      <c r="F156" s="471"/>
      <c r="G156" s="476"/>
      <c r="H156" s="299"/>
      <c r="I156" s="14"/>
      <c r="J156" s="12"/>
      <c r="K156" s="503">
        <f>SUM(K151:K155)</f>
        <v>0</v>
      </c>
      <c r="L156" s="504">
        <f>SUM(L151:L155)</f>
        <v>0</v>
      </c>
      <c r="M156" s="505">
        <f>SUM(M151:M155)</f>
        <v>0</v>
      </c>
      <c r="N156" s="122"/>
      <c r="O156" s="384"/>
      <c r="P156" s="545">
        <f>SUM(P151:P155)</f>
        <v>0</v>
      </c>
      <c r="Q156" s="503">
        <f>SUM(Q151:Q155)</f>
        <v>0</v>
      </c>
      <c r="R156" s="545">
        <f>SUM(R151:R155)</f>
        <v>0</v>
      </c>
      <c r="S156" s="503">
        <f>SUM(S151:S155)</f>
        <v>0</v>
      </c>
      <c r="T156" s="324"/>
      <c r="U156" s="370"/>
      <c r="V156" s="334"/>
      <c r="W156" s="138"/>
      <c r="X156" s="138"/>
      <c r="Y156" s="163"/>
      <c r="Z156" s="138"/>
      <c r="AA156" s="370"/>
      <c r="AB156" s="603">
        <f>SUM(AB151:AB155)</f>
        <v>0</v>
      </c>
      <c r="AC156" s="604"/>
      <c r="AD156" s="540">
        <f>SUM(AD151:AD155)</f>
        <v>0</v>
      </c>
      <c r="AE156" s="605"/>
      <c r="AF156" s="503">
        <f>AD156</f>
        <v>0</v>
      </c>
      <c r="AG156" s="91">
        <f>IF((AF156-E156)&gt;0,(AF156-E156),0)</f>
        <v>0</v>
      </c>
      <c r="AH156" s="292"/>
      <c r="AI156" s="303" t="b">
        <f>IF($AK$2="PME",$AK$5,IF($AK$2="ETI",$AK$6))</f>
        <v>0</v>
      </c>
      <c r="AJ156" s="83">
        <f>AF156*AI156</f>
        <v>0</v>
      </c>
      <c r="AK156" s="53" t="str">
        <f>IF(Q156&lt;&gt;0,IF((Q156+AB156)-AD156=0,"OK","!"),IF(P156&lt;&gt;0,IF((P156+AB156)-AD156=0,"OK","!"),IF((K156+AB156)-AD156=0,"OK","!")))</f>
        <v>OK</v>
      </c>
      <c r="AL156" s="314"/>
      <c r="AM156" s="299"/>
    </row>
    <row r="157" spans="1:39" s="6" customFormat="1" outlineLevel="1">
      <c r="A157" s="199"/>
      <c r="B157" s="669"/>
      <c r="C157" s="346"/>
      <c r="D157" s="422" t="s">
        <v>49</v>
      </c>
      <c r="E157" s="364"/>
      <c r="F157" s="473"/>
      <c r="G157" s="364"/>
      <c r="H157" s="300"/>
      <c r="I157" s="8"/>
      <c r="J157" s="9"/>
      <c r="K157" s="516"/>
      <c r="L157" s="517"/>
      <c r="M157" s="518"/>
      <c r="N157" s="80"/>
      <c r="O157" s="390"/>
      <c r="P157" s="531"/>
      <c r="Q157" s="516"/>
      <c r="R157" s="531"/>
      <c r="S157" s="516"/>
      <c r="T157" s="325"/>
      <c r="U157" s="371"/>
      <c r="V157" s="335"/>
      <c r="W157" s="7"/>
      <c r="X157" s="7"/>
      <c r="Y157" s="9"/>
      <c r="Z157" s="7"/>
      <c r="AA157" s="371"/>
      <c r="AB157" s="606"/>
      <c r="AC157" s="607"/>
      <c r="AD157" s="531"/>
      <c r="AE157" s="572"/>
      <c r="AF157" s="572"/>
      <c r="AG157" s="90"/>
      <c r="AH157" s="290"/>
      <c r="AI157" s="315"/>
      <c r="AJ157" s="117"/>
      <c r="AK157" s="69"/>
      <c r="AL157" s="305"/>
      <c r="AM157" s="300"/>
    </row>
    <row r="158" spans="1:39" s="6" customFormat="1" outlineLevel="1">
      <c r="A158" s="199"/>
      <c r="B158" s="669"/>
      <c r="C158" s="346"/>
      <c r="D158" s="423" t="s">
        <v>50</v>
      </c>
      <c r="E158" s="364"/>
      <c r="F158" s="473"/>
      <c r="G158" s="364"/>
      <c r="H158" s="300"/>
      <c r="I158" s="8"/>
      <c r="J158" s="9"/>
      <c r="K158" s="516"/>
      <c r="L158" s="517"/>
      <c r="M158" s="518"/>
      <c r="N158" s="80"/>
      <c r="O158" s="390"/>
      <c r="P158" s="531"/>
      <c r="Q158" s="516"/>
      <c r="R158" s="531"/>
      <c r="S158" s="516"/>
      <c r="T158" s="325"/>
      <c r="U158" s="371"/>
      <c r="V158" s="335"/>
      <c r="W158" s="7"/>
      <c r="X158" s="7"/>
      <c r="Y158" s="9"/>
      <c r="Z158" s="7"/>
      <c r="AA158" s="371"/>
      <c r="AB158" s="606"/>
      <c r="AC158" s="607"/>
      <c r="AD158" s="531"/>
      <c r="AE158" s="572"/>
      <c r="AF158" s="572"/>
      <c r="AG158" s="354"/>
      <c r="AH158" s="290"/>
      <c r="AI158" s="315"/>
      <c r="AJ158" s="117"/>
      <c r="AK158" s="69"/>
      <c r="AL158" s="305"/>
      <c r="AM158" s="300"/>
    </row>
    <row r="159" spans="1:39" s="6" customFormat="1" outlineLevel="1">
      <c r="A159" s="199"/>
      <c r="B159" s="669"/>
      <c r="C159" s="346"/>
      <c r="D159" s="423" t="s">
        <v>51</v>
      </c>
      <c r="E159" s="364"/>
      <c r="F159" s="473"/>
      <c r="G159" s="364"/>
      <c r="H159" s="300"/>
      <c r="I159" s="8"/>
      <c r="J159" s="9"/>
      <c r="K159" s="509"/>
      <c r="L159" s="510"/>
      <c r="M159" s="511"/>
      <c r="N159" s="124"/>
      <c r="O159" s="389"/>
      <c r="P159" s="515"/>
      <c r="Q159" s="509"/>
      <c r="R159" s="515"/>
      <c r="S159" s="509"/>
      <c r="T159" s="19"/>
      <c r="U159" s="371"/>
      <c r="V159" s="333"/>
      <c r="W159" s="10"/>
      <c r="X159" s="10"/>
      <c r="Y159" s="18"/>
      <c r="Z159" s="10"/>
      <c r="AA159" s="371"/>
      <c r="AB159" s="601"/>
      <c r="AC159" s="602"/>
      <c r="AD159" s="531"/>
      <c r="AE159" s="572"/>
      <c r="AF159" s="572"/>
      <c r="AG159" s="354"/>
      <c r="AH159" s="290"/>
      <c r="AI159" s="315"/>
      <c r="AJ159" s="117"/>
      <c r="AK159" s="69"/>
      <c r="AL159" s="305"/>
      <c r="AM159" s="300"/>
    </row>
    <row r="160" spans="1:39" s="6" customFormat="1" ht="25.5" outlineLevel="1">
      <c r="A160" s="199"/>
      <c r="B160" s="669"/>
      <c r="C160" s="346"/>
      <c r="D160" s="7" t="s">
        <v>210</v>
      </c>
      <c r="E160" s="364"/>
      <c r="F160" s="473"/>
      <c r="G160" s="364"/>
      <c r="H160" s="300"/>
      <c r="I160" s="8"/>
      <c r="J160" s="9"/>
      <c r="K160" s="516"/>
      <c r="L160" s="517"/>
      <c r="M160" s="518"/>
      <c r="N160" s="80"/>
      <c r="O160" s="390"/>
      <c r="P160" s="531"/>
      <c r="Q160" s="516"/>
      <c r="R160" s="531"/>
      <c r="S160" s="516"/>
      <c r="T160" s="325"/>
      <c r="U160" s="371"/>
      <c r="V160" s="335"/>
      <c r="W160" s="7"/>
      <c r="X160" s="7"/>
      <c r="Y160" s="9"/>
      <c r="Z160" s="7"/>
      <c r="AA160" s="371"/>
      <c r="AB160" s="606"/>
      <c r="AC160" s="607"/>
      <c r="AD160" s="531"/>
      <c r="AE160" s="572"/>
      <c r="AF160" s="572"/>
      <c r="AG160" s="354"/>
      <c r="AH160" s="290"/>
      <c r="AI160" s="315"/>
      <c r="AJ160" s="117"/>
      <c r="AK160" s="69"/>
      <c r="AL160" s="305"/>
      <c r="AM160" s="300"/>
    </row>
    <row r="161" spans="1:42" s="6" customFormat="1" ht="25.5" outlineLevel="1">
      <c r="A161" s="199"/>
      <c r="B161" s="669"/>
      <c r="C161" s="346"/>
      <c r="D161" s="7" t="s">
        <v>211</v>
      </c>
      <c r="E161" s="364"/>
      <c r="F161" s="473"/>
      <c r="G161" s="364"/>
      <c r="H161" s="300"/>
      <c r="I161" s="8"/>
      <c r="J161" s="9"/>
      <c r="K161" s="516"/>
      <c r="L161" s="517"/>
      <c r="M161" s="518"/>
      <c r="N161" s="80"/>
      <c r="O161" s="390"/>
      <c r="P161" s="531"/>
      <c r="Q161" s="516"/>
      <c r="R161" s="531"/>
      <c r="S161" s="516"/>
      <c r="T161" s="325"/>
      <c r="U161" s="371"/>
      <c r="V161" s="335"/>
      <c r="W161" s="7"/>
      <c r="X161" s="7"/>
      <c r="Y161" s="9"/>
      <c r="Z161" s="7"/>
      <c r="AA161" s="371"/>
      <c r="AB161" s="606"/>
      <c r="AC161" s="607"/>
      <c r="AD161" s="531"/>
      <c r="AE161" s="572"/>
      <c r="AF161" s="572"/>
      <c r="AG161" s="354"/>
      <c r="AH161" s="290"/>
      <c r="AI161" s="315"/>
      <c r="AJ161" s="117"/>
      <c r="AK161" s="69"/>
      <c r="AL161" s="305"/>
      <c r="AM161" s="300"/>
    </row>
    <row r="162" spans="1:42" s="6" customFormat="1" ht="13.5" outlineLevel="1" thickBot="1">
      <c r="A162" s="199"/>
      <c r="B162" s="669"/>
      <c r="C162" s="346"/>
      <c r="D162" s="679" t="s">
        <v>224</v>
      </c>
      <c r="E162" s="364"/>
      <c r="F162" s="473"/>
      <c r="G162" s="364"/>
      <c r="H162" s="300"/>
      <c r="I162" s="8"/>
      <c r="J162" s="9"/>
      <c r="K162" s="516"/>
      <c r="L162" s="517"/>
      <c r="M162" s="518"/>
      <c r="N162" s="80"/>
      <c r="O162" s="390"/>
      <c r="P162" s="531"/>
      <c r="Q162" s="516"/>
      <c r="R162" s="531"/>
      <c r="S162" s="516"/>
      <c r="T162" s="325"/>
      <c r="U162" s="371"/>
      <c r="V162" s="335"/>
      <c r="W162" s="7"/>
      <c r="X162" s="7"/>
      <c r="Y162" s="9"/>
      <c r="Z162" s="7"/>
      <c r="AA162" s="371"/>
      <c r="AB162" s="606"/>
      <c r="AC162" s="607"/>
      <c r="AD162" s="531"/>
      <c r="AE162" s="572"/>
      <c r="AF162" s="572"/>
      <c r="AG162" s="354"/>
      <c r="AH162" s="290"/>
      <c r="AI162" s="315"/>
      <c r="AJ162" s="117"/>
      <c r="AK162" s="69"/>
      <c r="AL162" s="305"/>
      <c r="AM162" s="300"/>
    </row>
    <row r="163" spans="1:42" s="11" customFormat="1" ht="15" thickBot="1">
      <c r="A163" s="361" t="str">
        <f>FIXED($D$8,0,1)</f>
        <v>0</v>
      </c>
      <c r="B163" s="666" t="str">
        <f>FIXED($I$4,0,1)</f>
        <v>0</v>
      </c>
      <c r="C163" s="20" t="s">
        <v>52</v>
      </c>
      <c r="D163" s="418" t="s">
        <v>91</v>
      </c>
      <c r="E163" s="498"/>
      <c r="F163" s="471"/>
      <c r="G163" s="476"/>
      <c r="H163" s="299"/>
      <c r="I163" s="14"/>
      <c r="J163" s="12"/>
      <c r="K163" s="503">
        <f>SUM(K157:K162)</f>
        <v>0</v>
      </c>
      <c r="L163" s="504">
        <f>SUM(L157:L162)</f>
        <v>0</v>
      </c>
      <c r="M163" s="505">
        <f>SUM(M157:M162)</f>
        <v>0</v>
      </c>
      <c r="N163" s="122"/>
      <c r="O163" s="384"/>
      <c r="P163" s="545">
        <f>SUM(P157:P162)</f>
        <v>0</v>
      </c>
      <c r="Q163" s="503">
        <f>SUM(Q157:Q162)</f>
        <v>0</v>
      </c>
      <c r="R163" s="545">
        <f>SUM(R157:R162)</f>
        <v>0</v>
      </c>
      <c r="S163" s="503">
        <f>SUM(S157:S162)</f>
        <v>0</v>
      </c>
      <c r="T163" s="324"/>
      <c r="U163" s="370"/>
      <c r="V163" s="334"/>
      <c r="W163" s="138"/>
      <c r="X163" s="138"/>
      <c r="Y163" s="163"/>
      <c r="Z163" s="138"/>
      <c r="AA163" s="370"/>
      <c r="AB163" s="603">
        <f>SUM(AB157:AB162)</f>
        <v>0</v>
      </c>
      <c r="AC163" s="604"/>
      <c r="AD163" s="540">
        <f>SUM(AD157:AD162)</f>
        <v>0</v>
      </c>
      <c r="AE163" s="605"/>
      <c r="AF163" s="609">
        <f>IF(AD163&gt;10%*SUM(AF150,AF145,AF136,AF132,AF128,AF121,AF114,AF110,AF106,AF102,AF88,AF80,AF72,AF62,AF52,AF42,AF32,AF22),10%*SUM(AF150,AF145,AF136,AF132,AF128,AF121,AF114,AF110,AF106,AF102,AF88,AF80,AF72,AF62,AF52,AF42,AF32,AF22),AD163)</f>
        <v>0</v>
      </c>
      <c r="AG163" s="91">
        <f>IF((AF163-E163)&gt;0,(AF163-E163),0)</f>
        <v>0</v>
      </c>
      <c r="AH163" s="292"/>
      <c r="AI163" s="303" t="b">
        <f>IF($AK$2="PME",$AK$5,IF($AK$2="ETI",$AK$6))</f>
        <v>0</v>
      </c>
      <c r="AJ163" s="83">
        <f>AF163*AI163</f>
        <v>0</v>
      </c>
      <c r="AK163" s="53" t="str">
        <f>IF(Q163&lt;&gt;0,IF((Q163+AB163)-AD163=0,"OK","!"),IF(P163&lt;&gt;0,IF((P163+AB163)-AD163=0,"OK","!"),IF((K163+AB163)-AD163=0,"OK","!")))</f>
        <v>OK</v>
      </c>
      <c r="AL163" s="314"/>
      <c r="AM163" s="299"/>
    </row>
    <row r="164" spans="1:42" s="16" customFormat="1" outlineLevel="1">
      <c r="A164" s="199"/>
      <c r="B164" s="669"/>
      <c r="C164" s="26"/>
      <c r="D164" s="415" t="s">
        <v>53</v>
      </c>
      <c r="E164" s="364"/>
      <c r="F164" s="473"/>
      <c r="G164" s="364"/>
      <c r="H164" s="298"/>
      <c r="I164" s="17"/>
      <c r="J164" s="18"/>
      <c r="K164" s="509"/>
      <c r="L164" s="510"/>
      <c r="M164" s="511"/>
      <c r="N164" s="124"/>
      <c r="O164" s="389"/>
      <c r="P164" s="515"/>
      <c r="Q164" s="509"/>
      <c r="R164" s="515"/>
      <c r="S164" s="509"/>
      <c r="T164" s="19"/>
      <c r="U164" s="85"/>
      <c r="V164" s="333"/>
      <c r="W164" s="10"/>
      <c r="X164" s="10"/>
      <c r="Y164" s="18"/>
      <c r="Z164" s="10"/>
      <c r="AA164" s="85"/>
      <c r="AB164" s="601"/>
      <c r="AC164" s="602"/>
      <c r="AD164" s="515"/>
      <c r="AE164" s="509"/>
      <c r="AF164" s="610" t="s">
        <v>63</v>
      </c>
      <c r="AG164" s="92"/>
      <c r="AH164" s="289"/>
      <c r="AI164" s="311"/>
      <c r="AJ164" s="86"/>
      <c r="AK164" s="30"/>
      <c r="AL164" s="310"/>
      <c r="AM164" s="298"/>
    </row>
    <row r="165" spans="1:42" s="16" customFormat="1" ht="4.5" customHeight="1" outlineLevel="1">
      <c r="A165" s="199"/>
      <c r="B165" s="669"/>
      <c r="C165" s="26"/>
      <c r="D165" s="416"/>
      <c r="E165" s="364"/>
      <c r="F165" s="473"/>
      <c r="G165" s="364"/>
      <c r="H165" s="298"/>
      <c r="I165" s="17"/>
      <c r="J165" s="18"/>
      <c r="K165" s="509"/>
      <c r="L165" s="510"/>
      <c r="M165" s="511"/>
      <c r="N165" s="124"/>
      <c r="O165" s="389"/>
      <c r="P165" s="515"/>
      <c r="Q165" s="509"/>
      <c r="R165" s="515"/>
      <c r="S165" s="509"/>
      <c r="T165" s="19"/>
      <c r="U165" s="85"/>
      <c r="V165" s="333"/>
      <c r="W165" s="10"/>
      <c r="X165" s="10"/>
      <c r="Y165" s="18"/>
      <c r="Z165" s="10"/>
      <c r="AA165" s="85"/>
      <c r="AB165" s="601"/>
      <c r="AC165" s="602"/>
      <c r="AD165" s="515"/>
      <c r="AE165" s="509"/>
      <c r="AF165" s="509"/>
      <c r="AG165" s="92"/>
      <c r="AH165" s="289"/>
      <c r="AI165" s="311"/>
      <c r="AJ165" s="86"/>
      <c r="AK165" s="30"/>
      <c r="AL165" s="310"/>
      <c r="AM165" s="298"/>
    </row>
    <row r="166" spans="1:42" s="13" customFormat="1">
      <c r="A166" s="361" t="str">
        <f>FIXED($D$8,0,1)</f>
        <v>0</v>
      </c>
      <c r="B166" s="666" t="str">
        <f>FIXED($I$4,0,1)</f>
        <v>0</v>
      </c>
      <c r="C166" s="20"/>
      <c r="D166" s="418" t="s">
        <v>92</v>
      </c>
      <c r="E166" s="82"/>
      <c r="F166" s="474"/>
      <c r="G166" s="474"/>
      <c r="H166" s="405"/>
      <c r="I166" s="14"/>
      <c r="J166" s="15"/>
      <c r="K166" s="519"/>
      <c r="L166" s="520"/>
      <c r="M166" s="521"/>
      <c r="N166" s="123"/>
      <c r="O166" s="392"/>
      <c r="P166" s="547"/>
      <c r="Q166" s="519"/>
      <c r="R166" s="547"/>
      <c r="S166" s="519"/>
      <c r="T166" s="326"/>
      <c r="U166" s="84"/>
      <c r="V166" s="336"/>
      <c r="W166" s="139"/>
      <c r="X166" s="139"/>
      <c r="Y166" s="15"/>
      <c r="Z166" s="139"/>
      <c r="AA166" s="84"/>
      <c r="AB166" s="611"/>
      <c r="AC166" s="612"/>
      <c r="AD166" s="547"/>
      <c r="AE166" s="519"/>
      <c r="AF166" s="519"/>
      <c r="AG166" s="93"/>
      <c r="AH166" s="38"/>
      <c r="AI166" s="316"/>
      <c r="AJ166" s="39"/>
      <c r="AK166" s="39"/>
      <c r="AL166" s="317"/>
      <c r="AM166" s="50"/>
      <c r="AN166" s="40"/>
      <c r="AO166" s="177"/>
      <c r="AP166" s="177"/>
    </row>
    <row r="167" spans="1:42" s="16" customFormat="1" ht="13.5" customHeight="1" thickBot="1">
      <c r="A167" s="200"/>
      <c r="B167" s="671"/>
      <c r="C167" s="27"/>
      <c r="D167" s="56"/>
      <c r="E167" s="740"/>
      <c r="F167" s="741"/>
      <c r="G167" s="464"/>
      <c r="H167" s="406"/>
      <c r="I167" s="125"/>
      <c r="J167" s="126"/>
      <c r="K167" s="522"/>
      <c r="L167" s="523"/>
      <c r="M167" s="524"/>
      <c r="N167" s="127"/>
      <c r="O167" s="393"/>
      <c r="P167" s="548"/>
      <c r="Q167" s="522"/>
      <c r="R167" s="548"/>
      <c r="S167" s="522"/>
      <c r="T167" s="327"/>
      <c r="U167" s="88"/>
      <c r="V167" s="340"/>
      <c r="W167" s="140"/>
      <c r="X167" s="140"/>
      <c r="Y167" s="126"/>
      <c r="Z167" s="140"/>
      <c r="AA167" s="88"/>
      <c r="AB167" s="613"/>
      <c r="AC167" s="614"/>
      <c r="AD167" s="548"/>
      <c r="AE167" s="522"/>
      <c r="AF167" s="522"/>
      <c r="AG167" s="174"/>
      <c r="AH167" s="341"/>
      <c r="AI167" s="342"/>
      <c r="AJ167" s="343"/>
      <c r="AK167" s="178"/>
      <c r="AL167" s="182"/>
      <c r="AM167" s="181"/>
      <c r="AN167" s="178"/>
    </row>
    <row r="168" spans="1:42" s="31" customFormat="1" ht="32.25" thickBot="1">
      <c r="A168" s="128"/>
      <c r="B168" s="672"/>
      <c r="C168" s="129"/>
      <c r="D168" s="130"/>
      <c r="E168" s="567" t="s">
        <v>58</v>
      </c>
      <c r="F168" s="424"/>
      <c r="G168" s="465"/>
      <c r="H168" s="407"/>
      <c r="I168" s="131"/>
      <c r="J168" s="132"/>
      <c r="K168" s="525" t="str">
        <f>+K11</f>
        <v>Montant total facturé HT (€)</v>
      </c>
      <c r="L168" s="526" t="str">
        <f>+L11</f>
        <v>Montant total facturé TTC (€)</v>
      </c>
      <c r="M168" s="525" t="str">
        <f>M11</f>
        <v>Montant total acquitté TTC (€)</v>
      </c>
      <c r="N168" s="133"/>
      <c r="O168" s="394"/>
      <c r="P168" s="549" t="str">
        <f>P$11</f>
        <v>Montant éligible facturé HT après analyse</v>
      </c>
      <c r="Q168" s="525" t="str">
        <f>Q$11</f>
        <v>Montant éligible acquitté HT après analyse</v>
      </c>
      <c r="R168" s="525" t="str">
        <f>R$11</f>
        <v>Montant non éligible acquitté HT après analyse</v>
      </c>
      <c r="S168" s="525" t="str">
        <f>S$11</f>
        <v>Vérification total acquitté HT après analyse</v>
      </c>
      <c r="T168" s="450"/>
      <c r="U168" s="328"/>
      <c r="V168" s="344"/>
      <c r="W168" s="141"/>
      <c r="X168" s="141"/>
      <c r="Y168" s="164"/>
      <c r="Z168" s="141"/>
      <c r="AA168" s="134"/>
      <c r="AB168" s="615" t="str">
        <f>AB$11</f>
        <v>Modification éligibilité avant plafond proposé - HT (en + / -)</v>
      </c>
      <c r="AC168" s="615"/>
      <c r="AD168" s="616" t="str">
        <f>$AD$11</f>
        <v>Eligible proposé sur l'analysé avant plafond (€ HT)</v>
      </c>
      <c r="AE168" s="617"/>
      <c r="AF168" s="615" t="str">
        <f>$AF$11</f>
        <v>Total éligible après plafond en € HT</v>
      </c>
      <c r="AG168" s="135"/>
      <c r="AH168" s="297" t="s">
        <v>223</v>
      </c>
      <c r="AI168" s="318" t="s">
        <v>196</v>
      </c>
      <c r="AJ168" s="89" t="str">
        <f>$AJ$11</f>
        <v xml:space="preserve">Montant d'aide </v>
      </c>
      <c r="AK168" s="57"/>
      <c r="AL168" s="319"/>
      <c r="AM168" s="181"/>
      <c r="AN168" s="178"/>
      <c r="AO168" s="179"/>
      <c r="AP168" s="179"/>
    </row>
    <row r="169" spans="1:42" s="21" customFormat="1" ht="27.75" customHeight="1" thickBot="1">
      <c r="A169" s="136"/>
      <c r="B169" s="673"/>
      <c r="C169" s="137"/>
      <c r="D169" s="345" t="s">
        <v>54</v>
      </c>
      <c r="E169" s="104">
        <f>SUM(E22,E32,E42,E52,E62,E72,E80,E88,E163,E150,E145,E136,E132,E128,E121,E114,E110,E106,E102)</f>
        <v>0</v>
      </c>
      <c r="F169" s="425"/>
      <c r="G169" s="466"/>
      <c r="H169" s="408"/>
      <c r="I169" s="100"/>
      <c r="J169" s="101"/>
      <c r="K169" s="527">
        <f>SUM(K22,K32,K42,K52,K62,K72,K80,K88,K163,K150,K145,K136,K132,K128,K121,K114,K110,K106,K102)</f>
        <v>0</v>
      </c>
      <c r="L169" s="527">
        <f>SUM(L22,L32,L42,L52,L62,L72,L80,L88,L163,L150,L145,L136,L132,L128,L121,L114,L110,L106,L102)</f>
        <v>0</v>
      </c>
      <c r="M169" s="527">
        <f>SUM(M22,M32,M42,M52,M62,M72,M80,M88,M163,M150,M145,M136,M132,M128,M121,M114,M110,M106,M102)</f>
        <v>0</v>
      </c>
      <c r="N169" s="500"/>
      <c r="O169" s="501"/>
      <c r="P169" s="527">
        <f>SUM(P22,P32,P42,P52,P62,P72,P80,P88,P163,P150,P145,P136,P132,P128,P121,P114,P110,P106,P102)</f>
        <v>0</v>
      </c>
      <c r="Q169" s="527">
        <f>SUM(Q22,Q32,Q42,Q52,Q62,Q72,Q80,Q88,Q163,Q150,Q145,Q136,Q132,Q128,Q121,Q114,Q110,Q106,Q102)</f>
        <v>0</v>
      </c>
      <c r="R169" s="550">
        <f>SUM(R22,R32,R42,R52,R62,R72,R80,R88,R163,R150,R145,R136,R132,R128,R121,R114,R110,R106,R102)</f>
        <v>0</v>
      </c>
      <c r="S169" s="550">
        <f>SUM(S22,S32,S42,S52,S62,S72,S80,S88,S163,S150,S145,S136,S132,S128,S121,S114,S110,S106,S102)</f>
        <v>0</v>
      </c>
      <c r="T169" s="451"/>
      <c r="U169" s="329"/>
      <c r="V169" s="337"/>
      <c r="W169" s="142"/>
      <c r="X169" s="142"/>
      <c r="Y169" s="165"/>
      <c r="Z169" s="142"/>
      <c r="AA169" s="120"/>
      <c r="AB169" s="618">
        <f>SUM(AB22,AB32,AB42,AB52,AB62,AB72,AB80,AB88,AB163,AB150,AB145,AB136,AB132,AB128,AB121,AB114,AB110,AB106,AB102)</f>
        <v>0</v>
      </c>
      <c r="AC169" s="619"/>
      <c r="AD169" s="618">
        <f>SUM(AD22,AD32,AD42,AD52,AD62,AD72,AD80,AD88,AD163,AD150,AD145,AD136,AD132,AD128,AD121,AD114,AD110,AD106,AD102)</f>
        <v>0</v>
      </c>
      <c r="AE169" s="620"/>
      <c r="AF169" s="618">
        <f>SUM(AF22,AF32,AF42,AF52,AF62,AF72,AF80,AF88,AF163,AF150,AF145,AF136,AF132,AF128,AF121,AF114,AF110,AF106,AF102)</f>
        <v>0</v>
      </c>
      <c r="AG169" s="104">
        <f>SUM(AG22,AG32,AG42,AG52,AG62,AG72,AG80,AG88,AG163,AG150,AG145,AG136,AG132,AG128,AG121,AG114,AG110,AG106,AG102)</f>
        <v>0</v>
      </c>
      <c r="AH169" s="395" t="str">
        <f>IF(AG169&gt;E169*25%,"au-delà des 25% autorisés","en deça des 25% autorisés")</f>
        <v>en deça des 25% autorisés</v>
      </c>
      <c r="AI169" s="320" t="str">
        <f>IF(AF169&lt;&gt;0,AJ169/AF169,"")</f>
        <v/>
      </c>
      <c r="AJ169" s="104">
        <f>SUM(AJ22,AJ32,AJ42,AJ52,AJ62,AJ72,AJ80,AJ88,AJ163,AJ150,AJ145,AJ136,AJ132,AJ128,AJ121,AJ114,AJ110,AJ106,AJ102)</f>
        <v>0</v>
      </c>
      <c r="AK169" s="321" t="str">
        <f>IF(Q169&lt;&gt;0,IF((Q169+AB169)-AD169=0,"OK","!"),IF(P169&lt;&gt;0,IF((P169+AB169)-AD169=0,"OK","!"),IF((K169+AB169)-AD169=0,"OK","!")))</f>
        <v>OK</v>
      </c>
      <c r="AL169" s="322"/>
      <c r="AM169" s="181"/>
      <c r="AN169" s="178"/>
    </row>
    <row r="170" spans="1:42" ht="13.5" thickBot="1">
      <c r="A170" s="171"/>
      <c r="B170" s="28"/>
      <c r="C170" s="29"/>
      <c r="D170" s="439" t="str">
        <f>IF(E170&lt;&gt;"","contrôle de cohérence : ","")</f>
        <v/>
      </c>
      <c r="E170" s="440" t="str">
        <f>IF((E169-L6)&lt;&gt;0,"écart avec K5","")</f>
        <v/>
      </c>
      <c r="F170" s="108"/>
      <c r="G170" s="108"/>
      <c r="H170" s="59"/>
      <c r="I170" s="60"/>
      <c r="J170" s="61"/>
      <c r="K170" s="63"/>
      <c r="L170" s="63"/>
      <c r="M170" s="62"/>
      <c r="N170" s="61"/>
      <c r="O170" s="201"/>
      <c r="P170" s="447"/>
      <c r="Q170" s="448"/>
      <c r="R170" s="448"/>
      <c r="S170" s="448"/>
      <c r="T170" s="449"/>
      <c r="U170" s="449"/>
      <c r="V170" s="221"/>
      <c r="W170" s="742" t="s">
        <v>121</v>
      </c>
      <c r="X170" s="742"/>
      <c r="Y170" s="742"/>
      <c r="Z170" s="742"/>
      <c r="AA170" s="742"/>
      <c r="AB170" s="742"/>
      <c r="AC170" s="743"/>
      <c r="AD170" s="169"/>
      <c r="AE170" s="64"/>
      <c r="AF170" s="59"/>
      <c r="AG170" s="65"/>
      <c r="AH170" s="170"/>
      <c r="AI170" s="59"/>
      <c r="AJ170" s="375"/>
      <c r="AK170" s="59"/>
      <c r="AL170" s="59"/>
      <c r="AM170" s="178"/>
      <c r="AN170" s="178"/>
    </row>
    <row r="171" spans="1:42" ht="12.75" customHeight="1">
      <c r="A171" s="202"/>
      <c r="B171" s="674"/>
      <c r="C171" s="25"/>
      <c r="D171" s="58"/>
      <c r="E171" s="105"/>
      <c r="F171" s="109"/>
      <c r="G171" s="109"/>
      <c r="H171" s="76"/>
      <c r="I171" s="76"/>
      <c r="J171" s="268"/>
      <c r="K171" s="744" t="s">
        <v>78</v>
      </c>
      <c r="L171" s="745"/>
      <c r="M171" s="745"/>
      <c r="N171" s="746"/>
      <c r="O171" s="159"/>
      <c r="P171" s="753" t="s">
        <v>113</v>
      </c>
      <c r="Q171" s="754"/>
      <c r="R171" s="754"/>
      <c r="S171" s="754"/>
      <c r="T171" s="754"/>
      <c r="U171" s="755"/>
      <c r="V171" s="680"/>
      <c r="W171" s="680"/>
      <c r="X171" s="762" t="s">
        <v>120</v>
      </c>
      <c r="Y171" s="763"/>
      <c r="Z171" s="764"/>
      <c r="AA171" s="76"/>
      <c r="AB171" s="76"/>
      <c r="AC171" s="771" t="s">
        <v>119</v>
      </c>
      <c r="AD171" s="171"/>
      <c r="AE171" s="728" t="s">
        <v>122</v>
      </c>
      <c r="AF171" s="729"/>
      <c r="AG171" s="161"/>
      <c r="AH171" s="162"/>
      <c r="AI171" s="71"/>
      <c r="AJ171" s="118"/>
      <c r="AK171" s="59"/>
      <c r="AL171" s="59"/>
      <c r="AM171" s="178"/>
      <c r="AN171" s="178"/>
    </row>
    <row r="172" spans="1:42">
      <c r="A172" s="551"/>
      <c r="B172" s="675"/>
      <c r="C172" s="552"/>
      <c r="D172" s="58"/>
      <c r="E172" s="105"/>
      <c r="F172" s="109"/>
      <c r="G172" s="109"/>
      <c r="H172" s="76"/>
      <c r="I172" s="76"/>
      <c r="J172" s="76"/>
      <c r="K172" s="747"/>
      <c r="L172" s="748"/>
      <c r="M172" s="748"/>
      <c r="N172" s="749"/>
      <c r="O172" s="159"/>
      <c r="P172" s="756"/>
      <c r="Q172" s="757"/>
      <c r="R172" s="757"/>
      <c r="S172" s="757"/>
      <c r="T172" s="757"/>
      <c r="U172" s="758"/>
      <c r="V172" s="680"/>
      <c r="W172" s="680"/>
      <c r="X172" s="765"/>
      <c r="Y172" s="766"/>
      <c r="Z172" s="767"/>
      <c r="AA172" s="76"/>
      <c r="AB172" s="76"/>
      <c r="AC172" s="772"/>
      <c r="AD172" s="160"/>
      <c r="AE172" s="730"/>
      <c r="AF172" s="731"/>
      <c r="AG172" s="161"/>
      <c r="AH172" s="162"/>
      <c r="AI172" s="71"/>
      <c r="AJ172" s="118"/>
      <c r="AK172" s="59"/>
      <c r="AL172" s="59"/>
      <c r="AM172" s="178"/>
      <c r="AN172" s="178"/>
    </row>
    <row r="173" spans="1:42" ht="66.75" customHeight="1" thickBot="1">
      <c r="A173" s="28"/>
      <c r="B173" s="28"/>
      <c r="C173" s="29"/>
      <c r="D173" s="58"/>
      <c r="E173" s="105"/>
      <c r="F173" s="109"/>
      <c r="G173" s="109"/>
      <c r="H173" s="76"/>
      <c r="I173" s="76"/>
      <c r="J173" s="76"/>
      <c r="K173" s="750"/>
      <c r="L173" s="751"/>
      <c r="M173" s="751"/>
      <c r="N173" s="752"/>
      <c r="O173" s="159"/>
      <c r="P173" s="759"/>
      <c r="Q173" s="760"/>
      <c r="R173" s="760"/>
      <c r="S173" s="760"/>
      <c r="T173" s="760"/>
      <c r="U173" s="761"/>
      <c r="V173" s="680"/>
      <c r="W173" s="680"/>
      <c r="X173" s="768"/>
      <c r="Y173" s="769"/>
      <c r="Z173" s="770"/>
      <c r="AA173" s="76"/>
      <c r="AB173" s="76"/>
      <c r="AC173" s="773"/>
      <c r="AD173" s="160"/>
      <c r="AE173" s="732"/>
      <c r="AF173" s="733"/>
      <c r="AG173" s="161"/>
      <c r="AH173" s="162"/>
      <c r="AI173" s="71"/>
      <c r="AJ173" s="118"/>
      <c r="AK173" s="59"/>
      <c r="AL173" s="59"/>
      <c r="AM173" s="178"/>
      <c r="AN173" s="178"/>
    </row>
    <row r="174" spans="1:42" ht="6.75" customHeight="1">
      <c r="A174" s="3"/>
      <c r="B174" s="676"/>
      <c r="C174" s="553"/>
      <c r="D174" s="28"/>
      <c r="E174" s="102"/>
      <c r="F174" s="107"/>
      <c r="G174" s="107"/>
      <c r="H174" s="28"/>
      <c r="I174" s="561"/>
      <c r="J174" s="268"/>
      <c r="K174" s="562"/>
      <c r="L174" s="562"/>
      <c r="M174" s="562"/>
      <c r="N174" s="268"/>
      <c r="O174" s="561"/>
      <c r="P174" s="562"/>
      <c r="Q174" s="563"/>
      <c r="R174" s="562"/>
      <c r="S174" s="563"/>
      <c r="T174" s="432"/>
      <c r="U174" s="432"/>
      <c r="V174" s="564"/>
      <c r="W174" s="432"/>
      <c r="X174" s="432"/>
      <c r="Y174" s="268"/>
      <c r="Z174" s="432"/>
      <c r="AA174" s="28"/>
      <c r="AB174" s="28"/>
      <c r="AC174" s="28"/>
      <c r="AD174" s="28"/>
      <c r="AE174" s="28"/>
      <c r="AF174" s="28"/>
      <c r="AG174" s="565"/>
      <c r="AH174" s="566"/>
      <c r="AI174" s="566"/>
      <c r="AJ174" s="566"/>
      <c r="AK174" s="566"/>
      <c r="AL174" s="566"/>
      <c r="AM174" s="181"/>
      <c r="AN174" s="178"/>
    </row>
    <row r="175" spans="1:42">
      <c r="D175" s="3"/>
      <c r="E175" s="554"/>
      <c r="F175" s="555"/>
      <c r="G175" s="555"/>
      <c r="H175" s="3"/>
      <c r="I175" s="4"/>
      <c r="J175" s="556"/>
      <c r="K175" s="557"/>
      <c r="L175" s="558"/>
      <c r="M175" s="559"/>
      <c r="N175" s="5"/>
      <c r="O175" s="4"/>
      <c r="P175" s="560"/>
      <c r="Q175" s="33"/>
      <c r="R175" s="560"/>
      <c r="S175" s="33"/>
      <c r="T175" s="143"/>
      <c r="U175" s="143"/>
      <c r="V175" s="222"/>
      <c r="W175" s="143"/>
      <c r="X175" s="143"/>
      <c r="Y175" s="5"/>
      <c r="Z175" s="143"/>
      <c r="AA175" s="3"/>
      <c r="AB175" s="3"/>
      <c r="AC175" s="3"/>
      <c r="AD175" s="3"/>
      <c r="AE175" s="3"/>
      <c r="AF175" s="3"/>
      <c r="AG175" s="175"/>
      <c r="AH175" s="180"/>
      <c r="AI175" s="180"/>
      <c r="AJ175" s="180"/>
      <c r="AK175" s="180"/>
      <c r="AL175" s="180"/>
      <c r="AM175" s="178"/>
      <c r="AN175" s="178"/>
    </row>
    <row r="176" spans="1:42">
      <c r="AG176" s="176"/>
      <c r="AH176" s="178"/>
      <c r="AI176" s="178"/>
      <c r="AJ176" s="178"/>
      <c r="AK176" s="178"/>
      <c r="AL176" s="178"/>
      <c r="AM176" s="178"/>
      <c r="AN176" s="178"/>
    </row>
    <row r="177" spans="33:40">
      <c r="AG177" s="176"/>
      <c r="AH177" s="178"/>
      <c r="AI177" s="178"/>
      <c r="AJ177" s="178"/>
      <c r="AK177" s="178"/>
      <c r="AL177" s="178"/>
      <c r="AM177" s="178"/>
      <c r="AN177" s="178"/>
    </row>
    <row r="178" spans="33:40">
      <c r="AG178" s="176"/>
      <c r="AH178" s="178"/>
      <c r="AI178" s="178"/>
      <c r="AJ178" s="178"/>
      <c r="AK178" s="178"/>
      <c r="AL178" s="178"/>
      <c r="AM178" s="178"/>
      <c r="AN178" s="178"/>
    </row>
    <row r="179" spans="33:40">
      <c r="AG179" s="176"/>
      <c r="AH179" s="178"/>
      <c r="AI179" s="178"/>
      <c r="AJ179" s="178"/>
      <c r="AK179" s="178"/>
      <c r="AL179" s="178"/>
      <c r="AM179" s="178"/>
      <c r="AN179" s="178"/>
    </row>
    <row r="180" spans="33:40">
      <c r="AG180" s="176"/>
    </row>
    <row r="181" spans="33:40">
      <c r="AG181" s="176"/>
    </row>
  </sheetData>
  <mergeCells count="37">
    <mergeCell ref="V7:W7"/>
    <mergeCell ref="I1:J1"/>
    <mergeCell ref="V1:AC1"/>
    <mergeCell ref="AJ1:AK1"/>
    <mergeCell ref="I2:J2"/>
    <mergeCell ref="V2:W2"/>
    <mergeCell ref="Y2:Y7"/>
    <mergeCell ref="AC2:AC10"/>
    <mergeCell ref="I3:J3"/>
    <mergeCell ref="V3:W3"/>
    <mergeCell ref="I4:J4"/>
    <mergeCell ref="I5:J5"/>
    <mergeCell ref="V5:W5"/>
    <mergeCell ref="AJ5:AJ6"/>
    <mergeCell ref="I6:J6"/>
    <mergeCell ref="V6:W6"/>
    <mergeCell ref="V8:W8"/>
    <mergeCell ref="D9:F10"/>
    <mergeCell ref="G9:O9"/>
    <mergeCell ref="P9:U10"/>
    <mergeCell ref="V9:Y9"/>
    <mergeCell ref="AI9:AL10"/>
    <mergeCell ref="H10:L10"/>
    <mergeCell ref="M10:O10"/>
    <mergeCell ref="V10:W10"/>
    <mergeCell ref="X10:Y10"/>
    <mergeCell ref="Z10:AB10"/>
    <mergeCell ref="AD9:AH10"/>
    <mergeCell ref="AE171:AF173"/>
    <mergeCell ref="D15:D16"/>
    <mergeCell ref="F150:G150"/>
    <mergeCell ref="E167:F167"/>
    <mergeCell ref="W170:AC170"/>
    <mergeCell ref="K171:N173"/>
    <mergeCell ref="P171:U173"/>
    <mergeCell ref="X171:Z173"/>
    <mergeCell ref="AC171:AC173"/>
  </mergeCells>
  <conditionalFormatting sqref="AK6:AK7">
    <cfRule type="expression" dxfId="19" priority="10" stopIfTrue="1">
      <formula>$AK$2="PME"</formula>
    </cfRule>
  </conditionalFormatting>
  <conditionalFormatting sqref="AK169 AK12:AK163">
    <cfRule type="cellIs" dxfId="18" priority="9" stopIfTrue="1" operator="equal">
      <formula>"OK"</formula>
    </cfRule>
  </conditionalFormatting>
  <conditionalFormatting sqref="AK169">
    <cfRule type="cellIs" dxfId="17" priority="8" stopIfTrue="1" operator="between">
      <formula>0.001</formula>
      <formula>-0.001</formula>
    </cfRule>
  </conditionalFormatting>
  <conditionalFormatting sqref="AK5">
    <cfRule type="expression" dxfId="16" priority="7" stopIfTrue="1">
      <formula>$AK$2="ETI"</formula>
    </cfRule>
  </conditionalFormatting>
  <conditionalFormatting sqref="AL22 AL32 AL42 AL62 AL72 AL80 AL88 AL52">
    <cfRule type="cellIs" dxfId="15" priority="4" stopIfTrue="1" operator="equal">
      <formula>"S/O"</formula>
    </cfRule>
    <cfRule type="cellIs" dxfId="14" priority="5" stopIfTrue="1" operator="equal">
      <formula>"Plafond non atteint :instruire toutes les factures"</formula>
    </cfRule>
    <cfRule type="cellIs" dxfId="13" priority="6" stopIfTrue="1" operator="equal">
      <formula>"Les factures contrôlés permettent de plafonner le batiment"</formula>
    </cfRule>
  </conditionalFormatting>
  <conditionalFormatting sqref="AL42 AL62 AL72 AL80 AL88 AL32 AL52">
    <cfRule type="cellIs" dxfId="12" priority="1" stopIfTrue="1" operator="equal">
      <formula>"S/O"</formula>
    </cfRule>
    <cfRule type="cellIs" dxfId="11" priority="2" stopIfTrue="1" operator="equal">
      <formula>"Le plafond en batiment n'est pas atteint, vous devez instruire tous les devis"</formula>
    </cfRule>
    <cfRule type="cellIs" dxfId="10" priority="3" stopIfTrue="1" operator="equal">
      <formula>"Les devis analysés permettent de plafonner le batiment"</formula>
    </cfRule>
  </conditionalFormatting>
  <dataValidations count="4">
    <dataValidation type="list" allowBlank="1" showInputMessage="1" showErrorMessage="1" sqref="AK3:AK4">
      <formula1>"choisir ,oui,non"</formula1>
    </dataValidation>
    <dataValidation type="list" allowBlank="1" showInputMessage="1" showErrorMessage="1" sqref="AK2">
      <formula1>"choisir,PME,ETI"</formula1>
    </dataValidation>
    <dataValidation type="list" allowBlank="1" showInputMessage="1" showErrorMessage="1" sqref="I6:J6">
      <formula1>"choisir,Simplifié,Approfondi"</formula1>
    </dataValidation>
    <dataValidation type="list" allowBlank="1" showInputMessage="1" showErrorMessage="1" sqref="I1:J1">
      <formula1>"choisir,1er acompte,2e acompte,Solde,Paiement unique"</formula1>
    </dataValidation>
  </dataValidations>
  <printOptions horizontalCentered="1" verticalCentered="1"/>
  <pageMargins left="0" right="0" top="0.39370078740157483" bottom="0.19685039370078741" header="0" footer="0.31496062992125984"/>
  <pageSetup paperSize="8" scale="60" fitToWidth="3" fitToHeight="2" orientation="landscape" r:id="rId1"/>
  <headerFooter>
    <oddHeader>&amp;C&amp;"Arial,Normal"&amp;14Page &amp;P sur &amp;N</oddHeader>
    <oddFooter xml:space="preserve">&amp;LINVOCM Version 26022015
</oddFooter>
  </headerFooter>
  <colBreaks count="2" manualBreakCount="2">
    <brk id="21" max="174" man="1"/>
    <brk id="29" max="174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P181"/>
  <sheetViews>
    <sheetView showWhiteSpace="0" view="pageBreakPreview" topLeftCell="D1" zoomScale="75" zoomScaleNormal="70" zoomScaleSheetLayoutView="75" zoomScalePageLayoutView="51" workbookViewId="0">
      <selection activeCell="D8" sqref="D8"/>
    </sheetView>
  </sheetViews>
  <sheetFormatPr baseColWidth="10" defaultRowHeight="12.75" outlineLevelRow="1"/>
  <cols>
    <col min="1" max="1" width="41.6640625" style="1" hidden="1" customWidth="1"/>
    <col min="2" max="2" width="22.5" style="1" hidden="1" customWidth="1"/>
    <col min="3" max="3" width="65.1640625" style="2" hidden="1" customWidth="1"/>
    <col min="4" max="4" width="46.33203125" style="1" customWidth="1"/>
    <col min="5" max="5" width="18.1640625" style="106" customWidth="1"/>
    <col min="6" max="6" width="14.33203125" style="110" customWidth="1"/>
    <col min="7" max="7" width="13.1640625" style="110" customWidth="1"/>
    <col min="8" max="8" width="22.6640625" style="1" customWidth="1"/>
    <col min="9" max="9" width="11.5" style="22" customWidth="1"/>
    <col min="10" max="10" width="18.5" style="23" bestFit="1" customWidth="1"/>
    <col min="11" max="11" width="21.1640625" style="34" customWidth="1"/>
    <col min="12" max="12" width="20.6640625" style="35" customWidth="1"/>
    <col min="13" max="13" width="21.1640625" style="37" customWidth="1"/>
    <col min="14" max="14" width="12" style="23"/>
    <col min="15" max="15" width="11.33203125" style="22" customWidth="1"/>
    <col min="16" max="16" width="21.1640625" style="36" customWidth="1"/>
    <col min="17" max="17" width="22.5" style="32" customWidth="1"/>
    <col min="18" max="18" width="22.6640625" style="36" customWidth="1"/>
    <col min="19" max="19" width="24.1640625" style="32" customWidth="1"/>
    <col min="20" max="20" width="41" style="144" customWidth="1"/>
    <col min="21" max="21" width="15.6640625" style="144" customWidth="1"/>
    <col min="22" max="22" width="12.83203125" style="223" customWidth="1"/>
    <col min="23" max="23" width="38" style="144" customWidth="1"/>
    <col min="24" max="24" width="38.83203125" style="144" customWidth="1"/>
    <col min="25" max="25" width="14.1640625" style="23" customWidth="1"/>
    <col min="26" max="26" width="58.83203125" style="144" customWidth="1"/>
    <col min="27" max="27" width="18.6640625" style="1" customWidth="1"/>
    <col min="28" max="28" width="34.1640625" style="1" customWidth="1"/>
    <col min="29" max="29" width="62" style="1" customWidth="1"/>
    <col min="30" max="30" width="29.6640625" style="1" customWidth="1"/>
    <col min="31" max="31" width="18.6640625" style="1" customWidth="1"/>
    <col min="32" max="32" width="30.1640625" style="1" customWidth="1"/>
    <col min="33" max="33" width="21.5" style="44" customWidth="1"/>
    <col min="34" max="34" width="45.1640625" style="148" customWidth="1"/>
    <col min="35" max="35" width="10.33203125" style="70" customWidth="1"/>
    <col min="36" max="36" width="20.6640625" style="119" customWidth="1"/>
    <col min="37" max="37" width="9" style="70" customWidth="1"/>
    <col min="38" max="38" width="28" style="70" customWidth="1"/>
    <col min="39" max="39" width="12" style="1" customWidth="1"/>
    <col min="40" max="16384" width="12" style="1"/>
  </cols>
  <sheetData>
    <row r="1" spans="1:39" s="3" customFormat="1" ht="27" customHeight="1" thickBot="1">
      <c r="A1" s="1"/>
      <c r="B1" s="660"/>
      <c r="C1" s="25"/>
      <c r="D1" s="28"/>
      <c r="E1" s="28"/>
      <c r="F1" s="28"/>
      <c r="G1" s="28"/>
      <c r="H1" s="492" t="s">
        <v>126</v>
      </c>
      <c r="I1" s="683" t="s">
        <v>228</v>
      </c>
      <c r="J1" s="684"/>
      <c r="K1" s="490" t="s">
        <v>200</v>
      </c>
      <c r="L1" s="187"/>
      <c r="M1" s="432"/>
      <c r="N1" s="432"/>
      <c r="O1" s="60"/>
      <c r="P1" s="67"/>
      <c r="Q1" s="68"/>
      <c r="R1" s="67"/>
      <c r="S1" s="68"/>
      <c r="T1" s="149"/>
      <c r="U1" s="149"/>
      <c r="V1" s="685" t="s">
        <v>191</v>
      </c>
      <c r="W1" s="686"/>
      <c r="X1" s="686"/>
      <c r="Y1" s="686"/>
      <c r="Z1" s="686"/>
      <c r="AA1" s="686"/>
      <c r="AB1" s="686"/>
      <c r="AC1" s="687"/>
      <c r="AD1" s="59"/>
      <c r="AE1" s="121"/>
      <c r="AF1" s="121"/>
      <c r="AG1" s="121"/>
      <c r="AH1" s="145"/>
      <c r="AI1" s="66"/>
      <c r="AJ1" s="693" t="s">
        <v>79</v>
      </c>
      <c r="AK1" s="694"/>
      <c r="AL1" s="97"/>
      <c r="AM1" s="96"/>
    </row>
    <row r="2" spans="1:39" ht="27.75" customHeight="1" thickBot="1">
      <c r="B2" s="660"/>
      <c r="C2" s="25"/>
      <c r="D2" s="28"/>
      <c r="E2" s="193"/>
      <c r="F2" s="194"/>
      <c r="G2" s="194"/>
      <c r="H2" s="493" t="s">
        <v>80</v>
      </c>
      <c r="I2" s="695"/>
      <c r="J2" s="696"/>
      <c r="K2" s="491" t="s">
        <v>213</v>
      </c>
      <c r="L2" s="435"/>
      <c r="M2" s="191"/>
      <c r="N2" s="190"/>
      <c r="O2" s="60"/>
      <c r="P2" s="77"/>
      <c r="Q2" s="68"/>
      <c r="R2" s="77"/>
      <c r="S2" s="68"/>
      <c r="T2" s="149"/>
      <c r="U2" s="149"/>
      <c r="V2" s="697" t="s">
        <v>205</v>
      </c>
      <c r="W2" s="698"/>
      <c r="X2" s="453"/>
      <c r="Y2" s="699"/>
      <c r="Z2" s="677" t="s">
        <v>107</v>
      </c>
      <c r="AA2" s="166" t="s">
        <v>124</v>
      </c>
      <c r="AB2" s="212" t="s">
        <v>128</v>
      </c>
      <c r="AC2" s="690" t="s">
        <v>105</v>
      </c>
      <c r="AD2" s="59"/>
      <c r="AE2" s="94"/>
      <c r="AF2" s="59"/>
      <c r="AG2" s="95"/>
      <c r="AH2" s="146"/>
      <c r="AI2" s="66"/>
      <c r="AJ2" s="114" t="s">
        <v>77</v>
      </c>
      <c r="AK2" s="111" t="s">
        <v>195</v>
      </c>
      <c r="AL2" s="97"/>
      <c r="AM2" s="96"/>
    </row>
    <row r="3" spans="1:39" ht="27" customHeight="1">
      <c r="B3" s="660"/>
      <c r="C3" s="25"/>
      <c r="D3" s="28"/>
      <c r="E3" s="193"/>
      <c r="F3" s="194"/>
      <c r="G3" s="194"/>
      <c r="H3" s="494" t="s">
        <v>193</v>
      </c>
      <c r="I3" s="702"/>
      <c r="J3" s="703"/>
      <c r="K3" s="436" t="s">
        <v>64</v>
      </c>
      <c r="L3" s="188"/>
      <c r="M3" s="192"/>
      <c r="N3" s="190"/>
      <c r="O3" s="60"/>
      <c r="P3" s="67"/>
      <c r="Q3" s="68"/>
      <c r="R3" s="67"/>
      <c r="S3" s="68"/>
      <c r="T3" s="149"/>
      <c r="U3" s="149"/>
      <c r="V3" s="704" t="s">
        <v>129</v>
      </c>
      <c r="W3" s="705"/>
      <c r="X3" s="173" t="s">
        <v>106</v>
      </c>
      <c r="Y3" s="700"/>
      <c r="Z3" s="207" t="s">
        <v>108</v>
      </c>
      <c r="AA3" s="18" t="s">
        <v>109</v>
      </c>
      <c r="AB3" s="213"/>
      <c r="AC3" s="691"/>
      <c r="AD3" s="59"/>
      <c r="AE3" s="94"/>
      <c r="AF3" s="59"/>
      <c r="AG3" s="95"/>
      <c r="AH3" s="146"/>
      <c r="AI3" s="66"/>
      <c r="AJ3" s="115" t="s">
        <v>81</v>
      </c>
      <c r="AK3" s="112" t="s">
        <v>229</v>
      </c>
      <c r="AL3" s="97"/>
      <c r="AM3" s="96"/>
    </row>
    <row r="4" spans="1:39" ht="27" customHeight="1">
      <c r="B4" s="660"/>
      <c r="C4" s="25"/>
      <c r="D4" s="28"/>
      <c r="E4" s="193"/>
      <c r="F4" s="194"/>
      <c r="G4" s="194"/>
      <c r="H4" s="494" t="s">
        <v>230</v>
      </c>
      <c r="I4" s="702"/>
      <c r="J4" s="712"/>
      <c r="K4" s="436"/>
      <c r="L4" s="188"/>
      <c r="M4" s="192"/>
      <c r="N4" s="190"/>
      <c r="O4" s="60"/>
      <c r="P4" s="67"/>
      <c r="Q4" s="68"/>
      <c r="R4" s="67"/>
      <c r="S4" s="68"/>
      <c r="T4" s="149"/>
      <c r="U4" s="149"/>
      <c r="V4" s="654"/>
      <c r="W4" s="655"/>
      <c r="X4" s="656"/>
      <c r="Y4" s="700"/>
      <c r="Z4" s="657"/>
      <c r="AA4" s="658"/>
      <c r="AB4" s="659"/>
      <c r="AC4" s="691"/>
      <c r="AD4" s="59"/>
      <c r="AE4" s="94"/>
      <c r="AF4" s="59"/>
      <c r="AG4" s="95"/>
      <c r="AH4" s="146"/>
      <c r="AI4" s="66"/>
      <c r="AJ4" s="115"/>
      <c r="AK4" s="112"/>
      <c r="AL4" s="97"/>
      <c r="AM4" s="96"/>
    </row>
    <row r="5" spans="1:39" ht="42.75" customHeight="1" thickBot="1">
      <c r="B5" s="660"/>
      <c r="C5" s="25"/>
      <c r="D5" s="28"/>
      <c r="E5" s="193"/>
      <c r="F5" s="194"/>
      <c r="G5" s="194"/>
      <c r="H5" s="494" t="s">
        <v>125</v>
      </c>
      <c r="I5" s="706" t="str">
        <f ca="1">LEFT(MID(CELL("filename",A1),FIND("[",CELL("filename",A1))+1,SUM(FIND({"[";"]"},CELL("filename",A1))*{-1;1})-6),13)</f>
        <v>INV0000000000</v>
      </c>
      <c r="J5" s="707"/>
      <c r="K5" s="622" t="s">
        <v>194</v>
      </c>
      <c r="L5" s="623" t="str">
        <f>IF(I6="Approfondi",IF(ISBLANK(L2),"",DATE(YEAR(L3)+2,MONTH(L3),DAY(L3))),IF(ISBLANK(L2),"",IF(MID(I5,6,2)=13,DATE(YEAR(L2)+1,MONTH(L2),DAY(L2)),DATE(YEAR(L2)+1,MONTH(L2)+3,DAY(L2)))))</f>
        <v/>
      </c>
      <c r="M5" s="158"/>
      <c r="N5" s="190"/>
      <c r="O5" s="60"/>
      <c r="P5" s="67"/>
      <c r="Q5" s="68"/>
      <c r="R5" s="67"/>
      <c r="S5" s="68"/>
      <c r="T5" s="149"/>
      <c r="U5" s="149"/>
      <c r="V5" s="688" t="s">
        <v>116</v>
      </c>
      <c r="W5" s="689"/>
      <c r="X5" s="206">
        <v>1</v>
      </c>
      <c r="Y5" s="700"/>
      <c r="Z5" s="208" t="s">
        <v>111</v>
      </c>
      <c r="AA5" s="168" t="s">
        <v>110</v>
      </c>
      <c r="AB5" s="214"/>
      <c r="AC5" s="691"/>
      <c r="AD5" s="59"/>
      <c r="AE5" s="94"/>
      <c r="AF5" s="59"/>
      <c r="AG5" s="95"/>
      <c r="AH5" s="146"/>
      <c r="AI5" s="66"/>
      <c r="AJ5" s="708" t="s">
        <v>62</v>
      </c>
      <c r="AK5" s="113" t="str">
        <f>IF(AK2="choisir","",IF((AND(AK2="PME",AK3="OUI")),40%,35%))</f>
        <v/>
      </c>
      <c r="AL5" s="97"/>
      <c r="AM5" s="96"/>
    </row>
    <row r="6" spans="1:39" ht="27" customHeight="1" thickBot="1">
      <c r="B6" s="660"/>
      <c r="C6" s="25"/>
      <c r="D6" s="28"/>
      <c r="E6" s="193"/>
      <c r="F6" s="194"/>
      <c r="G6" s="194"/>
      <c r="H6" s="495" t="s">
        <v>65</v>
      </c>
      <c r="I6" s="710" t="s">
        <v>195</v>
      </c>
      <c r="J6" s="711"/>
      <c r="K6" s="433" t="s">
        <v>66</v>
      </c>
      <c r="L6" s="434"/>
      <c r="M6" s="158"/>
      <c r="N6" s="190"/>
      <c r="O6" s="60"/>
      <c r="P6" s="67"/>
      <c r="Q6" s="68"/>
      <c r="R6" s="67"/>
      <c r="S6" s="68"/>
      <c r="T6" s="149"/>
      <c r="U6" s="149"/>
      <c r="V6" s="688" t="s">
        <v>131</v>
      </c>
      <c r="W6" s="689"/>
      <c r="X6" s="206">
        <v>0.5</v>
      </c>
      <c r="Y6" s="700"/>
      <c r="Z6" s="209" t="s">
        <v>117</v>
      </c>
      <c r="AA6" s="210"/>
      <c r="AB6" s="205"/>
      <c r="AC6" s="691"/>
      <c r="AD6" s="28"/>
      <c r="AE6" s="94"/>
      <c r="AF6" s="59"/>
      <c r="AG6" s="95"/>
      <c r="AH6" s="146"/>
      <c r="AI6" s="66"/>
      <c r="AJ6" s="709"/>
      <c r="AK6" s="287" t="str">
        <f>IF($AK$2="choisir","",IF(AND(AK2="ETI",AK3="OUI"),20%,17.5%))</f>
        <v/>
      </c>
      <c r="AL6" s="97"/>
      <c r="AM6" s="96"/>
    </row>
    <row r="7" spans="1:39" ht="27" customHeight="1" thickBot="1">
      <c r="B7" s="660"/>
      <c r="C7" s="25"/>
      <c r="D7" s="456" t="str">
        <f ca="1">CONCATENATE("N°SIRET DU ",MID(CELL("filename",A1),FIND("]",CELL("filename",A1))+1,10))</f>
        <v>N°SIRET DU SITE 3</v>
      </c>
      <c r="E7" s="156"/>
      <c r="F7" s="156"/>
      <c r="G7" s="156"/>
      <c r="H7" s="157"/>
      <c r="I7" s="157"/>
      <c r="J7" s="158"/>
      <c r="K7" s="218" t="s">
        <v>134</v>
      </c>
      <c r="L7" s="189"/>
      <c r="M7" s="62"/>
      <c r="N7" s="61"/>
      <c r="O7" s="60"/>
      <c r="P7" s="67"/>
      <c r="Q7" s="68"/>
      <c r="R7" s="67"/>
      <c r="S7" s="68"/>
      <c r="T7" s="149"/>
      <c r="U7" s="149"/>
      <c r="V7" s="688" t="s">
        <v>132</v>
      </c>
      <c r="W7" s="689"/>
      <c r="X7" s="206">
        <v>0.2</v>
      </c>
      <c r="Y7" s="701"/>
      <c r="Z7" s="211" t="s">
        <v>118</v>
      </c>
      <c r="AA7" s="210"/>
      <c r="AB7" s="167"/>
      <c r="AC7" s="691"/>
      <c r="AD7" s="28"/>
      <c r="AE7" s="94"/>
      <c r="AF7" s="59"/>
      <c r="AG7" s="95"/>
      <c r="AH7" s="146"/>
      <c r="AI7" s="66"/>
      <c r="AJ7" s="263"/>
      <c r="AK7" s="295"/>
      <c r="AL7" s="99"/>
      <c r="AM7" s="96"/>
    </row>
    <row r="8" spans="1:39" ht="27.75" customHeight="1" thickBot="1">
      <c r="B8" s="660"/>
      <c r="C8" s="25"/>
      <c r="D8" s="195"/>
      <c r="E8" s="102"/>
      <c r="F8" s="107"/>
      <c r="G8" s="107"/>
      <c r="H8" s="59"/>
      <c r="I8" s="60"/>
      <c r="J8" s="61"/>
      <c r="K8" s="562"/>
      <c r="L8" s="568"/>
      <c r="M8" s="62"/>
      <c r="N8" s="61"/>
      <c r="O8" s="60"/>
      <c r="P8" s="77"/>
      <c r="Q8" s="68"/>
      <c r="R8" s="67"/>
      <c r="S8" s="67"/>
      <c r="T8" s="454" t="s">
        <v>202</v>
      </c>
      <c r="U8" s="455"/>
      <c r="V8" s="681" t="s">
        <v>127</v>
      </c>
      <c r="W8" s="682"/>
      <c r="X8" s="339">
        <v>1</v>
      </c>
      <c r="Y8" s="452"/>
      <c r="Z8" s="216" t="s">
        <v>130</v>
      </c>
      <c r="AA8" s="216"/>
      <c r="AB8" s="216"/>
      <c r="AC8" s="691"/>
      <c r="AD8" s="59"/>
      <c r="AE8" s="59"/>
      <c r="AF8" s="59"/>
      <c r="AG8" s="65"/>
      <c r="AH8" s="147"/>
      <c r="AI8" s="98"/>
      <c r="AJ8" s="116"/>
      <c r="AK8" s="99"/>
      <c r="AL8" s="99"/>
      <c r="AM8" s="624"/>
    </row>
    <row r="9" spans="1:39" s="73" customFormat="1" ht="24.75" customHeight="1" thickBot="1">
      <c r="A9" s="196"/>
      <c r="B9" s="661"/>
      <c r="C9" s="197"/>
      <c r="D9" s="774" t="s">
        <v>220</v>
      </c>
      <c r="E9" s="775"/>
      <c r="F9" s="775"/>
      <c r="G9" s="778" t="s">
        <v>0</v>
      </c>
      <c r="H9" s="779"/>
      <c r="I9" s="779"/>
      <c r="J9" s="779"/>
      <c r="K9" s="779"/>
      <c r="L9" s="779"/>
      <c r="M9" s="779"/>
      <c r="N9" s="779"/>
      <c r="O9" s="780"/>
      <c r="P9" s="781" t="s">
        <v>112</v>
      </c>
      <c r="Q9" s="782"/>
      <c r="R9" s="782"/>
      <c r="S9" s="782"/>
      <c r="T9" s="782"/>
      <c r="U9" s="783"/>
      <c r="V9" s="787" t="s">
        <v>133</v>
      </c>
      <c r="W9" s="788"/>
      <c r="X9" s="788"/>
      <c r="Y9" s="789"/>
      <c r="Z9" s="215"/>
      <c r="AA9" s="215"/>
      <c r="AB9" s="215"/>
      <c r="AC9" s="691"/>
      <c r="AD9" s="790" t="s">
        <v>59</v>
      </c>
      <c r="AE9" s="791"/>
      <c r="AF9" s="791"/>
      <c r="AG9" s="791"/>
      <c r="AH9" s="792"/>
      <c r="AI9" s="713" t="s">
        <v>72</v>
      </c>
      <c r="AJ9" s="714"/>
      <c r="AK9" s="714"/>
      <c r="AL9" s="715"/>
      <c r="AM9" s="72"/>
    </row>
    <row r="10" spans="1:39" s="73" customFormat="1" ht="22.5" customHeight="1" thickBot="1">
      <c r="A10" s="74"/>
      <c r="B10" s="662"/>
      <c r="C10" s="75"/>
      <c r="D10" s="776"/>
      <c r="E10" s="777"/>
      <c r="F10" s="777"/>
      <c r="G10" s="487"/>
      <c r="H10" s="719" t="s">
        <v>1</v>
      </c>
      <c r="I10" s="720"/>
      <c r="J10" s="720"/>
      <c r="K10" s="720"/>
      <c r="L10" s="721"/>
      <c r="M10" s="722" t="s">
        <v>93</v>
      </c>
      <c r="N10" s="723"/>
      <c r="O10" s="724"/>
      <c r="P10" s="784"/>
      <c r="Q10" s="785"/>
      <c r="R10" s="785"/>
      <c r="S10" s="785"/>
      <c r="T10" s="785"/>
      <c r="U10" s="786"/>
      <c r="V10" s="725" t="s">
        <v>115</v>
      </c>
      <c r="W10" s="726"/>
      <c r="X10" s="727"/>
      <c r="Y10" s="727"/>
      <c r="Z10" s="736" t="s">
        <v>204</v>
      </c>
      <c r="AA10" s="737"/>
      <c r="AB10" s="737"/>
      <c r="AC10" s="692"/>
      <c r="AD10" s="793"/>
      <c r="AE10" s="794"/>
      <c r="AF10" s="794"/>
      <c r="AG10" s="794"/>
      <c r="AH10" s="795"/>
      <c r="AI10" s="716"/>
      <c r="AJ10" s="717"/>
      <c r="AK10" s="717"/>
      <c r="AL10" s="718"/>
      <c r="AM10" s="72"/>
    </row>
    <row r="11" spans="1:39" s="73" customFormat="1" ht="81" customHeight="1" thickBot="1">
      <c r="A11" s="183" t="s">
        <v>123</v>
      </c>
      <c r="B11" s="663" t="s">
        <v>230</v>
      </c>
      <c r="C11" s="184" t="s">
        <v>2</v>
      </c>
      <c r="D11" s="437" t="s">
        <v>73</v>
      </c>
      <c r="E11" s="438" t="s">
        <v>227</v>
      </c>
      <c r="F11" s="467" t="s">
        <v>101</v>
      </c>
      <c r="G11" s="488" t="s">
        <v>222</v>
      </c>
      <c r="H11" s="480" t="s">
        <v>103</v>
      </c>
      <c r="I11" s="481" t="s">
        <v>3</v>
      </c>
      <c r="J11" s="482" t="s">
        <v>4</v>
      </c>
      <c r="K11" s="483" t="s">
        <v>55</v>
      </c>
      <c r="L11" s="484" t="s">
        <v>56</v>
      </c>
      <c r="M11" s="485" t="s">
        <v>57</v>
      </c>
      <c r="N11" s="482" t="s">
        <v>84</v>
      </c>
      <c r="O11" s="486" t="s">
        <v>5</v>
      </c>
      <c r="P11" s="441" t="s">
        <v>95</v>
      </c>
      <c r="Q11" s="442" t="s">
        <v>94</v>
      </c>
      <c r="R11" s="442" t="s">
        <v>198</v>
      </c>
      <c r="S11" s="443" t="s">
        <v>199</v>
      </c>
      <c r="T11" s="444" t="s">
        <v>114</v>
      </c>
      <c r="U11" s="444" t="s">
        <v>201</v>
      </c>
      <c r="V11" s="331" t="s">
        <v>136</v>
      </c>
      <c r="W11" s="220" t="s">
        <v>135</v>
      </c>
      <c r="X11" s="224" t="s">
        <v>104</v>
      </c>
      <c r="Y11" s="224" t="s">
        <v>203</v>
      </c>
      <c r="Z11" s="219" t="s">
        <v>206</v>
      </c>
      <c r="AA11" s="678" t="s">
        <v>82</v>
      </c>
      <c r="AB11" s="204" t="s">
        <v>207</v>
      </c>
      <c r="AC11" s="270" t="s">
        <v>192</v>
      </c>
      <c r="AD11" s="330" t="s">
        <v>85</v>
      </c>
      <c r="AE11" s="185" t="s">
        <v>74</v>
      </c>
      <c r="AF11" s="185" t="s">
        <v>75</v>
      </c>
      <c r="AG11" s="186" t="s">
        <v>76</v>
      </c>
      <c r="AH11" s="282" t="s">
        <v>69</v>
      </c>
      <c r="AI11" s="283" t="s">
        <v>60</v>
      </c>
      <c r="AJ11" s="284" t="s">
        <v>61</v>
      </c>
      <c r="AK11" s="285" t="s">
        <v>83</v>
      </c>
      <c r="AL11" s="286" t="s">
        <v>190</v>
      </c>
      <c r="AM11" s="72"/>
    </row>
    <row r="12" spans="1:39" s="239" customFormat="1" ht="15" outlineLevel="1">
      <c r="A12" s="226"/>
      <c r="B12" s="664"/>
      <c r="C12" s="227"/>
      <c r="D12" s="409" t="s">
        <v>137</v>
      </c>
      <c r="E12" s="397"/>
      <c r="F12" s="400"/>
      <c r="G12" s="457"/>
      <c r="H12" s="235"/>
      <c r="I12" s="496"/>
      <c r="J12" s="236"/>
      <c r="K12" s="237"/>
      <c r="L12" s="376"/>
      <c r="M12" s="379"/>
      <c r="N12" s="236"/>
      <c r="O12" s="380"/>
      <c r="P12" s="528"/>
      <c r="Q12" s="529"/>
      <c r="R12" s="529"/>
      <c r="S12" s="528"/>
      <c r="T12" s="269"/>
      <c r="U12" s="365"/>
      <c r="V12" s="266"/>
      <c r="W12" s="280"/>
      <c r="X12" s="234"/>
      <c r="Y12" s="234"/>
      <c r="Z12" s="235"/>
      <c r="AA12" s="365"/>
      <c r="AB12" s="569"/>
      <c r="AC12" s="570"/>
      <c r="AD12" s="571"/>
      <c r="AE12" s="572"/>
      <c r="AF12" s="573"/>
      <c r="AG12" s="256"/>
      <c r="AH12" s="294"/>
      <c r="AI12" s="265"/>
      <c r="AJ12" s="271"/>
      <c r="AK12" s="276"/>
      <c r="AL12" s="301"/>
      <c r="AM12" s="238"/>
    </row>
    <row r="13" spans="1:39" s="349" customFormat="1" ht="14.25" outlineLevel="1">
      <c r="A13" s="228"/>
      <c r="B13" s="665"/>
      <c r="C13" s="346"/>
      <c r="D13" s="679" t="s">
        <v>138</v>
      </c>
      <c r="E13" s="364"/>
      <c r="F13" s="364"/>
      <c r="G13" s="458"/>
      <c r="H13" s="374"/>
      <c r="I13" s="352"/>
      <c r="J13" s="352"/>
      <c r="K13" s="351"/>
      <c r="L13" s="378"/>
      <c r="M13" s="382"/>
      <c r="N13" s="352"/>
      <c r="O13" s="383"/>
      <c r="P13" s="502"/>
      <c r="Q13" s="351"/>
      <c r="R13" s="351"/>
      <c r="S13" s="530"/>
      <c r="T13" s="374"/>
      <c r="U13" s="366"/>
      <c r="V13" s="372"/>
      <c r="W13" s="352"/>
      <c r="X13" s="352"/>
      <c r="Y13" s="352"/>
      <c r="Z13" s="374"/>
      <c r="AA13" s="366"/>
      <c r="AB13" s="510"/>
      <c r="AC13" s="574"/>
      <c r="AD13" s="382"/>
      <c r="AE13" s="572"/>
      <c r="AF13" s="515"/>
      <c r="AG13" s="354"/>
      <c r="AH13" s="290"/>
      <c r="AI13" s="347"/>
      <c r="AJ13" s="117"/>
      <c r="AK13" s="69"/>
      <c r="AL13" s="302"/>
      <c r="AM13" s="348"/>
    </row>
    <row r="14" spans="1:39" s="349" customFormat="1" ht="14.25" outlineLevel="1">
      <c r="A14" s="228"/>
      <c r="B14" s="665"/>
      <c r="C14" s="346"/>
      <c r="D14" s="679" t="s">
        <v>139</v>
      </c>
      <c r="E14" s="364"/>
      <c r="F14" s="364"/>
      <c r="G14" s="458"/>
      <c r="H14" s="374"/>
      <c r="I14" s="352"/>
      <c r="J14" s="352"/>
      <c r="K14" s="351"/>
      <c r="L14" s="378"/>
      <c r="M14" s="382"/>
      <c r="N14" s="352"/>
      <c r="O14" s="381"/>
      <c r="P14" s="502"/>
      <c r="Q14" s="351"/>
      <c r="R14" s="351"/>
      <c r="S14" s="530"/>
      <c r="T14" s="374"/>
      <c r="U14" s="366"/>
      <c r="V14" s="372"/>
      <c r="W14" s="352"/>
      <c r="X14" s="352"/>
      <c r="Y14" s="352"/>
      <c r="Z14" s="374"/>
      <c r="AA14" s="366"/>
      <c r="AB14" s="517"/>
      <c r="AC14" s="574"/>
      <c r="AD14" s="382"/>
      <c r="AE14" s="572"/>
      <c r="AF14" s="515"/>
      <c r="AG14" s="354"/>
      <c r="AH14" s="290"/>
      <c r="AI14" s="347"/>
      <c r="AJ14" s="117"/>
      <c r="AK14" s="277"/>
      <c r="AL14" s="302"/>
      <c r="AM14" s="348"/>
    </row>
    <row r="15" spans="1:39" s="349" customFormat="1" ht="14.25" outlineLevel="1">
      <c r="A15" s="228"/>
      <c r="B15" s="665"/>
      <c r="C15" s="346"/>
      <c r="D15" s="738" t="s">
        <v>140</v>
      </c>
      <c r="E15" s="399"/>
      <c r="F15" s="399"/>
      <c r="G15" s="459"/>
      <c r="H15" s="374"/>
      <c r="I15" s="352"/>
      <c r="J15" s="352"/>
      <c r="K15" s="351"/>
      <c r="L15" s="378"/>
      <c r="M15" s="382"/>
      <c r="N15" s="352"/>
      <c r="O15" s="381"/>
      <c r="P15" s="502"/>
      <c r="Q15" s="351"/>
      <c r="R15" s="351"/>
      <c r="S15" s="530"/>
      <c r="T15" s="374"/>
      <c r="U15" s="366"/>
      <c r="V15" s="372"/>
      <c r="W15" s="352"/>
      <c r="X15" s="352"/>
      <c r="Y15" s="352"/>
      <c r="Z15" s="374"/>
      <c r="AA15" s="366"/>
      <c r="AB15" s="517"/>
      <c r="AC15" s="574"/>
      <c r="AD15" s="382"/>
      <c r="AE15" s="572"/>
      <c r="AF15" s="515"/>
      <c r="AG15" s="354"/>
      <c r="AH15" s="290"/>
      <c r="AI15" s="347"/>
      <c r="AJ15" s="117"/>
      <c r="AK15" s="277"/>
      <c r="AL15" s="302"/>
      <c r="AM15" s="348"/>
    </row>
    <row r="16" spans="1:39" s="349" customFormat="1" ht="14.25" outlineLevel="1">
      <c r="A16" s="228"/>
      <c r="B16" s="665"/>
      <c r="C16" s="346"/>
      <c r="D16" s="739"/>
      <c r="E16" s="399"/>
      <c r="F16" s="399"/>
      <c r="G16" s="459"/>
      <c r="H16" s="374"/>
      <c r="I16" s="352"/>
      <c r="J16" s="352"/>
      <c r="K16" s="351"/>
      <c r="L16" s="378"/>
      <c r="M16" s="382"/>
      <c r="N16" s="352"/>
      <c r="O16" s="381"/>
      <c r="P16" s="502"/>
      <c r="Q16" s="351"/>
      <c r="R16" s="351"/>
      <c r="S16" s="351"/>
      <c r="T16" s="374"/>
      <c r="U16" s="366"/>
      <c r="V16" s="372"/>
      <c r="W16" s="352"/>
      <c r="X16" s="352"/>
      <c r="Y16" s="352"/>
      <c r="Z16" s="374"/>
      <c r="AA16" s="366"/>
      <c r="AB16" s="517"/>
      <c r="AC16" s="574"/>
      <c r="AD16" s="382"/>
      <c r="AE16" s="572"/>
      <c r="AF16" s="515"/>
      <c r="AG16" s="354"/>
      <c r="AH16" s="290"/>
      <c r="AI16" s="347"/>
      <c r="AJ16" s="117"/>
      <c r="AK16" s="55"/>
      <c r="AL16" s="302"/>
      <c r="AM16" s="348"/>
    </row>
    <row r="17" spans="1:39" s="349" customFormat="1" ht="14.25" outlineLevel="1">
      <c r="A17" s="228"/>
      <c r="B17" s="665"/>
      <c r="C17" s="346"/>
      <c r="D17" s="411" t="s">
        <v>141</v>
      </c>
      <c r="E17" s="364"/>
      <c r="F17" s="364"/>
      <c r="G17" s="458"/>
      <c r="H17" s="374"/>
      <c r="I17" s="352"/>
      <c r="J17" s="352"/>
      <c r="K17" s="351"/>
      <c r="L17" s="378"/>
      <c r="M17" s="382"/>
      <c r="N17" s="352"/>
      <c r="O17" s="381"/>
      <c r="P17" s="502"/>
      <c r="Q17" s="351"/>
      <c r="R17" s="351"/>
      <c r="S17" s="351"/>
      <c r="T17" s="374"/>
      <c r="U17" s="366"/>
      <c r="V17" s="372"/>
      <c r="W17" s="352"/>
      <c r="X17" s="352"/>
      <c r="Y17" s="352"/>
      <c r="Z17" s="374"/>
      <c r="AA17" s="366"/>
      <c r="AB17" s="517"/>
      <c r="AC17" s="574"/>
      <c r="AD17" s="382"/>
      <c r="AE17" s="572"/>
      <c r="AF17" s="515"/>
      <c r="AG17" s="354"/>
      <c r="AH17" s="290"/>
      <c r="AI17" s="347"/>
      <c r="AJ17" s="117"/>
      <c r="AK17" s="55"/>
      <c r="AL17" s="302"/>
      <c r="AM17" s="348"/>
    </row>
    <row r="18" spans="1:39" s="349" customFormat="1" ht="14.25" outlineLevel="1">
      <c r="A18" s="228"/>
      <c r="B18" s="665"/>
      <c r="C18" s="346"/>
      <c r="D18" s="411" t="s">
        <v>142</v>
      </c>
      <c r="E18" s="364"/>
      <c r="F18" s="364"/>
      <c r="G18" s="458"/>
      <c r="H18" s="374"/>
      <c r="I18" s="352"/>
      <c r="J18" s="352"/>
      <c r="K18" s="351"/>
      <c r="L18" s="378"/>
      <c r="M18" s="382"/>
      <c r="N18" s="352"/>
      <c r="O18" s="381"/>
      <c r="P18" s="502"/>
      <c r="Q18" s="351"/>
      <c r="R18" s="351"/>
      <c r="S18" s="530"/>
      <c r="T18" s="374"/>
      <c r="U18" s="366"/>
      <c r="V18" s="372"/>
      <c r="W18" s="352"/>
      <c r="X18" s="352"/>
      <c r="Y18" s="352"/>
      <c r="Z18" s="374"/>
      <c r="AA18" s="366"/>
      <c r="AB18" s="517"/>
      <c r="AC18" s="574"/>
      <c r="AD18" s="382"/>
      <c r="AE18" s="572"/>
      <c r="AF18" s="515"/>
      <c r="AG18" s="354"/>
      <c r="AH18" s="290"/>
      <c r="AI18" s="347"/>
      <c r="AJ18" s="117"/>
      <c r="AK18" s="55"/>
      <c r="AL18" s="302"/>
      <c r="AM18" s="348"/>
    </row>
    <row r="19" spans="1:39" s="349" customFormat="1" ht="14.25" outlineLevel="1">
      <c r="A19" s="228"/>
      <c r="B19" s="665"/>
      <c r="C19" s="346"/>
      <c r="D19" s="412" t="s">
        <v>143</v>
      </c>
      <c r="E19" s="364"/>
      <c r="F19" s="364"/>
      <c r="G19" s="458"/>
      <c r="H19" s="374"/>
      <c r="I19" s="352"/>
      <c r="J19" s="352"/>
      <c r="K19" s="351"/>
      <c r="L19" s="378"/>
      <c r="M19" s="382"/>
      <c r="N19" s="352"/>
      <c r="O19" s="381"/>
      <c r="P19" s="502"/>
      <c r="Q19" s="351"/>
      <c r="R19" s="351"/>
      <c r="S19" s="530"/>
      <c r="T19" s="374"/>
      <c r="U19" s="366"/>
      <c r="V19" s="372"/>
      <c r="W19" s="352"/>
      <c r="X19" s="352"/>
      <c r="Y19" s="352"/>
      <c r="Z19" s="374"/>
      <c r="AA19" s="366"/>
      <c r="AB19" s="517"/>
      <c r="AC19" s="574"/>
      <c r="AD19" s="382"/>
      <c r="AE19" s="572"/>
      <c r="AF19" s="515"/>
      <c r="AG19" s="354"/>
      <c r="AH19" s="290"/>
      <c r="AI19" s="347"/>
      <c r="AJ19" s="117"/>
      <c r="AK19" s="55"/>
      <c r="AL19" s="302"/>
      <c r="AM19" s="348"/>
    </row>
    <row r="20" spans="1:39" s="349" customFormat="1" ht="14.25" outlineLevel="1">
      <c r="A20" s="228"/>
      <c r="B20" s="665"/>
      <c r="C20" s="346"/>
      <c r="D20" s="412" t="s">
        <v>144</v>
      </c>
      <c r="E20" s="364"/>
      <c r="F20" s="364"/>
      <c r="G20" s="478" t="s">
        <v>209</v>
      </c>
      <c r="H20" s="374"/>
      <c r="I20" s="352"/>
      <c r="J20" s="352"/>
      <c r="K20" s="351"/>
      <c r="L20" s="378"/>
      <c r="M20" s="382"/>
      <c r="N20" s="352"/>
      <c r="O20" s="381"/>
      <c r="P20" s="502"/>
      <c r="Q20" s="351"/>
      <c r="R20" s="351"/>
      <c r="S20" s="530"/>
      <c r="T20" s="374"/>
      <c r="U20" s="366"/>
      <c r="V20" s="372"/>
      <c r="W20" s="352"/>
      <c r="X20" s="352"/>
      <c r="Y20" s="352"/>
      <c r="Z20" s="374"/>
      <c r="AA20" s="366"/>
      <c r="AB20" s="517"/>
      <c r="AC20" s="574"/>
      <c r="AD20" s="382"/>
      <c r="AE20" s="572"/>
      <c r="AF20" s="515"/>
      <c r="AG20" s="354"/>
      <c r="AH20" s="290"/>
      <c r="AI20" s="347"/>
      <c r="AJ20" s="117"/>
      <c r="AK20" s="55"/>
      <c r="AL20" s="302"/>
      <c r="AM20" s="348"/>
    </row>
    <row r="21" spans="1:39" s="349" customFormat="1" ht="15" outlineLevel="1" thickBot="1">
      <c r="A21" s="228"/>
      <c r="B21" s="665"/>
      <c r="C21" s="346"/>
      <c r="D21" s="679" t="s">
        <v>224</v>
      </c>
      <c r="E21" s="363"/>
      <c r="F21" s="363"/>
      <c r="G21" s="479"/>
      <c r="H21" s="374"/>
      <c r="I21" s="350"/>
      <c r="K21" s="351"/>
      <c r="L21" s="502"/>
      <c r="M21" s="382"/>
      <c r="N21" s="352"/>
      <c r="O21" s="383"/>
      <c r="P21" s="531"/>
      <c r="Q21" s="516"/>
      <c r="R21" s="516"/>
      <c r="S21" s="531"/>
      <c r="U21" s="367"/>
      <c r="V21" s="347"/>
      <c r="W21" s="373"/>
      <c r="X21" s="352"/>
      <c r="Y21" s="352"/>
      <c r="Z21" s="353"/>
      <c r="AA21" s="367"/>
      <c r="AB21" s="517"/>
      <c r="AC21" s="574"/>
      <c r="AD21" s="575"/>
      <c r="AE21" s="572"/>
      <c r="AF21" s="515"/>
      <c r="AG21" s="354"/>
      <c r="AH21" s="290"/>
      <c r="AI21" s="347"/>
      <c r="AJ21" s="117"/>
      <c r="AK21" s="69"/>
      <c r="AL21" s="302"/>
      <c r="AM21" s="348"/>
    </row>
    <row r="22" spans="1:39" s="251" customFormat="1" ht="26.25" thickBot="1">
      <c r="A22" s="361" t="str">
        <f>FIXED($D$8,0,1)</f>
        <v>0</v>
      </c>
      <c r="B22" s="666" t="str">
        <f>FIXED($I$4,0,1)</f>
        <v>0</v>
      </c>
      <c r="C22" s="229" t="s">
        <v>173</v>
      </c>
      <c r="D22" s="413" t="s">
        <v>145</v>
      </c>
      <c r="E22" s="498"/>
      <c r="F22" s="414"/>
      <c r="G22" s="477"/>
      <c r="H22" s="299"/>
      <c r="I22" s="14"/>
      <c r="J22" s="12"/>
      <c r="K22" s="503">
        <f>SUM(K12:K21)</f>
        <v>0</v>
      </c>
      <c r="L22" s="504">
        <f>SUM(L12:L21)</f>
        <v>0</v>
      </c>
      <c r="M22" s="505">
        <f>SUM(M12:M21)</f>
        <v>0</v>
      </c>
      <c r="N22" s="122"/>
      <c r="O22" s="384"/>
      <c r="P22" s="532">
        <f>SUM(P12:P21)</f>
        <v>0</v>
      </c>
      <c r="Q22" s="533">
        <f>SUM(Q12:Q21)</f>
        <v>0</v>
      </c>
      <c r="R22" s="534">
        <f>SUM(R12:R21)</f>
        <v>0</v>
      </c>
      <c r="S22" s="533">
        <f>SUM(S12:S21)</f>
        <v>0</v>
      </c>
      <c r="T22" s="247"/>
      <c r="U22" s="445"/>
      <c r="V22" s="332"/>
      <c r="W22" s="12"/>
      <c r="X22" s="248"/>
      <c r="Y22" s="248"/>
      <c r="Z22" s="249"/>
      <c r="AA22" s="252"/>
      <c r="AB22" s="504">
        <f>SUM(AB12:AB21)</f>
        <v>0</v>
      </c>
      <c r="AC22" s="576"/>
      <c r="AD22" s="577">
        <f>SUM(AD12:AD21)</f>
        <v>0</v>
      </c>
      <c r="AE22" s="578"/>
      <c r="AF22" s="579" t="str">
        <f>IF(AE22=0,"0",IF(AD22/AE22&gt;400,400*AE22,AD22))</f>
        <v>0</v>
      </c>
      <c r="AG22" s="91">
        <f>IF((AF22-E22)&gt;0,(AF22-E22),0)</f>
        <v>0</v>
      </c>
      <c r="AH22" s="292"/>
      <c r="AI22" s="303" t="b">
        <f>IF($AK$2="PME",$AK$5,IF($AK$2="ETI",$AK$6))</f>
        <v>0</v>
      </c>
      <c r="AJ22" s="81">
        <f>AI22*AF22</f>
        <v>0</v>
      </c>
      <c r="AK22" s="53" t="str">
        <f>IF(Q22&lt;&gt;0,IF((Q22+AB22)-AD22=0,"OK","!"),IF(P22&lt;&gt;0,IF((P22+AB22)-AD22=0,"OK","!"),IF((K22+AB22)-AD22=0,"OK","!")))</f>
        <v>OK</v>
      </c>
      <c r="AL22" s="304" t="str">
        <f>IF(AF22="0","S/O",IF(AD22=AF22,"Plafond non atteint :instruire toutes les factures",IF(SUM(AD12:AD21)&gt;=AF22,"Les factures contrôlés permettent de plafonner le batiment","Les factures contrôlés ne permettent pas d'atteindre le plafond du batiment")))</f>
        <v>S/O</v>
      </c>
      <c r="AM22" s="250"/>
    </row>
    <row r="23" spans="1:39" s="239" customFormat="1" ht="15" outlineLevel="1">
      <c r="A23" s="228"/>
      <c r="B23" s="665"/>
      <c r="C23" s="24"/>
      <c r="D23" s="409" t="s">
        <v>146</v>
      </c>
      <c r="E23" s="397"/>
      <c r="F23" s="397"/>
      <c r="G23" s="460"/>
      <c r="H23" s="403"/>
      <c r="I23" s="350"/>
      <c r="J23" s="234"/>
      <c r="K23" s="264"/>
      <c r="L23" s="377"/>
      <c r="M23" s="385"/>
      <c r="N23" s="234"/>
      <c r="O23" s="386"/>
      <c r="P23" s="531"/>
      <c r="Q23" s="516"/>
      <c r="R23" s="531"/>
      <c r="S23" s="516"/>
      <c r="T23" s="233"/>
      <c r="U23" s="366"/>
      <c r="V23" s="266"/>
      <c r="W23" s="280"/>
      <c r="X23" s="234"/>
      <c r="Y23" s="234"/>
      <c r="Z23" s="235"/>
      <c r="AA23" s="366"/>
      <c r="AB23" s="517"/>
      <c r="AC23" s="570"/>
      <c r="AD23" s="531"/>
      <c r="AE23" s="572"/>
      <c r="AF23" s="509"/>
      <c r="AG23" s="90"/>
      <c r="AH23" s="290"/>
      <c r="AI23" s="266"/>
      <c r="AJ23" s="117"/>
      <c r="AK23" s="278"/>
      <c r="AL23" s="305"/>
      <c r="AM23" s="238"/>
    </row>
    <row r="24" spans="1:39" s="349" customFormat="1" ht="14.25" outlineLevel="1">
      <c r="A24" s="228"/>
      <c r="B24" s="665"/>
      <c r="C24" s="346"/>
      <c r="D24" s="415" t="s">
        <v>138</v>
      </c>
      <c r="E24" s="399"/>
      <c r="F24" s="399"/>
      <c r="G24" s="459"/>
      <c r="H24" s="374"/>
      <c r="I24" s="350"/>
      <c r="J24" s="352"/>
      <c r="K24" s="351"/>
      <c r="L24" s="378"/>
      <c r="M24" s="382"/>
      <c r="N24" s="352"/>
      <c r="O24" s="383"/>
      <c r="P24" s="531"/>
      <c r="Q24" s="516"/>
      <c r="R24" s="531"/>
      <c r="S24" s="516"/>
      <c r="T24" s="355"/>
      <c r="U24" s="366"/>
      <c r="V24" s="347"/>
      <c r="W24" s="55"/>
      <c r="X24" s="352"/>
      <c r="Y24" s="352"/>
      <c r="Z24" s="353"/>
      <c r="AA24" s="366"/>
      <c r="AB24" s="517"/>
      <c r="AC24" s="574"/>
      <c r="AD24" s="531"/>
      <c r="AE24" s="572"/>
      <c r="AF24" s="509"/>
      <c r="AG24" s="354"/>
      <c r="AH24" s="290"/>
      <c r="AI24" s="347"/>
      <c r="AJ24" s="117"/>
      <c r="AK24" s="69"/>
      <c r="AL24" s="305"/>
      <c r="AM24" s="348"/>
    </row>
    <row r="25" spans="1:39" s="349" customFormat="1" ht="14.25" outlineLevel="1">
      <c r="A25" s="228"/>
      <c r="B25" s="665"/>
      <c r="C25" s="346"/>
      <c r="D25" s="415" t="s">
        <v>147</v>
      </c>
      <c r="E25" s="399"/>
      <c r="F25" s="399"/>
      <c r="G25" s="459"/>
      <c r="H25" s="374"/>
      <c r="I25" s="350"/>
      <c r="J25" s="352"/>
      <c r="K25" s="351"/>
      <c r="L25" s="378"/>
      <c r="M25" s="382"/>
      <c r="N25" s="352"/>
      <c r="O25" s="383"/>
      <c r="P25" s="531"/>
      <c r="Q25" s="516"/>
      <c r="R25" s="531"/>
      <c r="S25" s="516"/>
      <c r="T25" s="355"/>
      <c r="U25" s="366"/>
      <c r="V25" s="347"/>
      <c r="W25" s="55"/>
      <c r="X25" s="352"/>
      <c r="Y25" s="352"/>
      <c r="Z25" s="353"/>
      <c r="AA25" s="366"/>
      <c r="AB25" s="517"/>
      <c r="AC25" s="574"/>
      <c r="AD25" s="531"/>
      <c r="AE25" s="572"/>
      <c r="AF25" s="509"/>
      <c r="AG25" s="354"/>
      <c r="AH25" s="290"/>
      <c r="AI25" s="347"/>
      <c r="AJ25" s="117"/>
      <c r="AK25" s="69"/>
      <c r="AL25" s="305"/>
      <c r="AM25" s="348"/>
    </row>
    <row r="26" spans="1:39" s="349" customFormat="1" ht="14.25" outlineLevel="1">
      <c r="A26" s="228"/>
      <c r="B26" s="665"/>
      <c r="C26" s="346"/>
      <c r="D26" s="415" t="s">
        <v>140</v>
      </c>
      <c r="E26" s="399"/>
      <c r="F26" s="399"/>
      <c r="G26" s="459"/>
      <c r="H26" s="374"/>
      <c r="I26" s="350"/>
      <c r="J26" s="352"/>
      <c r="K26" s="351"/>
      <c r="L26" s="378"/>
      <c r="M26" s="382"/>
      <c r="N26" s="352"/>
      <c r="O26" s="383"/>
      <c r="P26" s="531"/>
      <c r="Q26" s="516"/>
      <c r="R26" s="531"/>
      <c r="S26" s="516"/>
      <c r="T26" s="355"/>
      <c r="U26" s="366"/>
      <c r="V26" s="347"/>
      <c r="W26" s="55"/>
      <c r="X26" s="352"/>
      <c r="Y26" s="352"/>
      <c r="Z26" s="353"/>
      <c r="AA26" s="366"/>
      <c r="AB26" s="517"/>
      <c r="AC26" s="574"/>
      <c r="AD26" s="531"/>
      <c r="AE26" s="572"/>
      <c r="AF26" s="509"/>
      <c r="AG26" s="354"/>
      <c r="AH26" s="290"/>
      <c r="AI26" s="347"/>
      <c r="AJ26" s="117"/>
      <c r="AK26" s="69"/>
      <c r="AL26" s="305"/>
      <c r="AM26" s="348"/>
    </row>
    <row r="27" spans="1:39" s="349" customFormat="1" ht="14.25" outlineLevel="1">
      <c r="A27" s="228"/>
      <c r="B27" s="665"/>
      <c r="C27" s="346"/>
      <c r="D27" s="411" t="s">
        <v>141</v>
      </c>
      <c r="E27" s="399"/>
      <c r="F27" s="399"/>
      <c r="G27" s="459"/>
      <c r="H27" s="374"/>
      <c r="I27" s="350"/>
      <c r="J27" s="352"/>
      <c r="K27" s="351"/>
      <c r="L27" s="378"/>
      <c r="M27" s="382"/>
      <c r="N27" s="352"/>
      <c r="O27" s="383"/>
      <c r="P27" s="531"/>
      <c r="Q27" s="516"/>
      <c r="R27" s="531"/>
      <c r="S27" s="516"/>
      <c r="T27" s="355"/>
      <c r="U27" s="366"/>
      <c r="V27" s="347"/>
      <c r="W27" s="55"/>
      <c r="X27" s="352"/>
      <c r="Y27" s="352"/>
      <c r="Z27" s="353"/>
      <c r="AA27" s="366"/>
      <c r="AB27" s="517"/>
      <c r="AC27" s="574"/>
      <c r="AD27" s="531"/>
      <c r="AE27" s="572"/>
      <c r="AF27" s="509"/>
      <c r="AG27" s="354"/>
      <c r="AH27" s="290"/>
      <c r="AI27" s="347"/>
      <c r="AJ27" s="117"/>
      <c r="AK27" s="69"/>
      <c r="AL27" s="305"/>
      <c r="AM27" s="348"/>
    </row>
    <row r="28" spans="1:39" s="349" customFormat="1" ht="14.25" outlineLevel="1">
      <c r="A28" s="228"/>
      <c r="B28" s="665"/>
      <c r="C28" s="346"/>
      <c r="D28" s="411" t="s">
        <v>142</v>
      </c>
      <c r="E28" s="399"/>
      <c r="F28" s="399"/>
      <c r="G28" s="459"/>
      <c r="H28" s="374"/>
      <c r="I28" s="350"/>
      <c r="J28" s="352"/>
      <c r="K28" s="351"/>
      <c r="L28" s="378"/>
      <c r="M28" s="382"/>
      <c r="N28" s="352"/>
      <c r="O28" s="383"/>
      <c r="P28" s="531"/>
      <c r="Q28" s="516"/>
      <c r="R28" s="531"/>
      <c r="S28" s="516"/>
      <c r="T28" s="355"/>
      <c r="U28" s="366"/>
      <c r="V28" s="347"/>
      <c r="W28" s="55"/>
      <c r="X28" s="352"/>
      <c r="Y28" s="352"/>
      <c r="Z28" s="353"/>
      <c r="AA28" s="366"/>
      <c r="AB28" s="517"/>
      <c r="AC28" s="574"/>
      <c r="AD28" s="531"/>
      <c r="AE28" s="572"/>
      <c r="AF28" s="509"/>
      <c r="AG28" s="354"/>
      <c r="AH28" s="290"/>
      <c r="AI28" s="347"/>
      <c r="AJ28" s="117"/>
      <c r="AK28" s="69"/>
      <c r="AL28" s="305"/>
      <c r="AM28" s="348"/>
    </row>
    <row r="29" spans="1:39" s="349" customFormat="1" ht="14.25" outlineLevel="1">
      <c r="A29" s="228"/>
      <c r="B29" s="665"/>
      <c r="C29" s="346"/>
      <c r="D29" s="412" t="s">
        <v>143</v>
      </c>
      <c r="E29" s="399"/>
      <c r="F29" s="399"/>
      <c r="G29" s="459"/>
      <c r="H29" s="374"/>
      <c r="I29" s="350"/>
      <c r="J29" s="352"/>
      <c r="K29" s="351"/>
      <c r="L29" s="378"/>
      <c r="M29" s="382"/>
      <c r="N29" s="352"/>
      <c r="O29" s="383"/>
      <c r="P29" s="531"/>
      <c r="Q29" s="516"/>
      <c r="R29" s="531"/>
      <c r="S29" s="516"/>
      <c r="T29" s="355"/>
      <c r="U29" s="366"/>
      <c r="V29" s="347"/>
      <c r="W29" s="55"/>
      <c r="X29" s="352"/>
      <c r="Y29" s="352"/>
      <c r="Z29" s="353"/>
      <c r="AA29" s="366"/>
      <c r="AB29" s="517"/>
      <c r="AC29" s="574"/>
      <c r="AD29" s="531"/>
      <c r="AE29" s="572"/>
      <c r="AF29" s="509"/>
      <c r="AG29" s="354"/>
      <c r="AH29" s="290"/>
      <c r="AI29" s="347"/>
      <c r="AJ29" s="117"/>
      <c r="AK29" s="69"/>
      <c r="AL29" s="356"/>
      <c r="AM29" s="348"/>
    </row>
    <row r="30" spans="1:39" s="349" customFormat="1" ht="14.25" outlineLevel="1">
      <c r="A30" s="228"/>
      <c r="B30" s="665"/>
      <c r="C30" s="346"/>
      <c r="D30" s="412" t="s">
        <v>144</v>
      </c>
      <c r="E30" s="399"/>
      <c r="F30" s="399"/>
      <c r="G30" s="478" t="s">
        <v>209</v>
      </c>
      <c r="H30" s="374"/>
      <c r="I30" s="350"/>
      <c r="J30" s="352"/>
      <c r="K30" s="351"/>
      <c r="L30" s="378"/>
      <c r="M30" s="382"/>
      <c r="N30" s="352"/>
      <c r="O30" s="383"/>
      <c r="P30" s="531"/>
      <c r="Q30" s="516"/>
      <c r="R30" s="531"/>
      <c r="S30" s="516"/>
      <c r="T30" s="355"/>
      <c r="U30" s="366"/>
      <c r="V30" s="347"/>
      <c r="W30" s="55"/>
      <c r="X30" s="352"/>
      <c r="Y30" s="352"/>
      <c r="Z30" s="353"/>
      <c r="AA30" s="366"/>
      <c r="AB30" s="517"/>
      <c r="AC30" s="574"/>
      <c r="AD30" s="531"/>
      <c r="AE30" s="572"/>
      <c r="AF30" s="509"/>
      <c r="AG30" s="354"/>
      <c r="AH30" s="290"/>
      <c r="AI30" s="347"/>
      <c r="AJ30" s="117"/>
      <c r="AK30" s="69"/>
      <c r="AL30" s="305"/>
      <c r="AM30" s="348"/>
    </row>
    <row r="31" spans="1:39" s="349" customFormat="1" ht="15" outlineLevel="1" thickBot="1">
      <c r="A31" s="228"/>
      <c r="B31" s="665"/>
      <c r="C31" s="346"/>
      <c r="D31" s="412"/>
      <c r="E31" s="363"/>
      <c r="F31" s="363"/>
      <c r="G31" s="479"/>
      <c r="H31" s="374"/>
      <c r="I31" s="350"/>
      <c r="J31" s="352"/>
      <c r="K31" s="351"/>
      <c r="L31" s="378"/>
      <c r="M31" s="382"/>
      <c r="N31" s="352"/>
      <c r="O31" s="383"/>
      <c r="P31" s="531"/>
      <c r="Q31" s="516"/>
      <c r="R31" s="531"/>
      <c r="S31" s="516"/>
      <c r="T31" s="355"/>
      <c r="U31" s="366"/>
      <c r="V31" s="347"/>
      <c r="W31" s="55"/>
      <c r="X31" s="352"/>
      <c r="Y31" s="352"/>
      <c r="Z31" s="353"/>
      <c r="AA31" s="366"/>
      <c r="AB31" s="517"/>
      <c r="AC31" s="574"/>
      <c r="AD31" s="531"/>
      <c r="AE31" s="572"/>
      <c r="AF31" s="509"/>
      <c r="AG31" s="354"/>
      <c r="AH31" s="290"/>
      <c r="AI31" s="347"/>
      <c r="AJ31" s="117"/>
      <c r="AK31" s="69"/>
      <c r="AL31" s="305"/>
      <c r="AM31" s="348"/>
    </row>
    <row r="32" spans="1:39" s="251" customFormat="1" ht="26.25" thickBot="1">
      <c r="A32" s="361" t="str">
        <f>FIXED($D$8,0,1)</f>
        <v>0</v>
      </c>
      <c r="B32" s="666" t="str">
        <f>FIXED($I$4,0,1)</f>
        <v>0</v>
      </c>
      <c r="C32" s="229" t="s">
        <v>174</v>
      </c>
      <c r="D32" s="413" t="s">
        <v>148</v>
      </c>
      <c r="E32" s="498"/>
      <c r="F32" s="414"/>
      <c r="G32" s="477"/>
      <c r="H32" s="299"/>
      <c r="I32" s="14"/>
      <c r="J32" s="12"/>
      <c r="K32" s="503">
        <f>SUM(K23:K31)</f>
        <v>0</v>
      </c>
      <c r="L32" s="504">
        <f>SUM(L23:L31)</f>
        <v>0</v>
      </c>
      <c r="M32" s="505">
        <f>SUM(M23:M31)</f>
        <v>0</v>
      </c>
      <c r="N32" s="122"/>
      <c r="O32" s="384"/>
      <c r="P32" s="532">
        <f>SUM(P23:P31)</f>
        <v>0</v>
      </c>
      <c r="Q32" s="533">
        <f>SUM(Q23:Q31)</f>
        <v>0</v>
      </c>
      <c r="R32" s="532">
        <f>SUM(R23:R31)</f>
        <v>0</v>
      </c>
      <c r="S32" s="533">
        <f>SUM(S23:S31)</f>
        <v>0</v>
      </c>
      <c r="T32" s="247"/>
      <c r="U32" s="445"/>
      <c r="V32" s="332"/>
      <c r="W32" s="12"/>
      <c r="X32" s="248"/>
      <c r="Y32" s="248"/>
      <c r="Z32" s="249"/>
      <c r="AA32" s="252"/>
      <c r="AB32" s="504">
        <f>SUM(AB23:AB31)</f>
        <v>0</v>
      </c>
      <c r="AC32" s="576"/>
      <c r="AD32" s="577">
        <f>SUM(AD23:AD31)</f>
        <v>0</v>
      </c>
      <c r="AE32" s="578"/>
      <c r="AF32" s="579" t="str">
        <f>IF(AE32=0,"0",IF(AD32/AE32&gt;400,400*AE32,AD32))</f>
        <v>0</v>
      </c>
      <c r="AG32" s="91">
        <f>IF((AF32-E32)&gt;0,(AF32-E32),0)</f>
        <v>0</v>
      </c>
      <c r="AH32" s="292"/>
      <c r="AI32" s="303" t="b">
        <f>IF($AK$2="PME",$AK$5,IF($AK$2="ETI",$AK$6))</f>
        <v>0</v>
      </c>
      <c r="AJ32" s="81">
        <f>AI32*AF32</f>
        <v>0</v>
      </c>
      <c r="AK32" s="53" t="str">
        <f>IF(Q32&lt;&gt;0,IF((Q32+AB32)-AD32=0,"OK","!"),IF(P32&lt;&gt;0,IF((P32+AB32)-AD32=0,"OK","!"),IF((K32+AB32)-AD32=0,"OK","!")))</f>
        <v>OK</v>
      </c>
      <c r="AL32" s="304" t="str">
        <f>IF(AF32="0","S/O",IF(AD32=AF32,"Plafond non atteint :instruire toutes les factures",IF(SUM(AD23:AD31)&gt;=AF32,"Les factures contrôlés permettent de plafonner le batiment","Les factures contrôlés ne permettent pas d'atteindre le plafond du batiment")))</f>
        <v>S/O</v>
      </c>
      <c r="AM32" s="250"/>
    </row>
    <row r="33" spans="1:39" s="239" customFormat="1" ht="15" outlineLevel="1">
      <c r="A33" s="228"/>
      <c r="B33" s="665"/>
      <c r="C33" s="24"/>
      <c r="D33" s="416" t="s">
        <v>149</v>
      </c>
      <c r="E33" s="397"/>
      <c r="F33" s="397"/>
      <c r="G33" s="460"/>
      <c r="H33" s="403"/>
      <c r="I33" s="350"/>
      <c r="J33" s="234"/>
      <c r="K33" s="264"/>
      <c r="L33" s="377"/>
      <c r="M33" s="385"/>
      <c r="N33" s="234"/>
      <c r="O33" s="386"/>
      <c r="P33" s="535"/>
      <c r="Q33" s="536"/>
      <c r="R33" s="535"/>
      <c r="S33" s="536"/>
      <c r="T33" s="233"/>
      <c r="U33" s="366"/>
      <c r="V33" s="266"/>
      <c r="W33" s="280"/>
      <c r="X33" s="234"/>
      <c r="Y33" s="234"/>
      <c r="Z33" s="235"/>
      <c r="AA33" s="366"/>
      <c r="AB33" s="580"/>
      <c r="AC33" s="570"/>
      <c r="AD33" s="531"/>
      <c r="AE33" s="572"/>
      <c r="AF33" s="509"/>
      <c r="AG33" s="90"/>
      <c r="AH33" s="290"/>
      <c r="AI33" s="266"/>
      <c r="AJ33" s="117"/>
      <c r="AK33" s="278"/>
      <c r="AL33" s="305"/>
      <c r="AM33" s="238"/>
    </row>
    <row r="34" spans="1:39" s="349" customFormat="1" ht="14.25" outlineLevel="1">
      <c r="A34" s="228"/>
      <c r="B34" s="665"/>
      <c r="C34" s="346"/>
      <c r="D34" s="415" t="s">
        <v>150</v>
      </c>
      <c r="E34" s="399"/>
      <c r="F34" s="399"/>
      <c r="G34" s="459"/>
      <c r="H34" s="374"/>
      <c r="I34" s="350"/>
      <c r="J34" s="352"/>
      <c r="K34" s="351"/>
      <c r="L34" s="378"/>
      <c r="M34" s="382"/>
      <c r="N34" s="352"/>
      <c r="O34" s="383"/>
      <c r="P34" s="537"/>
      <c r="Q34" s="538"/>
      <c r="R34" s="537"/>
      <c r="S34" s="538"/>
      <c r="T34" s="355"/>
      <c r="U34" s="366"/>
      <c r="V34" s="347"/>
      <c r="W34" s="55"/>
      <c r="X34" s="352"/>
      <c r="Y34" s="352"/>
      <c r="Z34" s="353"/>
      <c r="AA34" s="366"/>
      <c r="AB34" s="581"/>
      <c r="AC34" s="574"/>
      <c r="AD34" s="531"/>
      <c r="AE34" s="572"/>
      <c r="AF34" s="509"/>
      <c r="AG34" s="354"/>
      <c r="AH34" s="290"/>
      <c r="AI34" s="347"/>
      <c r="AJ34" s="117"/>
      <c r="AK34" s="69"/>
      <c r="AL34" s="305"/>
      <c r="AM34" s="348"/>
    </row>
    <row r="35" spans="1:39" s="349" customFormat="1" ht="14.25" outlineLevel="1">
      <c r="A35" s="228"/>
      <c r="B35" s="665"/>
      <c r="C35" s="346"/>
      <c r="D35" s="415" t="s">
        <v>151</v>
      </c>
      <c r="E35" s="399"/>
      <c r="F35" s="399"/>
      <c r="G35" s="459"/>
      <c r="H35" s="374"/>
      <c r="I35" s="350"/>
      <c r="J35" s="352"/>
      <c r="K35" s="351"/>
      <c r="L35" s="378"/>
      <c r="M35" s="382"/>
      <c r="N35" s="352"/>
      <c r="O35" s="383"/>
      <c r="P35" s="537"/>
      <c r="Q35" s="538"/>
      <c r="R35" s="537"/>
      <c r="S35" s="538"/>
      <c r="T35" s="355"/>
      <c r="U35" s="366"/>
      <c r="V35" s="347"/>
      <c r="W35" s="55"/>
      <c r="X35" s="352"/>
      <c r="Y35" s="352"/>
      <c r="Z35" s="353"/>
      <c r="AA35" s="366"/>
      <c r="AB35" s="581"/>
      <c r="AC35" s="574"/>
      <c r="AD35" s="531"/>
      <c r="AE35" s="572"/>
      <c r="AF35" s="509"/>
      <c r="AG35" s="354"/>
      <c r="AH35" s="290"/>
      <c r="AI35" s="347"/>
      <c r="AJ35" s="117"/>
      <c r="AK35" s="69"/>
      <c r="AL35" s="305"/>
      <c r="AM35" s="348"/>
    </row>
    <row r="36" spans="1:39" s="349" customFormat="1" ht="14.25" outlineLevel="1">
      <c r="A36" s="228"/>
      <c r="B36" s="665"/>
      <c r="C36" s="346"/>
      <c r="D36" s="415" t="s">
        <v>152</v>
      </c>
      <c r="E36" s="399"/>
      <c r="F36" s="399"/>
      <c r="G36" s="459"/>
      <c r="H36" s="374"/>
      <c r="I36" s="350"/>
      <c r="J36" s="352"/>
      <c r="K36" s="351"/>
      <c r="L36" s="378"/>
      <c r="M36" s="382"/>
      <c r="N36" s="352"/>
      <c r="O36" s="383"/>
      <c r="P36" s="537"/>
      <c r="Q36" s="538"/>
      <c r="R36" s="537"/>
      <c r="S36" s="538"/>
      <c r="T36" s="355"/>
      <c r="U36" s="366"/>
      <c r="V36" s="347"/>
      <c r="W36" s="55"/>
      <c r="X36" s="352"/>
      <c r="Y36" s="352"/>
      <c r="Z36" s="353"/>
      <c r="AA36" s="366"/>
      <c r="AB36" s="581"/>
      <c r="AC36" s="574"/>
      <c r="AD36" s="531"/>
      <c r="AE36" s="572"/>
      <c r="AF36" s="509"/>
      <c r="AG36" s="354"/>
      <c r="AH36" s="290"/>
      <c r="AI36" s="347"/>
      <c r="AJ36" s="117"/>
      <c r="AK36" s="69"/>
      <c r="AL36" s="305"/>
      <c r="AM36" s="348"/>
    </row>
    <row r="37" spans="1:39" s="349" customFormat="1" ht="14.25" outlineLevel="1">
      <c r="A37" s="228"/>
      <c r="B37" s="665"/>
      <c r="C37" s="346"/>
      <c r="D37" s="679" t="s">
        <v>224</v>
      </c>
      <c r="E37" s="399"/>
      <c r="F37" s="399"/>
      <c r="G37" s="459"/>
      <c r="H37" s="374"/>
      <c r="I37" s="350"/>
      <c r="J37" s="352"/>
      <c r="K37" s="351"/>
      <c r="L37" s="378"/>
      <c r="M37" s="382"/>
      <c r="N37" s="352"/>
      <c r="O37" s="383"/>
      <c r="P37" s="537"/>
      <c r="Q37" s="538"/>
      <c r="R37" s="537"/>
      <c r="S37" s="538"/>
      <c r="T37" s="355"/>
      <c r="U37" s="366"/>
      <c r="V37" s="347"/>
      <c r="W37" s="55"/>
      <c r="X37" s="352"/>
      <c r="Y37" s="352"/>
      <c r="Z37" s="353"/>
      <c r="AA37" s="366"/>
      <c r="AB37" s="581"/>
      <c r="AC37" s="574"/>
      <c r="AD37" s="531"/>
      <c r="AE37" s="572"/>
      <c r="AF37" s="509"/>
      <c r="AG37" s="354"/>
      <c r="AH37" s="290"/>
      <c r="AI37" s="347"/>
      <c r="AJ37" s="117"/>
      <c r="AK37" s="69"/>
      <c r="AL37" s="305"/>
      <c r="AM37" s="348"/>
    </row>
    <row r="38" spans="1:39" s="246" customFormat="1" ht="25.5" outlineLevel="1">
      <c r="A38" s="361" t="str">
        <f>FIXED($D$8,0,1)</f>
        <v>0</v>
      </c>
      <c r="B38" s="666" t="str">
        <f>FIXED($I$4,0,1)</f>
        <v>0</v>
      </c>
      <c r="C38" s="230" t="s">
        <v>175</v>
      </c>
      <c r="D38" s="417" t="s">
        <v>153</v>
      </c>
      <c r="E38" s="427"/>
      <c r="F38" s="427"/>
      <c r="G38" s="461"/>
      <c r="H38" s="398"/>
      <c r="I38" s="497"/>
      <c r="J38" s="243"/>
      <c r="K38" s="506">
        <f>SUM(K33:K37)</f>
        <v>0</v>
      </c>
      <c r="L38" s="507">
        <f>SUM(L33:L37)</f>
        <v>0</v>
      </c>
      <c r="M38" s="508">
        <f>SUM(M33:M37)</f>
        <v>0</v>
      </c>
      <c r="N38" s="243"/>
      <c r="O38" s="387"/>
      <c r="P38" s="539">
        <f>SUM(P33:P37)</f>
        <v>0</v>
      </c>
      <c r="Q38" s="506">
        <f>SUM(Q33:Q37)</f>
        <v>0</v>
      </c>
      <c r="R38" s="539">
        <f>SUM(R33:R37)</f>
        <v>0</v>
      </c>
      <c r="S38" s="506">
        <f>SUM(S33:S37)</f>
        <v>0</v>
      </c>
      <c r="T38" s="242"/>
      <c r="U38" s="253"/>
      <c r="V38" s="267"/>
      <c r="W38" s="240"/>
      <c r="X38" s="243"/>
      <c r="Y38" s="243"/>
      <c r="Z38" s="244"/>
      <c r="AA38" s="253"/>
      <c r="AB38" s="507">
        <f>SUM(AB33:AB37)</f>
        <v>0</v>
      </c>
      <c r="AC38" s="582"/>
      <c r="AD38" s="539">
        <f>SUM(AD33:AD37)</f>
        <v>0</v>
      </c>
      <c r="AE38" s="583"/>
      <c r="AF38" s="584" t="str">
        <f>IF(AD42-AD41=0,"0",AD38*(AF42-AF41)/(AD42-AD41))</f>
        <v>0</v>
      </c>
      <c r="AG38" s="257"/>
      <c r="AH38" s="293"/>
      <c r="AI38" s="306" t="b">
        <f>IF($AK$2="PME",$AK$5,IF($AK$2="ETI",$AK$6))</f>
        <v>0</v>
      </c>
      <c r="AJ38" s="272"/>
      <c r="AK38" s="279"/>
      <c r="AL38" s="307"/>
      <c r="AM38" s="245"/>
    </row>
    <row r="39" spans="1:39" s="349" customFormat="1" ht="14.25" outlineLevel="1">
      <c r="A39" s="228"/>
      <c r="B39" s="665"/>
      <c r="C39" s="357"/>
      <c r="D39" s="415" t="s">
        <v>154</v>
      </c>
      <c r="E39" s="399"/>
      <c r="F39" s="399"/>
      <c r="G39" s="459"/>
      <c r="H39" s="374"/>
      <c r="I39" s="350"/>
      <c r="J39" s="352"/>
      <c r="K39" s="509"/>
      <c r="L39" s="510"/>
      <c r="M39" s="511"/>
      <c r="N39" s="352"/>
      <c r="O39" s="383"/>
      <c r="P39" s="537"/>
      <c r="Q39" s="538"/>
      <c r="R39" s="537"/>
      <c r="S39" s="538"/>
      <c r="T39" s="355"/>
      <c r="U39" s="366"/>
      <c r="V39" s="347"/>
      <c r="W39" s="55"/>
      <c r="X39" s="352"/>
      <c r="Y39" s="352"/>
      <c r="Z39" s="353"/>
      <c r="AA39" s="366"/>
      <c r="AB39" s="581"/>
      <c r="AC39" s="574"/>
      <c r="AD39" s="585"/>
      <c r="AE39" s="572"/>
      <c r="AF39" s="509"/>
      <c r="AG39" s="358"/>
      <c r="AH39" s="289"/>
      <c r="AI39" s="347"/>
      <c r="AJ39" s="86"/>
      <c r="AK39" s="55"/>
      <c r="AL39" s="310"/>
      <c r="AM39" s="348"/>
    </row>
    <row r="40" spans="1:39" s="349" customFormat="1" ht="14.25" outlineLevel="1">
      <c r="A40" s="228"/>
      <c r="B40" s="665"/>
      <c r="C40" s="357"/>
      <c r="D40" s="679" t="s">
        <v>224</v>
      </c>
      <c r="E40" s="399"/>
      <c r="F40" s="399"/>
      <c r="G40" s="478" t="s">
        <v>209</v>
      </c>
      <c r="H40" s="374"/>
      <c r="I40" s="350"/>
      <c r="J40" s="352"/>
      <c r="K40" s="509"/>
      <c r="L40" s="510"/>
      <c r="M40" s="511"/>
      <c r="N40" s="352"/>
      <c r="O40" s="383"/>
      <c r="P40" s="537"/>
      <c r="Q40" s="538"/>
      <c r="R40" s="537"/>
      <c r="S40" s="538"/>
      <c r="T40" s="355"/>
      <c r="U40" s="366"/>
      <c r="V40" s="347"/>
      <c r="W40" s="55"/>
      <c r="X40" s="352"/>
      <c r="Y40" s="352"/>
      <c r="Z40" s="353"/>
      <c r="AA40" s="366"/>
      <c r="AB40" s="581"/>
      <c r="AC40" s="574"/>
      <c r="AD40" s="537"/>
      <c r="AE40" s="572"/>
      <c r="AF40" s="509"/>
      <c r="AG40" s="358"/>
      <c r="AH40" s="289"/>
      <c r="AI40" s="347"/>
      <c r="AJ40" s="86"/>
      <c r="AK40" s="55"/>
      <c r="AL40" s="310"/>
      <c r="AM40" s="348"/>
    </row>
    <row r="41" spans="1:39" s="246" customFormat="1" ht="26.25" outlineLevel="1" thickBot="1">
      <c r="A41" s="361" t="str">
        <f>FIXED($D$8,0,1)</f>
        <v>0</v>
      </c>
      <c r="B41" s="666" t="str">
        <f>FIXED($I$4,0,1)</f>
        <v>0</v>
      </c>
      <c r="C41" s="230" t="s">
        <v>176</v>
      </c>
      <c r="D41" s="417" t="s">
        <v>155</v>
      </c>
      <c r="E41" s="430"/>
      <c r="F41" s="430"/>
      <c r="G41" s="479"/>
      <c r="H41" s="398"/>
      <c r="I41" s="497"/>
      <c r="J41" s="243"/>
      <c r="K41" s="506">
        <f>SUM(K39:K40)</f>
        <v>0</v>
      </c>
      <c r="L41" s="507">
        <f>SUM(L39:L40)</f>
        <v>0</v>
      </c>
      <c r="M41" s="508">
        <f>SUM(M39:M40)</f>
        <v>0</v>
      </c>
      <c r="N41" s="243"/>
      <c r="O41" s="387"/>
      <c r="P41" s="539">
        <f>SUM(P39:P40)</f>
        <v>0</v>
      </c>
      <c r="Q41" s="506">
        <f>SUM(Q39:Q40)</f>
        <v>0</v>
      </c>
      <c r="R41" s="506">
        <f>SUM(R39:R40)</f>
        <v>0</v>
      </c>
      <c r="S41" s="506">
        <f>SUM(S39:S40)</f>
        <v>0</v>
      </c>
      <c r="T41" s="242"/>
      <c r="U41" s="254"/>
      <c r="V41" s="267"/>
      <c r="W41" s="240"/>
      <c r="X41" s="243"/>
      <c r="Y41" s="243"/>
      <c r="Z41" s="244"/>
      <c r="AA41" s="254" t="s">
        <v>189</v>
      </c>
      <c r="AB41" s="507">
        <f>SUM(AB39:AB40)</f>
        <v>0</v>
      </c>
      <c r="AC41" s="582"/>
      <c r="AD41" s="539">
        <f>SUM(AD39:AD40)</f>
        <v>0</v>
      </c>
      <c r="AE41" s="586" t="s">
        <v>189</v>
      </c>
      <c r="AF41" s="542">
        <f>IF(AD41&gt;AF42,AF42,AD41)</f>
        <v>0</v>
      </c>
      <c r="AG41" s="257"/>
      <c r="AH41" s="293"/>
      <c r="AI41" s="306">
        <f>IF($AK$2="PME",40%,20%)</f>
        <v>0.2</v>
      </c>
      <c r="AJ41" s="272"/>
      <c r="AK41" s="279"/>
      <c r="AL41" s="307"/>
      <c r="AM41" s="245"/>
    </row>
    <row r="42" spans="1:39" s="251" customFormat="1" ht="26.25" thickBot="1">
      <c r="A42" s="361" t="str">
        <f>FIXED($D$8,0,1)</f>
        <v>0</v>
      </c>
      <c r="B42" s="666" t="str">
        <f>FIXED($I$4,0,1)</f>
        <v>0</v>
      </c>
      <c r="C42" s="20" t="s">
        <v>177</v>
      </c>
      <c r="D42" s="418" t="s">
        <v>156</v>
      </c>
      <c r="E42" s="498"/>
      <c r="F42" s="414"/>
      <c r="G42" s="477"/>
      <c r="H42" s="299"/>
      <c r="I42" s="14"/>
      <c r="J42" s="12"/>
      <c r="K42" s="503">
        <f>SUM(K41,K38)</f>
        <v>0</v>
      </c>
      <c r="L42" s="504">
        <f>SUM(L41,L38)</f>
        <v>0</v>
      </c>
      <c r="M42" s="505">
        <f>SUM(M41,M38)</f>
        <v>0</v>
      </c>
      <c r="N42" s="122"/>
      <c r="O42" s="384"/>
      <c r="P42" s="540">
        <f>SUM(P41,P38)</f>
        <v>0</v>
      </c>
      <c r="Q42" s="541">
        <f>SUM(Q41,Q38)</f>
        <v>0</v>
      </c>
      <c r="R42" s="541">
        <f>SUM(R41,R38)</f>
        <v>0</v>
      </c>
      <c r="S42" s="541">
        <f>SUM(S41,S38)</f>
        <v>0</v>
      </c>
      <c r="T42" s="247"/>
      <c r="U42" s="445"/>
      <c r="V42" s="332"/>
      <c r="W42" s="12"/>
      <c r="X42" s="248"/>
      <c r="Y42" s="248"/>
      <c r="Z42" s="249"/>
      <c r="AA42" s="252"/>
      <c r="AB42" s="587">
        <f>SUM(AB41,AB38)</f>
        <v>0</v>
      </c>
      <c r="AC42" s="576"/>
      <c r="AD42" s="588">
        <f>SUM(AD41,AD38)</f>
        <v>0</v>
      </c>
      <c r="AE42" s="578"/>
      <c r="AF42" s="579">
        <f>IF(AE42=0,0,IF(AD42/AE42&gt;400,400*AE42,AD42))</f>
        <v>0</v>
      </c>
      <c r="AG42" s="91">
        <f>IF((AF42-E42)&gt;0,(AF42-E42),0)</f>
        <v>0</v>
      </c>
      <c r="AH42" s="621" t="s">
        <v>219</v>
      </c>
      <c r="AI42" s="303"/>
      <c r="AJ42" s="83">
        <f>AF38*AI38+AF41*AI41</f>
        <v>0</v>
      </c>
      <c r="AK42" s="53" t="str">
        <f>IF(Q42&lt;&gt;0,IF((Q42+AB42)-AD42=0,"OK","!"),IF(P42&lt;&gt;0,IF((P42+AB42)-AD42=0,"OK","!"),IF((K42+AB42)-AD42=0,"OK","!")))</f>
        <v>OK</v>
      </c>
      <c r="AL42" s="304" t="str">
        <f>IF(AF42=0,"S/O",IF(AD42=AF42,"Plafond non atteint :instruire toutes les factures",IF(SUM(AD39:AD40,AD33:AD37)&gt;=AF42,"Les factures contrôlés permettent de plafonner le batiment","Les factures contrôlés ne permettent pas d'atteindre le plafond du batiment")))</f>
        <v>S/O</v>
      </c>
      <c r="AM42" s="250"/>
    </row>
    <row r="43" spans="1:39" s="239" customFormat="1" ht="15" outlineLevel="1">
      <c r="A43" s="228"/>
      <c r="B43" s="665"/>
      <c r="C43" s="24"/>
      <c r="D43" s="416" t="s">
        <v>157</v>
      </c>
      <c r="E43" s="397"/>
      <c r="F43" s="397"/>
      <c r="G43" s="460"/>
      <c r="H43" s="403"/>
      <c r="I43" s="350"/>
      <c r="J43" s="234"/>
      <c r="K43" s="264"/>
      <c r="L43" s="377"/>
      <c r="M43" s="385"/>
      <c r="N43" s="234"/>
      <c r="O43" s="386"/>
      <c r="P43" s="531"/>
      <c r="Q43" s="516"/>
      <c r="R43" s="531"/>
      <c r="S43" s="516"/>
      <c r="T43" s="233"/>
      <c r="U43" s="366"/>
      <c r="V43" s="266"/>
      <c r="W43" s="280"/>
      <c r="X43" s="234"/>
      <c r="Y43" s="234"/>
      <c r="Z43" s="235"/>
      <c r="AA43" s="366"/>
      <c r="AB43" s="517"/>
      <c r="AC43" s="570"/>
      <c r="AD43" s="531"/>
      <c r="AE43" s="572"/>
      <c r="AF43" s="509"/>
      <c r="AG43" s="90"/>
      <c r="AH43" s="290"/>
      <c r="AI43" s="266"/>
      <c r="AJ43" s="117"/>
      <c r="AK43" s="69"/>
      <c r="AL43" s="305"/>
      <c r="AM43" s="238"/>
    </row>
    <row r="44" spans="1:39" s="349" customFormat="1" ht="14.25" outlineLevel="1">
      <c r="A44" s="228"/>
      <c r="B44" s="665"/>
      <c r="C44" s="346"/>
      <c r="D44" s="415" t="s">
        <v>150</v>
      </c>
      <c r="E44" s="399"/>
      <c r="F44" s="399"/>
      <c r="G44" s="459"/>
      <c r="H44" s="374"/>
      <c r="I44" s="350"/>
      <c r="J44" s="352"/>
      <c r="K44" s="351"/>
      <c r="L44" s="378"/>
      <c r="M44" s="382"/>
      <c r="N44" s="352"/>
      <c r="O44" s="383"/>
      <c r="P44" s="531"/>
      <c r="Q44" s="516"/>
      <c r="R44" s="531"/>
      <c r="S44" s="516"/>
      <c r="T44" s="355"/>
      <c r="U44" s="366"/>
      <c r="V44" s="347"/>
      <c r="W44" s="55"/>
      <c r="X44" s="352"/>
      <c r="Y44" s="352"/>
      <c r="Z44" s="353"/>
      <c r="AA44" s="366"/>
      <c r="AB44" s="517"/>
      <c r="AC44" s="574"/>
      <c r="AD44" s="531"/>
      <c r="AE44" s="572"/>
      <c r="AF44" s="509"/>
      <c r="AG44" s="354"/>
      <c r="AH44" s="290"/>
      <c r="AI44" s="347"/>
      <c r="AJ44" s="117"/>
      <c r="AK44" s="69"/>
      <c r="AL44" s="305"/>
      <c r="AM44" s="348"/>
    </row>
    <row r="45" spans="1:39" s="349" customFormat="1" ht="14.25" outlineLevel="1">
      <c r="A45" s="228"/>
      <c r="B45" s="665"/>
      <c r="C45" s="346"/>
      <c r="D45" s="415" t="s">
        <v>151</v>
      </c>
      <c r="E45" s="399"/>
      <c r="F45" s="399"/>
      <c r="G45" s="459"/>
      <c r="H45" s="374"/>
      <c r="I45" s="350"/>
      <c r="J45" s="352"/>
      <c r="K45" s="351"/>
      <c r="L45" s="378"/>
      <c r="M45" s="382"/>
      <c r="N45" s="352"/>
      <c r="O45" s="383"/>
      <c r="P45" s="531"/>
      <c r="Q45" s="516"/>
      <c r="R45" s="531"/>
      <c r="S45" s="516"/>
      <c r="T45" s="355"/>
      <c r="U45" s="366"/>
      <c r="V45" s="347"/>
      <c r="W45" s="55"/>
      <c r="X45" s="352"/>
      <c r="Y45" s="352"/>
      <c r="Z45" s="353"/>
      <c r="AA45" s="366"/>
      <c r="AB45" s="517"/>
      <c r="AC45" s="574"/>
      <c r="AD45" s="531"/>
      <c r="AE45" s="572"/>
      <c r="AF45" s="509"/>
      <c r="AG45" s="354"/>
      <c r="AH45" s="290"/>
      <c r="AI45" s="347"/>
      <c r="AJ45" s="117"/>
      <c r="AK45" s="69"/>
      <c r="AL45" s="305"/>
      <c r="AM45" s="348"/>
    </row>
    <row r="46" spans="1:39" s="349" customFormat="1" ht="14.25" outlineLevel="1">
      <c r="A46" s="228"/>
      <c r="B46" s="665"/>
      <c r="C46" s="346"/>
      <c r="D46" s="415" t="s">
        <v>152</v>
      </c>
      <c r="E46" s="399"/>
      <c r="F46" s="399"/>
      <c r="G46" s="459"/>
      <c r="H46" s="374"/>
      <c r="I46" s="350"/>
      <c r="J46" s="352"/>
      <c r="K46" s="351"/>
      <c r="L46" s="378"/>
      <c r="M46" s="382"/>
      <c r="N46" s="352"/>
      <c r="O46" s="383"/>
      <c r="P46" s="531"/>
      <c r="Q46" s="516"/>
      <c r="R46" s="531"/>
      <c r="S46" s="516"/>
      <c r="T46" s="355"/>
      <c r="U46" s="366"/>
      <c r="V46" s="347"/>
      <c r="W46" s="55"/>
      <c r="X46" s="352"/>
      <c r="Y46" s="352"/>
      <c r="Z46" s="353"/>
      <c r="AA46" s="366"/>
      <c r="AB46" s="517"/>
      <c r="AC46" s="574"/>
      <c r="AD46" s="531"/>
      <c r="AE46" s="572"/>
      <c r="AF46" s="509"/>
      <c r="AG46" s="354"/>
      <c r="AH46" s="290"/>
      <c r="AI46" s="347"/>
      <c r="AJ46" s="117"/>
      <c r="AK46" s="69"/>
      <c r="AL46" s="305"/>
      <c r="AM46" s="348"/>
    </row>
    <row r="47" spans="1:39" s="349" customFormat="1" ht="14.25" outlineLevel="1">
      <c r="A47" s="228"/>
      <c r="B47" s="665"/>
      <c r="C47" s="346"/>
      <c r="D47" s="415"/>
      <c r="E47" s="399"/>
      <c r="F47" s="399"/>
      <c r="G47" s="459"/>
      <c r="H47" s="374"/>
      <c r="I47" s="350"/>
      <c r="J47" s="352"/>
      <c r="K47" s="351"/>
      <c r="L47" s="378"/>
      <c r="M47" s="382"/>
      <c r="N47" s="352"/>
      <c r="O47" s="383"/>
      <c r="P47" s="531"/>
      <c r="Q47" s="516"/>
      <c r="R47" s="531"/>
      <c r="S47" s="516"/>
      <c r="T47" s="355"/>
      <c r="U47" s="366"/>
      <c r="V47" s="347"/>
      <c r="W47" s="55"/>
      <c r="X47" s="352"/>
      <c r="Y47" s="352"/>
      <c r="Z47" s="353"/>
      <c r="AA47" s="366"/>
      <c r="AB47" s="517"/>
      <c r="AC47" s="574"/>
      <c r="AD47" s="531"/>
      <c r="AE47" s="572"/>
      <c r="AF47" s="509"/>
      <c r="AG47" s="354"/>
      <c r="AH47" s="290"/>
      <c r="AI47" s="347"/>
      <c r="AJ47" s="117"/>
      <c r="AK47" s="69"/>
      <c r="AL47" s="305"/>
      <c r="AM47" s="348"/>
    </row>
    <row r="48" spans="1:39" s="246" customFormat="1" ht="25.5" outlineLevel="1">
      <c r="A48" s="361" t="str">
        <f>FIXED($D$8,0,1)</f>
        <v>0</v>
      </c>
      <c r="B48" s="666" t="str">
        <f>FIXED($I$4,0,1)</f>
        <v>0</v>
      </c>
      <c r="C48" s="230" t="s">
        <v>178</v>
      </c>
      <c r="D48" s="417" t="s">
        <v>158</v>
      </c>
      <c r="E48" s="427"/>
      <c r="F48" s="427"/>
      <c r="G48" s="461"/>
      <c r="H48" s="398"/>
      <c r="I48" s="497"/>
      <c r="J48" s="243"/>
      <c r="K48" s="506">
        <f>SUM(K43:K47)</f>
        <v>0</v>
      </c>
      <c r="L48" s="507">
        <f>SUM(L43:L47)</f>
        <v>0</v>
      </c>
      <c r="M48" s="508">
        <f>SUM(M43:M47)</f>
        <v>0</v>
      </c>
      <c r="N48" s="243"/>
      <c r="O48" s="387"/>
      <c r="P48" s="539">
        <f>SUM(P43:P47)</f>
        <v>0</v>
      </c>
      <c r="Q48" s="542">
        <f>SUM(Q43:Q47)</f>
        <v>0</v>
      </c>
      <c r="R48" s="539">
        <f>SUM(R43:R47)</f>
        <v>0</v>
      </c>
      <c r="S48" s="542">
        <f>SUM(S43:S47)</f>
        <v>0</v>
      </c>
      <c r="T48" s="242"/>
      <c r="U48" s="368"/>
      <c r="V48" s="267"/>
      <c r="W48" s="240"/>
      <c r="X48" s="243"/>
      <c r="Y48" s="243"/>
      <c r="Z48" s="338"/>
      <c r="AA48" s="368"/>
      <c r="AB48" s="589">
        <f>SUM(AB43:AB47)</f>
        <v>0</v>
      </c>
      <c r="AC48" s="582"/>
      <c r="AD48" s="539">
        <f>SUM(AD43:AD47)</f>
        <v>0</v>
      </c>
      <c r="AE48" s="583"/>
      <c r="AF48" s="584" t="str">
        <f>IF(AD52-AD51=0,"0",AD48*(AF52-AF51)/(AD52-AD51))</f>
        <v>0</v>
      </c>
      <c r="AG48" s="257"/>
      <c r="AH48" s="293"/>
      <c r="AI48" s="306" t="b">
        <f>IF($AK$2="PME",$AK$5,IF($AK$2="ETI",$AK$6))</f>
        <v>0</v>
      </c>
      <c r="AJ48" s="272"/>
      <c r="AK48" s="279"/>
      <c r="AL48" s="307"/>
      <c r="AM48" s="245"/>
    </row>
    <row r="49" spans="1:39" s="349" customFormat="1" ht="14.25" outlineLevel="1">
      <c r="A49" s="228"/>
      <c r="B49" s="665"/>
      <c r="C49" s="357"/>
      <c r="D49" s="415" t="s">
        <v>154</v>
      </c>
      <c r="E49" s="399"/>
      <c r="F49" s="399"/>
      <c r="G49" s="459"/>
      <c r="H49" s="374"/>
      <c r="I49" s="350"/>
      <c r="J49" s="352"/>
      <c r="K49" s="509"/>
      <c r="L49" s="510"/>
      <c r="M49" s="511"/>
      <c r="N49" s="352"/>
      <c r="O49" s="383"/>
      <c r="P49" s="515"/>
      <c r="Q49" s="509"/>
      <c r="R49" s="515"/>
      <c r="S49" s="509"/>
      <c r="T49" s="355"/>
      <c r="U49" s="366"/>
      <c r="V49" s="347"/>
      <c r="W49" s="55"/>
      <c r="X49" s="352"/>
      <c r="Y49" s="352"/>
      <c r="Z49" s="353"/>
      <c r="AA49" s="366"/>
      <c r="AB49" s="581"/>
      <c r="AC49" s="574"/>
      <c r="AD49" s="531"/>
      <c r="AE49" s="572"/>
      <c r="AF49" s="509"/>
      <c r="AG49" s="358"/>
      <c r="AH49" s="289"/>
      <c r="AI49" s="347"/>
      <c r="AJ49" s="86"/>
      <c r="AK49" s="55"/>
      <c r="AL49" s="310"/>
      <c r="AM49" s="348"/>
    </row>
    <row r="50" spans="1:39" s="349" customFormat="1" ht="14.25" outlineLevel="1">
      <c r="A50" s="228"/>
      <c r="B50" s="665"/>
      <c r="C50" s="357"/>
      <c r="D50" s="415"/>
      <c r="E50" s="399"/>
      <c r="F50" s="399"/>
      <c r="G50" s="478" t="s">
        <v>209</v>
      </c>
      <c r="H50" s="374"/>
      <c r="I50" s="350"/>
      <c r="J50" s="352"/>
      <c r="K50" s="509"/>
      <c r="L50" s="510"/>
      <c r="M50" s="511"/>
      <c r="N50" s="352"/>
      <c r="O50" s="383"/>
      <c r="P50" s="515"/>
      <c r="Q50" s="509"/>
      <c r="R50" s="515"/>
      <c r="S50" s="509"/>
      <c r="T50" s="355"/>
      <c r="U50" s="366"/>
      <c r="V50" s="347"/>
      <c r="W50" s="55"/>
      <c r="X50" s="352"/>
      <c r="Y50" s="352"/>
      <c r="Z50" s="353"/>
      <c r="AA50" s="366"/>
      <c r="AB50" s="581"/>
      <c r="AC50" s="574"/>
      <c r="AD50" s="531"/>
      <c r="AE50" s="572"/>
      <c r="AF50" s="509"/>
      <c r="AG50" s="358"/>
      <c r="AH50" s="289"/>
      <c r="AI50" s="347"/>
      <c r="AJ50" s="86"/>
      <c r="AK50" s="55"/>
      <c r="AL50" s="310"/>
      <c r="AM50" s="348"/>
    </row>
    <row r="51" spans="1:39" s="246" customFormat="1" ht="26.25" outlineLevel="1" thickBot="1">
      <c r="A51" s="361" t="str">
        <f>FIXED($D$8,0,1)</f>
        <v>0</v>
      </c>
      <c r="B51" s="666" t="str">
        <f>FIXED($I$4,0,1)</f>
        <v>0</v>
      </c>
      <c r="C51" s="230" t="s">
        <v>179</v>
      </c>
      <c r="D51" s="417" t="s">
        <v>159</v>
      </c>
      <c r="E51" s="430"/>
      <c r="F51" s="430"/>
      <c r="G51" s="479"/>
      <c r="H51" s="398"/>
      <c r="I51" s="497"/>
      <c r="J51" s="243"/>
      <c r="K51" s="506">
        <f>SUM(K49:K50)</f>
        <v>0</v>
      </c>
      <c r="L51" s="507">
        <f>SUM(L49:L50)</f>
        <v>0</v>
      </c>
      <c r="M51" s="508">
        <f>SUM(M49:M50)</f>
        <v>0</v>
      </c>
      <c r="N51" s="243"/>
      <c r="O51" s="387"/>
      <c r="P51" s="539">
        <f>SUM(P49:P50)</f>
        <v>0</v>
      </c>
      <c r="Q51" s="542">
        <f>SUM(Q49:Q50)</f>
        <v>0</v>
      </c>
      <c r="R51" s="539">
        <f>SUM(R49:R50)</f>
        <v>0</v>
      </c>
      <c r="S51" s="542">
        <f>SUM(S49:S50)</f>
        <v>0</v>
      </c>
      <c r="T51" s="242"/>
      <c r="U51" s="254"/>
      <c r="V51" s="267"/>
      <c r="W51" s="240"/>
      <c r="X51" s="243"/>
      <c r="Y51" s="243"/>
      <c r="Z51" s="244"/>
      <c r="AA51" s="254" t="s">
        <v>189</v>
      </c>
      <c r="AB51" s="507">
        <f>SUM(AB49:AB50)</f>
        <v>0</v>
      </c>
      <c r="AC51" s="582"/>
      <c r="AD51" s="539">
        <f>SUM(AD49:AD50)</f>
        <v>0</v>
      </c>
      <c r="AE51" s="586" t="s">
        <v>189</v>
      </c>
      <c r="AF51" s="542">
        <f>IF(AD51&gt;AF52,AF52,AD51)</f>
        <v>0</v>
      </c>
      <c r="AG51" s="257"/>
      <c r="AH51" s="293"/>
      <c r="AI51" s="306">
        <f>IF($AK$2="PME",40%,20%)</f>
        <v>0.2</v>
      </c>
      <c r="AJ51" s="272"/>
      <c r="AK51" s="279"/>
      <c r="AL51" s="307"/>
      <c r="AM51" s="245"/>
    </row>
    <row r="52" spans="1:39" s="251" customFormat="1" ht="26.25" thickBot="1">
      <c r="A52" s="361" t="str">
        <f>FIXED($D$8,0,1)</f>
        <v>0</v>
      </c>
      <c r="B52" s="666" t="str">
        <f>FIXED($I$4,0,1)</f>
        <v>0</v>
      </c>
      <c r="C52" s="20" t="s">
        <v>180</v>
      </c>
      <c r="D52" s="418" t="s">
        <v>160</v>
      </c>
      <c r="E52" s="498"/>
      <c r="F52" s="414"/>
      <c r="G52" s="477"/>
      <c r="H52" s="299"/>
      <c r="I52" s="14"/>
      <c r="J52" s="12"/>
      <c r="K52" s="503">
        <f>SUM(K51,K48)</f>
        <v>0</v>
      </c>
      <c r="L52" s="504">
        <f>SUM(L51,L48)</f>
        <v>0</v>
      </c>
      <c r="M52" s="505">
        <f>SUM(M51,M48)</f>
        <v>0</v>
      </c>
      <c r="N52" s="122"/>
      <c r="O52" s="384"/>
      <c r="P52" s="540">
        <f>SUM(P51,P48)</f>
        <v>0</v>
      </c>
      <c r="Q52" s="503">
        <f>SUM(Q51,Q48)</f>
        <v>0</v>
      </c>
      <c r="R52" s="540">
        <f>SUM(R51,R48)</f>
        <v>0</v>
      </c>
      <c r="S52" s="503">
        <f>SUM(S51,S48)</f>
        <v>0</v>
      </c>
      <c r="T52" s="247"/>
      <c r="U52" s="445"/>
      <c r="V52" s="332"/>
      <c r="W52" s="12"/>
      <c r="X52" s="248"/>
      <c r="Y52" s="248"/>
      <c r="Z52" s="249"/>
      <c r="AA52" s="252"/>
      <c r="AB52" s="587">
        <f>SUM(AB51,AB48)</f>
        <v>0</v>
      </c>
      <c r="AC52" s="576"/>
      <c r="AD52" s="588">
        <f>SUM(AD51,AD48)</f>
        <v>0</v>
      </c>
      <c r="AE52" s="578"/>
      <c r="AF52" s="579">
        <f>IF(AE52=0,0,IF(AD52/AE52&gt;400,400*AE52,AD52))</f>
        <v>0</v>
      </c>
      <c r="AG52" s="91">
        <f>IF((AF52-E52)&gt;0,(AF52-E52),0)</f>
        <v>0</v>
      </c>
      <c r="AH52" s="621" t="s">
        <v>219</v>
      </c>
      <c r="AI52" s="303"/>
      <c r="AJ52" s="83">
        <f>AF48*AI48+AF51*AI51</f>
        <v>0</v>
      </c>
      <c r="AK52" s="53" t="str">
        <f>IF(Q52&lt;&gt;0,IF((Q52+AB52)-AD52=0,"OK","!"),IF(P52&lt;&gt;0,IF((P52+AB52)-AD52=0,"OK","!"),IF((K52+AB52)-AD52=0,"OK","!")))</f>
        <v>OK</v>
      </c>
      <c r="AL52" s="304" t="str">
        <f>IF(AF52=0,"S/O",IF(AD52=AF52,"Plafond non atteint :instruire toutes les factures",IF(SUM(AD49:AD50,AD43:AD47)&gt;=AF52,"Les factures contrôlés permettent de plafonner le batiment","Les factures contrôlés ne permettent pas d'atteindre le plafond du batiment")))</f>
        <v>S/O</v>
      </c>
      <c r="AM52" s="250"/>
    </row>
    <row r="53" spans="1:39" s="239" customFormat="1" ht="15" outlineLevel="1">
      <c r="A53" s="231"/>
      <c r="B53" s="667"/>
      <c r="C53" s="232"/>
      <c r="D53" s="416" t="s">
        <v>161</v>
      </c>
      <c r="E53" s="397"/>
      <c r="F53" s="397"/>
      <c r="G53" s="460"/>
      <c r="H53" s="403"/>
      <c r="I53" s="350"/>
      <c r="J53" s="234"/>
      <c r="K53" s="264"/>
      <c r="L53" s="377"/>
      <c r="M53" s="385"/>
      <c r="N53" s="234"/>
      <c r="O53" s="386"/>
      <c r="P53" s="543"/>
      <c r="Q53" s="544"/>
      <c r="R53" s="543"/>
      <c r="S53" s="544"/>
      <c r="T53" s="233"/>
      <c r="U53" s="366"/>
      <c r="V53" s="266"/>
      <c r="W53" s="280"/>
      <c r="X53" s="234"/>
      <c r="Y53" s="234"/>
      <c r="Z53" s="235"/>
      <c r="AA53" s="366"/>
      <c r="AB53" s="590"/>
      <c r="AC53" s="570"/>
      <c r="AD53" s="531"/>
      <c r="AE53" s="572"/>
      <c r="AF53" s="544"/>
      <c r="AG53" s="258"/>
      <c r="AH53" s="291"/>
      <c r="AI53" s="266"/>
      <c r="AJ53" s="103"/>
      <c r="AK53" s="281"/>
      <c r="AL53" s="309"/>
      <c r="AM53" s="238"/>
    </row>
    <row r="54" spans="1:39" s="349" customFormat="1" ht="14.25" outlineLevel="1">
      <c r="A54" s="228"/>
      <c r="B54" s="665"/>
      <c r="C54" s="346"/>
      <c r="D54" s="415" t="s">
        <v>138</v>
      </c>
      <c r="E54" s="399"/>
      <c r="F54" s="399"/>
      <c r="G54" s="459"/>
      <c r="H54" s="374"/>
      <c r="I54" s="350"/>
      <c r="J54" s="352"/>
      <c r="K54" s="351"/>
      <c r="L54" s="378"/>
      <c r="M54" s="382"/>
      <c r="N54" s="352"/>
      <c r="O54" s="383"/>
      <c r="P54" s="531"/>
      <c r="Q54" s="516"/>
      <c r="R54" s="531"/>
      <c r="S54" s="516"/>
      <c r="T54" s="355"/>
      <c r="U54" s="366"/>
      <c r="V54" s="347"/>
      <c r="W54" s="55"/>
      <c r="X54" s="352"/>
      <c r="Y54" s="352"/>
      <c r="Z54" s="353"/>
      <c r="AA54" s="366"/>
      <c r="AB54" s="517"/>
      <c r="AC54" s="574"/>
      <c r="AD54" s="531"/>
      <c r="AE54" s="572"/>
      <c r="AF54" s="509"/>
      <c r="AG54" s="354"/>
      <c r="AH54" s="290"/>
      <c r="AI54" s="347"/>
      <c r="AJ54" s="117"/>
      <c r="AK54" s="69"/>
      <c r="AL54" s="305"/>
      <c r="AM54" s="348"/>
    </row>
    <row r="55" spans="1:39" s="349" customFormat="1" ht="14.25" outlineLevel="1">
      <c r="A55" s="228"/>
      <c r="B55" s="665"/>
      <c r="C55" s="346"/>
      <c r="D55" s="415" t="s">
        <v>147</v>
      </c>
      <c r="E55" s="399"/>
      <c r="F55" s="399"/>
      <c r="G55" s="459"/>
      <c r="H55" s="374"/>
      <c r="I55" s="350"/>
      <c r="J55" s="352"/>
      <c r="K55" s="351"/>
      <c r="L55" s="378"/>
      <c r="M55" s="382"/>
      <c r="N55" s="352"/>
      <c r="O55" s="383"/>
      <c r="P55" s="531"/>
      <c r="Q55" s="516"/>
      <c r="R55" s="531"/>
      <c r="S55" s="516"/>
      <c r="T55" s="355"/>
      <c r="U55" s="366"/>
      <c r="V55" s="347"/>
      <c r="W55" s="55"/>
      <c r="X55" s="352"/>
      <c r="Y55" s="352"/>
      <c r="Z55" s="353"/>
      <c r="AA55" s="366"/>
      <c r="AB55" s="517"/>
      <c r="AC55" s="574"/>
      <c r="AD55" s="531"/>
      <c r="AE55" s="572"/>
      <c r="AF55" s="509"/>
      <c r="AG55" s="354"/>
      <c r="AH55" s="290"/>
      <c r="AI55" s="347"/>
      <c r="AJ55" s="117"/>
      <c r="AK55" s="69"/>
      <c r="AL55" s="305"/>
      <c r="AM55" s="348"/>
    </row>
    <row r="56" spans="1:39" s="349" customFormat="1" ht="14.25" outlineLevel="1">
      <c r="A56" s="228"/>
      <c r="B56" s="665"/>
      <c r="C56" s="346"/>
      <c r="D56" s="415" t="s">
        <v>140</v>
      </c>
      <c r="E56" s="399"/>
      <c r="F56" s="399"/>
      <c r="G56" s="459"/>
      <c r="H56" s="374"/>
      <c r="I56" s="350"/>
      <c r="J56" s="352"/>
      <c r="K56" s="351"/>
      <c r="L56" s="378"/>
      <c r="M56" s="382"/>
      <c r="N56" s="352"/>
      <c r="O56" s="383"/>
      <c r="P56" s="531"/>
      <c r="Q56" s="516"/>
      <c r="R56" s="531"/>
      <c r="S56" s="516"/>
      <c r="T56" s="355"/>
      <c r="U56" s="366"/>
      <c r="V56" s="347"/>
      <c r="W56" s="55"/>
      <c r="X56" s="352"/>
      <c r="Y56" s="352"/>
      <c r="Z56" s="353"/>
      <c r="AA56" s="366"/>
      <c r="AB56" s="517"/>
      <c r="AC56" s="574"/>
      <c r="AD56" s="531"/>
      <c r="AE56" s="572"/>
      <c r="AF56" s="509"/>
      <c r="AG56" s="354"/>
      <c r="AH56" s="290"/>
      <c r="AI56" s="347"/>
      <c r="AJ56" s="117"/>
      <c r="AK56" s="69"/>
      <c r="AL56" s="305"/>
      <c r="AM56" s="348"/>
    </row>
    <row r="57" spans="1:39" s="349" customFormat="1" ht="14.25" outlineLevel="1">
      <c r="A57" s="228"/>
      <c r="B57" s="665"/>
      <c r="C57" s="346"/>
      <c r="D57" s="411" t="s">
        <v>141</v>
      </c>
      <c r="E57" s="399"/>
      <c r="F57" s="399"/>
      <c r="G57" s="459"/>
      <c r="H57" s="374"/>
      <c r="I57" s="350"/>
      <c r="J57" s="352"/>
      <c r="K57" s="351"/>
      <c r="L57" s="378"/>
      <c r="M57" s="382"/>
      <c r="N57" s="352"/>
      <c r="O57" s="383"/>
      <c r="P57" s="531"/>
      <c r="Q57" s="516"/>
      <c r="R57" s="531"/>
      <c r="S57" s="516"/>
      <c r="T57" s="355"/>
      <c r="U57" s="366"/>
      <c r="V57" s="347"/>
      <c r="W57" s="55"/>
      <c r="X57" s="352"/>
      <c r="Y57" s="352"/>
      <c r="Z57" s="353"/>
      <c r="AA57" s="366"/>
      <c r="AB57" s="517"/>
      <c r="AC57" s="574"/>
      <c r="AD57" s="531"/>
      <c r="AE57" s="572"/>
      <c r="AF57" s="509"/>
      <c r="AG57" s="354"/>
      <c r="AH57" s="290"/>
      <c r="AI57" s="347"/>
      <c r="AJ57" s="117"/>
      <c r="AK57" s="69"/>
      <c r="AL57" s="305"/>
      <c r="AM57" s="348"/>
    </row>
    <row r="58" spans="1:39" s="349" customFormat="1" ht="14.25" outlineLevel="1">
      <c r="A58" s="228"/>
      <c r="B58" s="665"/>
      <c r="C58" s="346"/>
      <c r="D58" s="411" t="s">
        <v>142</v>
      </c>
      <c r="E58" s="399"/>
      <c r="F58" s="399"/>
      <c r="G58" s="459"/>
      <c r="H58" s="374"/>
      <c r="I58" s="350"/>
      <c r="J58" s="352"/>
      <c r="K58" s="351"/>
      <c r="L58" s="378"/>
      <c r="M58" s="382"/>
      <c r="N58" s="352"/>
      <c r="O58" s="383"/>
      <c r="P58" s="531"/>
      <c r="Q58" s="516"/>
      <c r="R58" s="531"/>
      <c r="S58" s="516"/>
      <c r="T58" s="355"/>
      <c r="U58" s="366"/>
      <c r="V58" s="347"/>
      <c r="W58" s="55"/>
      <c r="X58" s="352"/>
      <c r="Y58" s="352"/>
      <c r="Z58" s="353"/>
      <c r="AA58" s="366"/>
      <c r="AB58" s="517"/>
      <c r="AC58" s="574"/>
      <c r="AD58" s="531"/>
      <c r="AE58" s="572"/>
      <c r="AF58" s="509"/>
      <c r="AG58" s="354"/>
      <c r="AH58" s="290"/>
      <c r="AI58" s="347"/>
      <c r="AJ58" s="117"/>
      <c r="AK58" s="69"/>
      <c r="AL58" s="305"/>
      <c r="AM58" s="348"/>
    </row>
    <row r="59" spans="1:39" s="349" customFormat="1" ht="14.25" outlineLevel="1">
      <c r="A59" s="228"/>
      <c r="B59" s="665"/>
      <c r="C59" s="346"/>
      <c r="D59" s="412" t="s">
        <v>143</v>
      </c>
      <c r="E59" s="399"/>
      <c r="F59" s="399"/>
      <c r="G59" s="459"/>
      <c r="H59" s="374"/>
      <c r="I59" s="350"/>
      <c r="J59" s="352"/>
      <c r="K59" s="351"/>
      <c r="L59" s="378"/>
      <c r="M59" s="382"/>
      <c r="N59" s="352"/>
      <c r="O59" s="383"/>
      <c r="P59" s="531"/>
      <c r="Q59" s="516"/>
      <c r="R59" s="531"/>
      <c r="S59" s="516"/>
      <c r="T59" s="355"/>
      <c r="U59" s="366"/>
      <c r="V59" s="347"/>
      <c r="W59" s="55"/>
      <c r="X59" s="352"/>
      <c r="Y59" s="352"/>
      <c r="Z59" s="353"/>
      <c r="AA59" s="366"/>
      <c r="AB59" s="517"/>
      <c r="AC59" s="574"/>
      <c r="AD59" s="531"/>
      <c r="AE59" s="572"/>
      <c r="AF59" s="509"/>
      <c r="AG59" s="354"/>
      <c r="AH59" s="290"/>
      <c r="AI59" s="347"/>
      <c r="AJ59" s="117"/>
      <c r="AK59" s="69"/>
      <c r="AL59" s="305"/>
      <c r="AM59" s="348"/>
    </row>
    <row r="60" spans="1:39" s="349" customFormat="1" ht="14.25" outlineLevel="1">
      <c r="A60" s="228"/>
      <c r="B60" s="665"/>
      <c r="C60" s="346"/>
      <c r="D60" s="412" t="s">
        <v>144</v>
      </c>
      <c r="E60" s="399"/>
      <c r="F60" s="399"/>
      <c r="G60" s="478" t="s">
        <v>209</v>
      </c>
      <c r="H60" s="374"/>
      <c r="I60" s="350"/>
      <c r="J60" s="352"/>
      <c r="K60" s="351"/>
      <c r="L60" s="378"/>
      <c r="M60" s="382"/>
      <c r="N60" s="352"/>
      <c r="O60" s="383"/>
      <c r="P60" s="531"/>
      <c r="Q60" s="516"/>
      <c r="R60" s="531"/>
      <c r="S60" s="516"/>
      <c r="T60" s="355"/>
      <c r="U60" s="366"/>
      <c r="V60" s="347"/>
      <c r="W60" s="55"/>
      <c r="X60" s="352"/>
      <c r="Y60" s="352"/>
      <c r="Z60" s="353"/>
      <c r="AA60" s="366"/>
      <c r="AB60" s="517"/>
      <c r="AC60" s="574"/>
      <c r="AD60" s="531"/>
      <c r="AE60" s="572"/>
      <c r="AF60" s="509"/>
      <c r="AG60" s="354"/>
      <c r="AH60" s="290"/>
      <c r="AI60" s="347"/>
      <c r="AJ60" s="117"/>
      <c r="AK60" s="69"/>
      <c r="AL60" s="305"/>
      <c r="AM60" s="348"/>
    </row>
    <row r="61" spans="1:39" s="349" customFormat="1" ht="15" outlineLevel="1" thickBot="1">
      <c r="A61" s="228"/>
      <c r="B61" s="665"/>
      <c r="C61" s="346"/>
      <c r="D61" s="679" t="s">
        <v>224</v>
      </c>
      <c r="E61" s="396"/>
      <c r="F61" s="396"/>
      <c r="G61" s="479"/>
      <c r="H61" s="374"/>
      <c r="I61" s="350"/>
      <c r="J61" s="352"/>
      <c r="K61" s="351"/>
      <c r="L61" s="378"/>
      <c r="M61" s="382"/>
      <c r="N61" s="352"/>
      <c r="O61" s="383"/>
      <c r="P61" s="531"/>
      <c r="Q61" s="516"/>
      <c r="R61" s="531"/>
      <c r="S61" s="516"/>
      <c r="T61" s="355"/>
      <c r="U61" s="366"/>
      <c r="V61" s="347"/>
      <c r="W61" s="55"/>
      <c r="X61" s="352"/>
      <c r="Y61" s="352"/>
      <c r="Z61" s="353"/>
      <c r="AA61" s="366"/>
      <c r="AB61" s="517"/>
      <c r="AC61" s="574"/>
      <c r="AD61" s="531"/>
      <c r="AE61" s="572"/>
      <c r="AF61" s="509"/>
      <c r="AG61" s="354"/>
      <c r="AH61" s="290"/>
      <c r="AI61" s="347"/>
      <c r="AJ61" s="117"/>
      <c r="AK61" s="69"/>
      <c r="AL61" s="305"/>
      <c r="AM61" s="348"/>
    </row>
    <row r="62" spans="1:39" s="251" customFormat="1" ht="15.75" thickBot="1">
      <c r="A62" s="361" t="str">
        <f>FIXED($D$8,0,1)</f>
        <v>0</v>
      </c>
      <c r="B62" s="666" t="str">
        <f>FIXED($I$4,0,1)</f>
        <v>0</v>
      </c>
      <c r="C62" s="20" t="s">
        <v>181</v>
      </c>
      <c r="D62" s="418" t="s">
        <v>162</v>
      </c>
      <c r="E62" s="498"/>
      <c r="F62" s="414"/>
      <c r="G62" s="477"/>
      <c r="H62" s="299"/>
      <c r="I62" s="14"/>
      <c r="J62" s="12"/>
      <c r="K62" s="503">
        <f>SUM(K53:K61)</f>
        <v>0</v>
      </c>
      <c r="L62" s="504">
        <f>SUM(L53:L61)</f>
        <v>0</v>
      </c>
      <c r="M62" s="505">
        <f>SUM(M53:M61)</f>
        <v>0</v>
      </c>
      <c r="N62" s="122"/>
      <c r="O62" s="384"/>
      <c r="P62" s="545">
        <f>SUM(P53:P61)</f>
        <v>0</v>
      </c>
      <c r="Q62" s="503">
        <f>SUM(Q53:Q61)</f>
        <v>0</v>
      </c>
      <c r="R62" s="545">
        <f>SUM(R53:R61)</f>
        <v>0</v>
      </c>
      <c r="S62" s="503">
        <f>SUM(S53:S61)</f>
        <v>0</v>
      </c>
      <c r="T62" s="247"/>
      <c r="U62" s="445"/>
      <c r="V62" s="332"/>
      <c r="W62" s="12"/>
      <c r="X62" s="248"/>
      <c r="Y62" s="248"/>
      <c r="Z62" s="249"/>
      <c r="AA62" s="252"/>
      <c r="AB62" s="504">
        <f>SUM(AB53:AB61)</f>
        <v>0</v>
      </c>
      <c r="AC62" s="576"/>
      <c r="AD62" s="588">
        <f>SUM(AD53:AD61)</f>
        <v>0</v>
      </c>
      <c r="AE62" s="578"/>
      <c r="AF62" s="579" t="str">
        <f>IF(AE62=0,"0",IF(AD62/AE62&gt;800,800*AE62,AD62))</f>
        <v>0</v>
      </c>
      <c r="AG62" s="91">
        <f>IF((AF62-E62)&gt;0,(AF62-E62),0)</f>
        <v>0</v>
      </c>
      <c r="AH62" s="292"/>
      <c r="AI62" s="303" t="b">
        <f>IF($AK$2="PME",$AK$5,IF($AK$2="ETI",$AK$6))</f>
        <v>0</v>
      </c>
      <c r="AJ62" s="87">
        <f>AF62*AI62</f>
        <v>0</v>
      </c>
      <c r="AK62" s="53" t="str">
        <f>IF(Q62&lt;&gt;0,IF((Q62+AB62)-AD62=0,"OK","!"),IF(P62&lt;&gt;0,IF((P62+AB62)-AD62=0,"OK","!"),IF((K62+AB62)-AD62=0,"OK","!")))</f>
        <v>OK</v>
      </c>
      <c r="AL62" s="304" t="str">
        <f>IF(AF62="0","S/O",IF(AD62=AF62,"Plafond non atteint :instruire toutes les factures",IF(SUM(AD53:AD61)&gt;=AF62,"Les factures contrôlés permettent de plafonner le batiment","Les factures contrôlés ne permettent pas d'atteindre le plafond du batiment")))</f>
        <v>S/O</v>
      </c>
      <c r="AM62" s="250"/>
    </row>
    <row r="63" spans="1:39" s="239" customFormat="1" ht="15" outlineLevel="1">
      <c r="A63" s="231"/>
      <c r="B63" s="667"/>
      <c r="C63" s="26"/>
      <c r="D63" s="416" t="s">
        <v>163</v>
      </c>
      <c r="E63" s="397"/>
      <c r="F63" s="400"/>
      <c r="G63" s="457"/>
      <c r="H63" s="403"/>
      <c r="I63" s="350"/>
      <c r="J63" s="234"/>
      <c r="K63" s="264"/>
      <c r="L63" s="377"/>
      <c r="M63" s="385"/>
      <c r="N63" s="234"/>
      <c r="O63" s="386"/>
      <c r="P63" s="515"/>
      <c r="Q63" s="509"/>
      <c r="R63" s="515"/>
      <c r="S63" s="509"/>
      <c r="T63" s="233"/>
      <c r="U63" s="366"/>
      <c r="V63" s="266"/>
      <c r="W63" s="280"/>
      <c r="X63" s="234"/>
      <c r="Y63" s="234"/>
      <c r="Z63" s="235"/>
      <c r="AA63" s="366"/>
      <c r="AB63" s="510"/>
      <c r="AC63" s="570"/>
      <c r="AD63" s="531"/>
      <c r="AE63" s="572"/>
      <c r="AF63" s="509"/>
      <c r="AG63" s="92"/>
      <c r="AH63" s="289"/>
      <c r="AI63" s="266"/>
      <c r="AJ63" s="86"/>
      <c r="AK63" s="55"/>
      <c r="AL63" s="310"/>
      <c r="AM63" s="238"/>
    </row>
    <row r="64" spans="1:39" s="349" customFormat="1" ht="14.25" outlineLevel="1">
      <c r="A64" s="228"/>
      <c r="B64" s="665"/>
      <c r="C64" s="346"/>
      <c r="D64" s="415" t="s">
        <v>138</v>
      </c>
      <c r="E64" s="399"/>
      <c r="F64" s="401"/>
      <c r="G64" s="462"/>
      <c r="H64" s="374"/>
      <c r="I64" s="350"/>
      <c r="J64" s="352"/>
      <c r="K64" s="351"/>
      <c r="L64" s="378"/>
      <c r="M64" s="382"/>
      <c r="N64" s="352"/>
      <c r="O64" s="383"/>
      <c r="P64" s="531"/>
      <c r="Q64" s="516"/>
      <c r="R64" s="531"/>
      <c r="S64" s="516"/>
      <c r="T64" s="355"/>
      <c r="U64" s="366"/>
      <c r="V64" s="347"/>
      <c r="W64" s="55"/>
      <c r="X64" s="352"/>
      <c r="Y64" s="352"/>
      <c r="Z64" s="353"/>
      <c r="AA64" s="366"/>
      <c r="AB64" s="517"/>
      <c r="AC64" s="574"/>
      <c r="AD64" s="531"/>
      <c r="AE64" s="572"/>
      <c r="AF64" s="509"/>
      <c r="AG64" s="354"/>
      <c r="AH64" s="290"/>
      <c r="AI64" s="347"/>
      <c r="AJ64" s="117"/>
      <c r="AK64" s="69"/>
      <c r="AL64" s="305"/>
      <c r="AM64" s="348"/>
    </row>
    <row r="65" spans="1:39" s="349" customFormat="1" ht="14.25" outlineLevel="1">
      <c r="A65" s="228"/>
      <c r="B65" s="665"/>
      <c r="C65" s="346"/>
      <c r="D65" s="415" t="s">
        <v>147</v>
      </c>
      <c r="E65" s="399"/>
      <c r="F65" s="401"/>
      <c r="G65" s="462"/>
      <c r="H65" s="374"/>
      <c r="I65" s="350"/>
      <c r="J65" s="352"/>
      <c r="K65" s="351"/>
      <c r="L65" s="378"/>
      <c r="M65" s="382"/>
      <c r="N65" s="352"/>
      <c r="O65" s="383"/>
      <c r="P65" s="531"/>
      <c r="Q65" s="516"/>
      <c r="R65" s="531"/>
      <c r="S65" s="516"/>
      <c r="T65" s="355"/>
      <c r="U65" s="366"/>
      <c r="V65" s="347"/>
      <c r="W65" s="55"/>
      <c r="X65" s="352"/>
      <c r="Y65" s="352"/>
      <c r="Z65" s="353"/>
      <c r="AA65" s="366"/>
      <c r="AB65" s="517"/>
      <c r="AC65" s="574"/>
      <c r="AD65" s="531"/>
      <c r="AE65" s="572"/>
      <c r="AF65" s="509"/>
      <c r="AG65" s="354"/>
      <c r="AH65" s="290"/>
      <c r="AI65" s="347"/>
      <c r="AJ65" s="117"/>
      <c r="AK65" s="69"/>
      <c r="AL65" s="305"/>
      <c r="AM65" s="348"/>
    </row>
    <row r="66" spans="1:39" s="349" customFormat="1" ht="14.25" outlineLevel="1">
      <c r="A66" s="228"/>
      <c r="B66" s="665"/>
      <c r="C66" s="346"/>
      <c r="D66" s="415" t="s">
        <v>140</v>
      </c>
      <c r="E66" s="399"/>
      <c r="F66" s="401"/>
      <c r="G66" s="462"/>
      <c r="H66" s="374"/>
      <c r="I66" s="350"/>
      <c r="J66" s="352"/>
      <c r="K66" s="351"/>
      <c r="L66" s="378"/>
      <c r="M66" s="382"/>
      <c r="N66" s="352"/>
      <c r="O66" s="383"/>
      <c r="P66" s="531"/>
      <c r="Q66" s="516"/>
      <c r="R66" s="531"/>
      <c r="S66" s="516"/>
      <c r="T66" s="355"/>
      <c r="U66" s="366"/>
      <c r="V66" s="347"/>
      <c r="W66" s="55"/>
      <c r="X66" s="352"/>
      <c r="Y66" s="352"/>
      <c r="Z66" s="353"/>
      <c r="AA66" s="366"/>
      <c r="AB66" s="517"/>
      <c r="AC66" s="574"/>
      <c r="AD66" s="531"/>
      <c r="AE66" s="572"/>
      <c r="AF66" s="509"/>
      <c r="AG66" s="354"/>
      <c r="AH66" s="290"/>
      <c r="AI66" s="347"/>
      <c r="AJ66" s="117"/>
      <c r="AK66" s="69"/>
      <c r="AL66" s="305"/>
      <c r="AM66" s="348"/>
    </row>
    <row r="67" spans="1:39" s="349" customFormat="1" ht="14.25" outlineLevel="1">
      <c r="A67" s="228"/>
      <c r="B67" s="665"/>
      <c r="C67" s="346"/>
      <c r="D67" s="411" t="s">
        <v>141</v>
      </c>
      <c r="E67" s="399"/>
      <c r="F67" s="401"/>
      <c r="G67" s="462"/>
      <c r="H67" s="374"/>
      <c r="I67" s="350"/>
      <c r="J67" s="352"/>
      <c r="K67" s="351"/>
      <c r="L67" s="378"/>
      <c r="M67" s="382"/>
      <c r="N67" s="352"/>
      <c r="O67" s="383"/>
      <c r="P67" s="531"/>
      <c r="Q67" s="516"/>
      <c r="R67" s="531"/>
      <c r="S67" s="516"/>
      <c r="T67" s="355"/>
      <c r="U67" s="366"/>
      <c r="V67" s="347"/>
      <c r="W67" s="55"/>
      <c r="X67" s="352"/>
      <c r="Y67" s="352"/>
      <c r="Z67" s="353"/>
      <c r="AA67" s="366"/>
      <c r="AB67" s="517"/>
      <c r="AC67" s="574"/>
      <c r="AD67" s="531"/>
      <c r="AE67" s="572"/>
      <c r="AF67" s="509"/>
      <c r="AG67" s="354"/>
      <c r="AH67" s="290"/>
      <c r="AI67" s="347"/>
      <c r="AJ67" s="117"/>
      <c r="AK67" s="69"/>
      <c r="AL67" s="305"/>
      <c r="AM67" s="348"/>
    </row>
    <row r="68" spans="1:39" s="349" customFormat="1" ht="14.25" outlineLevel="1">
      <c r="A68" s="228"/>
      <c r="B68" s="665"/>
      <c r="C68" s="346"/>
      <c r="D68" s="411" t="s">
        <v>142</v>
      </c>
      <c r="E68" s="399"/>
      <c r="F68" s="401"/>
      <c r="G68" s="462"/>
      <c r="H68" s="374"/>
      <c r="I68" s="350"/>
      <c r="J68" s="352"/>
      <c r="K68" s="351"/>
      <c r="L68" s="378"/>
      <c r="M68" s="382"/>
      <c r="N68" s="352"/>
      <c r="O68" s="383"/>
      <c r="P68" s="531"/>
      <c r="Q68" s="516"/>
      <c r="R68" s="531"/>
      <c r="S68" s="516"/>
      <c r="T68" s="355"/>
      <c r="U68" s="366"/>
      <c r="V68" s="347"/>
      <c r="W68" s="55"/>
      <c r="X68" s="352"/>
      <c r="Y68" s="352"/>
      <c r="Z68" s="353"/>
      <c r="AA68" s="366"/>
      <c r="AB68" s="517"/>
      <c r="AC68" s="574"/>
      <c r="AD68" s="531"/>
      <c r="AE68" s="572"/>
      <c r="AF68" s="509"/>
      <c r="AG68" s="354"/>
      <c r="AH68" s="290"/>
      <c r="AI68" s="347"/>
      <c r="AJ68" s="117"/>
      <c r="AK68" s="69"/>
      <c r="AL68" s="305"/>
      <c r="AM68" s="348"/>
    </row>
    <row r="69" spans="1:39" s="349" customFormat="1" ht="14.25" outlineLevel="1">
      <c r="A69" s="228"/>
      <c r="B69" s="665"/>
      <c r="C69" s="346"/>
      <c r="D69" s="412" t="s">
        <v>143</v>
      </c>
      <c r="E69" s="399"/>
      <c r="F69" s="401"/>
      <c r="G69" s="462"/>
      <c r="H69" s="374"/>
      <c r="I69" s="350"/>
      <c r="J69" s="352"/>
      <c r="K69" s="351"/>
      <c r="L69" s="378"/>
      <c r="M69" s="382"/>
      <c r="N69" s="352"/>
      <c r="O69" s="383"/>
      <c r="P69" s="531"/>
      <c r="Q69" s="516"/>
      <c r="R69" s="531"/>
      <c r="S69" s="516"/>
      <c r="T69" s="355"/>
      <c r="U69" s="366"/>
      <c r="V69" s="347"/>
      <c r="W69" s="55"/>
      <c r="X69" s="352"/>
      <c r="Y69" s="352"/>
      <c r="Z69" s="353"/>
      <c r="AA69" s="366"/>
      <c r="AB69" s="517"/>
      <c r="AC69" s="574"/>
      <c r="AD69" s="531"/>
      <c r="AE69" s="572"/>
      <c r="AF69" s="509"/>
      <c r="AG69" s="354"/>
      <c r="AH69" s="290"/>
      <c r="AI69" s="347"/>
      <c r="AJ69" s="117"/>
      <c r="AK69" s="69"/>
      <c r="AL69" s="305"/>
      <c r="AM69" s="348"/>
    </row>
    <row r="70" spans="1:39" s="349" customFormat="1" ht="14.25" outlineLevel="1">
      <c r="A70" s="228"/>
      <c r="B70" s="665"/>
      <c r="C70" s="346"/>
      <c r="D70" s="412" t="s">
        <v>144</v>
      </c>
      <c r="E70" s="399"/>
      <c r="F70" s="401"/>
      <c r="G70" s="478" t="s">
        <v>209</v>
      </c>
      <c r="H70" s="374"/>
      <c r="I70" s="350"/>
      <c r="J70" s="352"/>
      <c r="K70" s="351"/>
      <c r="L70" s="378"/>
      <c r="M70" s="382"/>
      <c r="N70" s="352"/>
      <c r="O70" s="383"/>
      <c r="P70" s="531"/>
      <c r="Q70" s="516"/>
      <c r="R70" s="531"/>
      <c r="S70" s="516"/>
      <c r="T70" s="355"/>
      <c r="U70" s="366"/>
      <c r="V70" s="347"/>
      <c r="W70" s="55"/>
      <c r="X70" s="352"/>
      <c r="Y70" s="352"/>
      <c r="Z70" s="353"/>
      <c r="AA70" s="366"/>
      <c r="AB70" s="517"/>
      <c r="AC70" s="574"/>
      <c r="AD70" s="531"/>
      <c r="AE70" s="572"/>
      <c r="AF70" s="509"/>
      <c r="AG70" s="354"/>
      <c r="AH70" s="290"/>
      <c r="AI70" s="347"/>
      <c r="AJ70" s="117"/>
      <c r="AK70" s="69"/>
      <c r="AL70" s="305"/>
      <c r="AM70" s="348"/>
    </row>
    <row r="71" spans="1:39" s="349" customFormat="1" ht="15" outlineLevel="1" thickBot="1">
      <c r="A71" s="228"/>
      <c r="B71" s="665"/>
      <c r="C71" s="346"/>
      <c r="D71" s="412"/>
      <c r="E71" s="363"/>
      <c r="F71" s="426"/>
      <c r="G71" s="479"/>
      <c r="H71" s="374"/>
      <c r="I71" s="350"/>
      <c r="J71" s="352"/>
      <c r="K71" s="351"/>
      <c r="L71" s="378"/>
      <c r="M71" s="382"/>
      <c r="N71" s="352"/>
      <c r="O71" s="383"/>
      <c r="P71" s="531"/>
      <c r="Q71" s="516"/>
      <c r="R71" s="531"/>
      <c r="S71" s="516"/>
      <c r="T71" s="355"/>
      <c r="U71" s="366"/>
      <c r="V71" s="347"/>
      <c r="W71" s="55"/>
      <c r="X71" s="352"/>
      <c r="Y71" s="352"/>
      <c r="Z71" s="353"/>
      <c r="AA71" s="366"/>
      <c r="AB71" s="517"/>
      <c r="AC71" s="574"/>
      <c r="AD71" s="531"/>
      <c r="AE71" s="572"/>
      <c r="AF71" s="509"/>
      <c r="AG71" s="354"/>
      <c r="AH71" s="290"/>
      <c r="AI71" s="347"/>
      <c r="AJ71" s="117"/>
      <c r="AK71" s="69"/>
      <c r="AL71" s="305"/>
      <c r="AM71" s="348"/>
    </row>
    <row r="72" spans="1:39" s="251" customFormat="1" ht="15.75" thickBot="1">
      <c r="A72" s="361" t="str">
        <f>FIXED($D$8,0,1)</f>
        <v>0</v>
      </c>
      <c r="B72" s="666" t="str">
        <f>FIXED($I$4,0,1)</f>
        <v>0</v>
      </c>
      <c r="C72" s="20" t="s">
        <v>182</v>
      </c>
      <c r="D72" s="418" t="s">
        <v>164</v>
      </c>
      <c r="E72" s="498"/>
      <c r="F72" s="414"/>
      <c r="G72" s="477"/>
      <c r="H72" s="299"/>
      <c r="I72" s="14"/>
      <c r="J72" s="12"/>
      <c r="K72" s="503">
        <f>SUM(K63:K71)</f>
        <v>0</v>
      </c>
      <c r="L72" s="504">
        <f>SUM(L63:L71)</f>
        <v>0</v>
      </c>
      <c r="M72" s="505">
        <f>SUM(M63:M71)</f>
        <v>0</v>
      </c>
      <c r="N72" s="122"/>
      <c r="O72" s="384"/>
      <c r="P72" s="545">
        <f>SUM(P63:P71)</f>
        <v>0</v>
      </c>
      <c r="Q72" s="503">
        <f>SUM(Q63:Q71)</f>
        <v>0</v>
      </c>
      <c r="R72" s="545">
        <f>SUM(R63:R71)</f>
        <v>0</v>
      </c>
      <c r="S72" s="503">
        <f>SUM(S63:S71)</f>
        <v>0</v>
      </c>
      <c r="T72" s="247"/>
      <c r="U72" s="445"/>
      <c r="V72" s="332"/>
      <c r="W72" s="12"/>
      <c r="X72" s="248"/>
      <c r="Y72" s="248"/>
      <c r="Z72" s="249"/>
      <c r="AA72" s="252"/>
      <c r="AB72" s="504">
        <f>SUM(AB63:AB71)</f>
        <v>0</v>
      </c>
      <c r="AC72" s="576"/>
      <c r="AD72" s="588">
        <f>SUM(AD63:AD71)</f>
        <v>0</v>
      </c>
      <c r="AE72" s="578"/>
      <c r="AF72" s="579" t="str">
        <f>IF(AE72=0,"0",IF(AD72/AE72&gt;800,800*AE72,AD72))</f>
        <v>0</v>
      </c>
      <c r="AG72" s="91">
        <f>IF((AF72-E72)&gt;0,(AF72-E72),0)</f>
        <v>0</v>
      </c>
      <c r="AH72" s="292"/>
      <c r="AI72" s="303" t="b">
        <f>IF($AK$2="PME",$AK$5,IF($AK$2="ETI",$AK$6))</f>
        <v>0</v>
      </c>
      <c r="AJ72" s="83">
        <f>AF72*AI72</f>
        <v>0</v>
      </c>
      <c r="AK72" s="53" t="str">
        <f>IF(Q72&lt;&gt;0,IF((Q72+AB72)-AD72=0,"OK","!"),IF(P72&lt;&gt;0,IF((P72+AB72)-AD72=0,"OK","!"),IF((K72+AB72)-AD72=0,"OK","!")))</f>
        <v>OK</v>
      </c>
      <c r="AL72" s="304" t="str">
        <f>IF(AF72="0","S/O",IF(AD72=AF72,"Plafond non atteint :instruire toutes les factures",IF(SUM(AD63:AD71)&gt;=AF72,"Les factures contrôlés permettent de plafonner le batiment","Les factures contrôlés ne permettent pas d'atteindre le plafond du batiment")))</f>
        <v>S/O</v>
      </c>
      <c r="AM72" s="250"/>
    </row>
    <row r="73" spans="1:39" s="239" customFormat="1" ht="15" outlineLevel="1">
      <c r="A73" s="231"/>
      <c r="B73" s="667"/>
      <c r="C73" s="26"/>
      <c r="D73" s="416" t="s">
        <v>165</v>
      </c>
      <c r="E73" s="397"/>
      <c r="F73" s="400"/>
      <c r="G73" s="457"/>
      <c r="H73" s="403"/>
      <c r="I73" s="350"/>
      <c r="J73" s="234"/>
      <c r="K73" s="264"/>
      <c r="L73" s="377"/>
      <c r="M73" s="385"/>
      <c r="N73" s="234"/>
      <c r="O73" s="386"/>
      <c r="P73" s="543"/>
      <c r="Q73" s="544"/>
      <c r="R73" s="543"/>
      <c r="S73" s="544"/>
      <c r="T73" s="233"/>
      <c r="U73" s="366"/>
      <c r="V73" s="266"/>
      <c r="W73" s="280"/>
      <c r="X73" s="234"/>
      <c r="Y73" s="234"/>
      <c r="Z73" s="235"/>
      <c r="AA73" s="366"/>
      <c r="AB73" s="590"/>
      <c r="AC73" s="570"/>
      <c r="AD73" s="591"/>
      <c r="AE73" s="592"/>
      <c r="AF73" s="593"/>
      <c r="AG73" s="259"/>
      <c r="AH73" s="54"/>
      <c r="AI73" s="266"/>
      <c r="AJ73" s="273"/>
      <c r="AK73" s="280"/>
      <c r="AL73" s="308"/>
      <c r="AM73" s="238"/>
    </row>
    <row r="74" spans="1:39" s="349" customFormat="1" ht="14.25" outlineLevel="1">
      <c r="A74" s="228"/>
      <c r="B74" s="665"/>
      <c r="C74" s="357"/>
      <c r="D74" s="412" t="s">
        <v>144</v>
      </c>
      <c r="E74" s="399"/>
      <c r="F74" s="401"/>
      <c r="G74" s="462"/>
      <c r="H74" s="374"/>
      <c r="I74" s="350"/>
      <c r="J74" s="352"/>
      <c r="K74" s="351"/>
      <c r="L74" s="378"/>
      <c r="M74" s="382"/>
      <c r="N74" s="352"/>
      <c r="O74" s="383"/>
      <c r="P74" s="515"/>
      <c r="Q74" s="509"/>
      <c r="R74" s="515"/>
      <c r="S74" s="509"/>
      <c r="T74" s="355"/>
      <c r="U74" s="366"/>
      <c r="V74" s="347"/>
      <c r="W74" s="55"/>
      <c r="X74" s="352"/>
      <c r="Y74" s="352"/>
      <c r="Z74" s="353"/>
      <c r="AA74" s="366"/>
      <c r="AB74" s="510"/>
      <c r="AC74" s="574"/>
      <c r="AD74" s="531"/>
      <c r="AE74" s="594"/>
      <c r="AF74" s="595"/>
      <c r="AG74" s="260"/>
      <c r="AH74" s="19"/>
      <c r="AI74" s="347"/>
      <c r="AJ74" s="274"/>
      <c r="AK74" s="55"/>
      <c r="AL74" s="310"/>
      <c r="AM74" s="348"/>
    </row>
    <row r="75" spans="1:39" s="349" customFormat="1" ht="14.25" outlineLevel="1">
      <c r="A75" s="228"/>
      <c r="B75" s="665"/>
      <c r="C75" s="357"/>
      <c r="D75" s="679" t="s">
        <v>224</v>
      </c>
      <c r="E75" s="399"/>
      <c r="F75" s="401"/>
      <c r="G75" s="462"/>
      <c r="H75" s="374"/>
      <c r="I75" s="350"/>
      <c r="J75" s="352"/>
      <c r="K75" s="351"/>
      <c r="L75" s="378"/>
      <c r="M75" s="382"/>
      <c r="N75" s="352"/>
      <c r="O75" s="383"/>
      <c r="P75" s="515"/>
      <c r="Q75" s="509"/>
      <c r="R75" s="515"/>
      <c r="S75" s="509"/>
      <c r="T75" s="355"/>
      <c r="U75" s="366"/>
      <c r="V75" s="347"/>
      <c r="W75" s="55"/>
      <c r="X75" s="352"/>
      <c r="Y75" s="352"/>
      <c r="Z75" s="353"/>
      <c r="AA75" s="366"/>
      <c r="AB75" s="510"/>
      <c r="AC75" s="574"/>
      <c r="AD75" s="531"/>
      <c r="AE75" s="594"/>
      <c r="AF75" s="595"/>
      <c r="AG75" s="260"/>
      <c r="AH75" s="19"/>
      <c r="AI75" s="347"/>
      <c r="AJ75" s="274"/>
      <c r="AK75" s="55"/>
      <c r="AL75" s="310"/>
      <c r="AM75" s="348"/>
    </row>
    <row r="76" spans="1:39" s="246" customFormat="1" ht="25.5" outlineLevel="1">
      <c r="A76" s="361" t="str">
        <f>FIXED($D$8,0,1)</f>
        <v>0</v>
      </c>
      <c r="B76" s="666" t="str">
        <f>FIXED($I$4,0,1)</f>
        <v>0</v>
      </c>
      <c r="C76" s="230" t="s">
        <v>183</v>
      </c>
      <c r="D76" s="417" t="s">
        <v>166</v>
      </c>
      <c r="E76" s="427"/>
      <c r="F76" s="368"/>
      <c r="G76" s="463"/>
      <c r="H76" s="398"/>
      <c r="I76" s="497"/>
      <c r="J76" s="243"/>
      <c r="K76" s="506">
        <f>SUM(K73:K75)</f>
        <v>0</v>
      </c>
      <c r="L76" s="507">
        <f>SUM(L73:L75)</f>
        <v>0</v>
      </c>
      <c r="M76" s="508">
        <f>SUM(M73:M75)</f>
        <v>0</v>
      </c>
      <c r="N76" s="243"/>
      <c r="O76" s="387"/>
      <c r="P76" s="539">
        <f>SUM(P73:P75)</f>
        <v>0</v>
      </c>
      <c r="Q76" s="542">
        <f>SUM(Q73:Q75)</f>
        <v>0</v>
      </c>
      <c r="R76" s="539">
        <f>SUM(R73:R75)</f>
        <v>0</v>
      </c>
      <c r="S76" s="542">
        <f>SUM(S73:S75)</f>
        <v>0</v>
      </c>
      <c r="T76" s="242"/>
      <c r="U76" s="369"/>
      <c r="V76" s="267"/>
      <c r="W76" s="240"/>
      <c r="X76" s="243"/>
      <c r="Y76" s="243"/>
      <c r="Z76" s="338"/>
      <c r="AA76" s="369"/>
      <c r="AB76" s="589">
        <f>SUM(AB73:AB75)</f>
        <v>0</v>
      </c>
      <c r="AC76" s="582"/>
      <c r="AD76" s="539">
        <f>SUM(AD73:AD75)</f>
        <v>0</v>
      </c>
      <c r="AE76" s="596"/>
      <c r="AF76" s="597" t="str">
        <f>IF(AD80-AD79=0,"0",AD76*(AF80-AF79)/(AD80-AD79))</f>
        <v>0</v>
      </c>
      <c r="AG76" s="261"/>
      <c r="AH76" s="241"/>
      <c r="AI76" s="306" t="b">
        <f>IF($AK$2="PME",$AK$5,IF($AK$2="ETI",$AK$6))</f>
        <v>0</v>
      </c>
      <c r="AJ76" s="225"/>
      <c r="AK76" s="279"/>
      <c r="AL76" s="307"/>
      <c r="AM76" s="245"/>
    </row>
    <row r="77" spans="1:39" s="349" customFormat="1" ht="14.25" outlineLevel="1">
      <c r="A77" s="228"/>
      <c r="B77" s="665"/>
      <c r="C77" s="357"/>
      <c r="D77" s="415" t="s">
        <v>154</v>
      </c>
      <c r="E77" s="399"/>
      <c r="F77" s="401"/>
      <c r="G77" s="462"/>
      <c r="H77" s="374"/>
      <c r="I77" s="350"/>
      <c r="J77" s="352"/>
      <c r="K77" s="509"/>
      <c r="L77" s="510"/>
      <c r="M77" s="511"/>
      <c r="N77" s="352"/>
      <c r="O77" s="383"/>
      <c r="P77" s="515"/>
      <c r="Q77" s="509"/>
      <c r="R77" s="515"/>
      <c r="S77" s="509"/>
      <c r="T77" s="355"/>
      <c r="U77" s="366"/>
      <c r="V77" s="347"/>
      <c r="W77" s="55"/>
      <c r="X77" s="352"/>
      <c r="Y77" s="352"/>
      <c r="Z77" s="353"/>
      <c r="AA77" s="366"/>
      <c r="AB77" s="581"/>
      <c r="AC77" s="574"/>
      <c r="AD77" s="531"/>
      <c r="AE77" s="598"/>
      <c r="AF77" s="595"/>
      <c r="AG77" s="262"/>
      <c r="AH77" s="288"/>
      <c r="AI77" s="347"/>
      <c r="AJ77" s="275"/>
      <c r="AK77" s="55"/>
      <c r="AL77" s="310"/>
      <c r="AM77" s="348"/>
    </row>
    <row r="78" spans="1:39" s="349" customFormat="1" ht="14.25" outlineLevel="1">
      <c r="A78" s="228"/>
      <c r="B78" s="665"/>
      <c r="C78" s="357"/>
      <c r="D78" s="679" t="s">
        <v>224</v>
      </c>
      <c r="E78" s="399"/>
      <c r="F78" s="401"/>
      <c r="G78" s="478" t="s">
        <v>209</v>
      </c>
      <c r="H78" s="374"/>
      <c r="I78" s="350"/>
      <c r="J78" s="352"/>
      <c r="K78" s="509"/>
      <c r="L78" s="510"/>
      <c r="M78" s="511"/>
      <c r="N78" s="352"/>
      <c r="O78" s="383"/>
      <c r="P78" s="515"/>
      <c r="Q78" s="509"/>
      <c r="R78" s="515"/>
      <c r="S78" s="509"/>
      <c r="T78" s="355"/>
      <c r="U78" s="366"/>
      <c r="V78" s="347"/>
      <c r="W78" s="55"/>
      <c r="X78" s="352"/>
      <c r="Y78" s="352"/>
      <c r="Z78" s="353"/>
      <c r="AA78" s="366"/>
      <c r="AB78" s="581"/>
      <c r="AC78" s="574"/>
      <c r="AD78" s="531"/>
      <c r="AE78" s="598"/>
      <c r="AF78" s="595"/>
      <c r="AG78" s="262"/>
      <c r="AH78" s="288"/>
      <c r="AI78" s="359"/>
      <c r="AJ78" s="275"/>
      <c r="AK78" s="55"/>
      <c r="AL78" s="310"/>
      <c r="AM78" s="348"/>
    </row>
    <row r="79" spans="1:39" s="246" customFormat="1" ht="26.25" outlineLevel="1" thickBot="1">
      <c r="A79" s="361" t="str">
        <f>FIXED($D$8,0,1)</f>
        <v>0</v>
      </c>
      <c r="B79" s="666" t="str">
        <f>FIXED($I$4,0,1)</f>
        <v>0</v>
      </c>
      <c r="C79" s="230" t="s">
        <v>184</v>
      </c>
      <c r="D79" s="417" t="s">
        <v>167</v>
      </c>
      <c r="E79" s="430"/>
      <c r="F79" s="429"/>
      <c r="G79" s="479"/>
      <c r="H79" s="398"/>
      <c r="I79" s="497"/>
      <c r="J79" s="243"/>
      <c r="K79" s="506">
        <f>SUM(K77:K78)</f>
        <v>0</v>
      </c>
      <c r="L79" s="507">
        <f>SUM(L77:L78)</f>
        <v>0</v>
      </c>
      <c r="M79" s="508">
        <f>SUM(M77:M78)</f>
        <v>0</v>
      </c>
      <c r="N79" s="243"/>
      <c r="O79" s="387"/>
      <c r="P79" s="539">
        <f>SUM(P77:P78)</f>
        <v>0</v>
      </c>
      <c r="Q79" s="542">
        <f>SUM(Q77:Q78)</f>
        <v>0</v>
      </c>
      <c r="R79" s="539">
        <f>SUM(R77:R78)</f>
        <v>0</v>
      </c>
      <c r="S79" s="542">
        <f>SUM(S77:S78)</f>
        <v>0</v>
      </c>
      <c r="T79" s="242"/>
      <c r="U79" s="254"/>
      <c r="V79" s="267"/>
      <c r="W79" s="240"/>
      <c r="X79" s="243"/>
      <c r="Y79" s="243"/>
      <c r="Z79" s="244"/>
      <c r="AA79" s="254" t="s">
        <v>189</v>
      </c>
      <c r="AB79" s="507">
        <f>SUM(AB77:AB78)</f>
        <v>0</v>
      </c>
      <c r="AC79" s="582"/>
      <c r="AD79" s="599">
        <f>SUM(AD77:AD78)</f>
        <v>0</v>
      </c>
      <c r="AE79" s="586" t="s">
        <v>189</v>
      </c>
      <c r="AF79" s="597">
        <f>IF(AD79&gt;AF80,AF80,AD79)</f>
        <v>0</v>
      </c>
      <c r="AG79" s="261"/>
      <c r="AH79" s="241"/>
      <c r="AI79" s="306">
        <f>IF($AK$2="PME",40%,20%)</f>
        <v>0.2</v>
      </c>
      <c r="AJ79" s="362"/>
      <c r="AK79" s="279"/>
      <c r="AL79" s="307"/>
      <c r="AM79" s="245"/>
    </row>
    <row r="80" spans="1:39" s="251" customFormat="1" ht="15.75" thickBot="1">
      <c r="A80" s="361" t="str">
        <f>FIXED($D$8,0,1)</f>
        <v>0</v>
      </c>
      <c r="B80" s="666" t="str">
        <f>FIXED($I$4,0,1)</f>
        <v>0</v>
      </c>
      <c r="C80" s="20" t="s">
        <v>185</v>
      </c>
      <c r="D80" s="418" t="s">
        <v>168</v>
      </c>
      <c r="E80" s="498"/>
      <c r="F80" s="414"/>
      <c r="G80" s="477"/>
      <c r="H80" s="299"/>
      <c r="I80" s="14"/>
      <c r="J80" s="12"/>
      <c r="K80" s="503">
        <f>SUM(K79,K76)</f>
        <v>0</v>
      </c>
      <c r="L80" s="504">
        <f>SUM(L79,L76)</f>
        <v>0</v>
      </c>
      <c r="M80" s="505">
        <f>SUM(M79,M76)</f>
        <v>0</v>
      </c>
      <c r="N80" s="122"/>
      <c r="O80" s="384"/>
      <c r="P80" s="545">
        <f>SUM(P79,P76)</f>
        <v>0</v>
      </c>
      <c r="Q80" s="503">
        <f>SUM(Q79,Q76)</f>
        <v>0</v>
      </c>
      <c r="R80" s="545">
        <f>SUM(R79,R76)</f>
        <v>0</v>
      </c>
      <c r="S80" s="503">
        <f>SUM(S79,S76)</f>
        <v>0</v>
      </c>
      <c r="T80" s="247"/>
      <c r="U80" s="446"/>
      <c r="V80" s="332"/>
      <c r="W80" s="12"/>
      <c r="X80" s="248"/>
      <c r="Y80" s="248"/>
      <c r="Z80" s="249"/>
      <c r="AA80" s="255"/>
      <c r="AB80" s="587">
        <f>SUM(AB79,AB76)</f>
        <v>0</v>
      </c>
      <c r="AC80" s="576"/>
      <c r="AD80" s="588">
        <f>SUM(AD79,AD76)</f>
        <v>0</v>
      </c>
      <c r="AE80" s="600"/>
      <c r="AF80" s="579">
        <f>IF(AE80=0,0,IF(AD80/AE80&gt;400,400*AE80,AD80))</f>
        <v>0</v>
      </c>
      <c r="AG80" s="91">
        <f>IF((AF80-E80)&gt;0,(AF80-E80),0)</f>
        <v>0</v>
      </c>
      <c r="AH80" s="292"/>
      <c r="AI80" s="303"/>
      <c r="AJ80" s="87">
        <f>AI76*AF76+AI79*AF79</f>
        <v>0</v>
      </c>
      <c r="AK80" s="53" t="str">
        <f>IF(Q80&lt;&gt;0,IF((Q80+AB80)-AD80=0,"OK","!"),IF(P80&lt;&gt;0,IF((P80+AB80)-AD80=0,"OK","!"),IF((K80+AB80)-AD80=0,"OK","!")))</f>
        <v>OK</v>
      </c>
      <c r="AL80" s="304" t="str">
        <f>IF(AF80=0,"S/O",IF(AD80=AF80,"Plafond non atteint :instruire toutes les factures",IF(SUM(AD73:AD75,AD77:AD78)&gt;=AF80,"Les factures contrôlés permettent de plafonner le batiment","Les factures contrôlés ne permettent pas d'atteindre le plafond du batiment")))</f>
        <v>S/O</v>
      </c>
      <c r="AM80" s="250"/>
    </row>
    <row r="81" spans="1:39" s="239" customFormat="1" ht="15" outlineLevel="1">
      <c r="A81" s="231"/>
      <c r="B81" s="667"/>
      <c r="C81" s="26"/>
      <c r="D81" s="416" t="s">
        <v>169</v>
      </c>
      <c r="E81" s="397"/>
      <c r="F81" s="400"/>
      <c r="G81" s="457"/>
      <c r="H81" s="403"/>
      <c r="I81" s="350"/>
      <c r="J81" s="234"/>
      <c r="K81" s="264"/>
      <c r="L81" s="377"/>
      <c r="M81" s="385"/>
      <c r="N81" s="234"/>
      <c r="O81" s="386"/>
      <c r="P81" s="543"/>
      <c r="Q81" s="544"/>
      <c r="R81" s="543"/>
      <c r="S81" s="544"/>
      <c r="T81" s="233"/>
      <c r="U81" s="366"/>
      <c r="V81" s="266"/>
      <c r="W81" s="280"/>
      <c r="X81" s="234"/>
      <c r="Y81" s="234"/>
      <c r="Z81" s="235"/>
      <c r="AA81" s="366"/>
      <c r="AB81" s="590"/>
      <c r="AC81" s="570"/>
      <c r="AD81" s="591"/>
      <c r="AE81" s="572"/>
      <c r="AF81" s="593"/>
      <c r="AG81" s="259"/>
      <c r="AH81" s="54"/>
      <c r="AI81" s="266"/>
      <c r="AJ81" s="273"/>
      <c r="AK81" s="280"/>
      <c r="AL81" s="308"/>
      <c r="AM81" s="238"/>
    </row>
    <row r="82" spans="1:39" s="349" customFormat="1" ht="14.25" outlineLevel="1">
      <c r="A82" s="228"/>
      <c r="B82" s="665"/>
      <c r="C82" s="357"/>
      <c r="D82" s="412" t="s">
        <v>144</v>
      </c>
      <c r="E82" s="399"/>
      <c r="F82" s="401"/>
      <c r="G82" s="462"/>
      <c r="H82" s="374"/>
      <c r="I82" s="350"/>
      <c r="J82" s="352"/>
      <c r="K82" s="351"/>
      <c r="L82" s="378"/>
      <c r="M82" s="382"/>
      <c r="N82" s="352"/>
      <c r="O82" s="383"/>
      <c r="P82" s="515"/>
      <c r="Q82" s="509"/>
      <c r="R82" s="515"/>
      <c r="S82" s="509"/>
      <c r="T82" s="355"/>
      <c r="U82" s="366"/>
      <c r="V82" s="347"/>
      <c r="W82" s="55"/>
      <c r="X82" s="352"/>
      <c r="Y82" s="352"/>
      <c r="Z82" s="353"/>
      <c r="AA82" s="366"/>
      <c r="AB82" s="510"/>
      <c r="AC82" s="574"/>
      <c r="AD82" s="531"/>
      <c r="AE82" s="572"/>
      <c r="AF82" s="595"/>
      <c r="AG82" s="260"/>
      <c r="AH82" s="19"/>
      <c r="AI82" s="347"/>
      <c r="AJ82" s="274"/>
      <c r="AK82" s="55"/>
      <c r="AL82" s="310"/>
      <c r="AM82" s="348"/>
    </row>
    <row r="83" spans="1:39" s="349" customFormat="1" ht="14.25" outlineLevel="1">
      <c r="A83" s="228"/>
      <c r="B83" s="665"/>
      <c r="C83" s="357"/>
      <c r="D83" s="412"/>
      <c r="E83" s="399"/>
      <c r="F83" s="401"/>
      <c r="G83" s="462"/>
      <c r="H83" s="374"/>
      <c r="I83" s="350"/>
      <c r="J83" s="352"/>
      <c r="K83" s="351"/>
      <c r="L83" s="378"/>
      <c r="M83" s="382"/>
      <c r="N83" s="352"/>
      <c r="O83" s="383"/>
      <c r="P83" s="515"/>
      <c r="Q83" s="509"/>
      <c r="R83" s="515"/>
      <c r="S83" s="509"/>
      <c r="T83" s="355"/>
      <c r="U83" s="366"/>
      <c r="V83" s="347"/>
      <c r="W83" s="55"/>
      <c r="X83" s="352"/>
      <c r="Y83" s="352"/>
      <c r="Z83" s="353"/>
      <c r="AA83" s="366"/>
      <c r="AB83" s="510"/>
      <c r="AC83" s="574"/>
      <c r="AD83" s="531"/>
      <c r="AE83" s="572"/>
      <c r="AF83" s="595"/>
      <c r="AG83" s="260"/>
      <c r="AH83" s="19"/>
      <c r="AI83" s="347"/>
      <c r="AJ83" s="274"/>
      <c r="AK83" s="55"/>
      <c r="AL83" s="310"/>
      <c r="AM83" s="348"/>
    </row>
    <row r="84" spans="1:39" s="246" customFormat="1" ht="25.5" outlineLevel="1">
      <c r="A84" s="361" t="str">
        <f>FIXED($D$8,0,1)</f>
        <v>0</v>
      </c>
      <c r="B84" s="666" t="str">
        <f>FIXED($I$4,0,1)</f>
        <v>0</v>
      </c>
      <c r="C84" s="230" t="s">
        <v>186</v>
      </c>
      <c r="D84" s="417" t="s">
        <v>170</v>
      </c>
      <c r="E84" s="427"/>
      <c r="F84" s="368"/>
      <c r="G84" s="463"/>
      <c r="H84" s="398"/>
      <c r="I84" s="497"/>
      <c r="J84" s="243"/>
      <c r="K84" s="506">
        <f>SUM(K81:K83)</f>
        <v>0</v>
      </c>
      <c r="L84" s="507">
        <f>SUM(L81:L83)</f>
        <v>0</v>
      </c>
      <c r="M84" s="508">
        <f>SUM(M81:M83)</f>
        <v>0</v>
      </c>
      <c r="N84" s="243"/>
      <c r="O84" s="387"/>
      <c r="P84" s="539">
        <f>SUM(P81:P83)</f>
        <v>0</v>
      </c>
      <c r="Q84" s="542">
        <f>SUM(Q81:Q83)</f>
        <v>0</v>
      </c>
      <c r="R84" s="539">
        <f>SUM(R81:R83)</f>
        <v>0</v>
      </c>
      <c r="S84" s="542">
        <f>SUM(S81:S83)</f>
        <v>0</v>
      </c>
      <c r="T84" s="242"/>
      <c r="U84" s="369"/>
      <c r="V84" s="267"/>
      <c r="W84" s="240"/>
      <c r="X84" s="243"/>
      <c r="Y84" s="243"/>
      <c r="Z84" s="338"/>
      <c r="AA84" s="369"/>
      <c r="AB84" s="589">
        <f>SUM(AB81:AB83)</f>
        <v>0</v>
      </c>
      <c r="AC84" s="582"/>
      <c r="AD84" s="539">
        <f>SUM(AD81:AD83)</f>
        <v>0</v>
      </c>
      <c r="AE84" s="596"/>
      <c r="AF84" s="597" t="str">
        <f>IF(AD88-AD87=0,"0",AD84*(AF88-AF87)/(AD88-AD87))</f>
        <v>0</v>
      </c>
      <c r="AG84" s="261"/>
      <c r="AH84" s="241"/>
      <c r="AI84" s="306" t="b">
        <f>IF($AK$2="PME",$AK$5,IF($AK$2="ETI",$AK$6))</f>
        <v>0</v>
      </c>
      <c r="AJ84" s="225"/>
      <c r="AK84" s="279"/>
      <c r="AL84" s="307"/>
      <c r="AM84" s="245"/>
    </row>
    <row r="85" spans="1:39" s="349" customFormat="1" ht="14.25" outlineLevel="1">
      <c r="A85" s="228"/>
      <c r="B85" s="665"/>
      <c r="C85" s="357"/>
      <c r="D85" s="415" t="s">
        <v>154</v>
      </c>
      <c r="E85" s="399"/>
      <c r="F85" s="401"/>
      <c r="G85" s="462"/>
      <c r="H85" s="374"/>
      <c r="I85" s="350"/>
      <c r="J85" s="352"/>
      <c r="K85" s="509"/>
      <c r="L85" s="510"/>
      <c r="M85" s="511"/>
      <c r="N85" s="352"/>
      <c r="O85" s="383"/>
      <c r="P85" s="515"/>
      <c r="Q85" s="509"/>
      <c r="R85" s="515"/>
      <c r="S85" s="509"/>
      <c r="T85" s="355"/>
      <c r="U85" s="366"/>
      <c r="V85" s="347"/>
      <c r="W85" s="55"/>
      <c r="X85" s="352"/>
      <c r="Y85" s="352"/>
      <c r="Z85" s="353"/>
      <c r="AA85" s="366"/>
      <c r="AB85" s="581"/>
      <c r="AC85" s="574"/>
      <c r="AD85" s="531"/>
      <c r="AE85" s="598"/>
      <c r="AF85" s="595"/>
      <c r="AG85" s="262"/>
      <c r="AH85" s="288"/>
      <c r="AI85" s="347"/>
      <c r="AJ85" s="275"/>
      <c r="AK85" s="55"/>
      <c r="AL85" s="310"/>
      <c r="AM85" s="348"/>
    </row>
    <row r="86" spans="1:39" s="349" customFormat="1" ht="14.25" outlineLevel="1">
      <c r="A86" s="228"/>
      <c r="B86" s="665"/>
      <c r="C86" s="357"/>
      <c r="D86" s="415"/>
      <c r="E86" s="399"/>
      <c r="F86" s="401"/>
      <c r="G86" s="478" t="s">
        <v>209</v>
      </c>
      <c r="H86" s="374"/>
      <c r="I86" s="350"/>
      <c r="J86" s="352"/>
      <c r="K86" s="509"/>
      <c r="L86" s="510"/>
      <c r="M86" s="511"/>
      <c r="N86" s="352"/>
      <c r="O86" s="383"/>
      <c r="P86" s="515"/>
      <c r="Q86" s="509"/>
      <c r="R86" s="515"/>
      <c r="S86" s="509"/>
      <c r="T86" s="355"/>
      <c r="U86" s="366"/>
      <c r="V86" s="347"/>
      <c r="W86" s="55"/>
      <c r="X86" s="352"/>
      <c r="Y86" s="352"/>
      <c r="Z86" s="353"/>
      <c r="AA86" s="366"/>
      <c r="AB86" s="581"/>
      <c r="AC86" s="574"/>
      <c r="AD86" s="531"/>
      <c r="AE86" s="598"/>
      <c r="AF86" s="595"/>
      <c r="AG86" s="262"/>
      <c r="AH86" s="288"/>
      <c r="AI86" s="347"/>
      <c r="AJ86" s="275"/>
      <c r="AK86" s="55"/>
      <c r="AL86" s="310"/>
      <c r="AM86" s="348"/>
    </row>
    <row r="87" spans="1:39" s="246" customFormat="1" ht="26.25" outlineLevel="1" thickBot="1">
      <c r="A87" s="361" t="str">
        <f>FIXED($D$8,0,1)</f>
        <v>0</v>
      </c>
      <c r="B87" s="666" t="str">
        <f>FIXED($I$4,0,1)</f>
        <v>0</v>
      </c>
      <c r="C87" s="230" t="s">
        <v>187</v>
      </c>
      <c r="D87" s="417" t="s">
        <v>171</v>
      </c>
      <c r="E87" s="499"/>
      <c r="F87" s="428"/>
      <c r="G87" s="479"/>
      <c r="H87" s="398"/>
      <c r="I87" s="497"/>
      <c r="J87" s="243"/>
      <c r="K87" s="506">
        <f>SUM(K85:K86)</f>
        <v>0</v>
      </c>
      <c r="L87" s="507">
        <f>SUM(L85:L86)</f>
        <v>0</v>
      </c>
      <c r="M87" s="508">
        <f>SUM(M85:M86)</f>
        <v>0</v>
      </c>
      <c r="N87" s="243"/>
      <c r="O87" s="387"/>
      <c r="P87" s="539">
        <f>SUM(P85:P86)</f>
        <v>0</v>
      </c>
      <c r="Q87" s="542">
        <f>SUM(Q85:Q86)</f>
        <v>0</v>
      </c>
      <c r="R87" s="539">
        <f>SUM(R85:R86)</f>
        <v>0</v>
      </c>
      <c r="S87" s="542">
        <f>SUM(S85:S86)</f>
        <v>0</v>
      </c>
      <c r="T87" s="242"/>
      <c r="U87" s="254"/>
      <c r="V87" s="267"/>
      <c r="W87" s="240"/>
      <c r="X87" s="243"/>
      <c r="Y87" s="243"/>
      <c r="Z87" s="244"/>
      <c r="AA87" s="254" t="s">
        <v>189</v>
      </c>
      <c r="AB87" s="507">
        <f>SUM(AB85:AB86)</f>
        <v>0</v>
      </c>
      <c r="AC87" s="582"/>
      <c r="AD87" s="599">
        <f>SUM(AD85:AD86)</f>
        <v>0</v>
      </c>
      <c r="AE87" s="586" t="s">
        <v>189</v>
      </c>
      <c r="AF87" s="597">
        <f>IF(AD87&gt;AF88,AF88,AD87)</f>
        <v>0</v>
      </c>
      <c r="AG87" s="261"/>
      <c r="AH87" s="241"/>
      <c r="AI87" s="306">
        <f>IF($AK$2="PME",40%,20%)</f>
        <v>0.2</v>
      </c>
      <c r="AJ87" s="362"/>
      <c r="AK87" s="279"/>
      <c r="AL87" s="307"/>
      <c r="AM87" s="245"/>
    </row>
    <row r="88" spans="1:39" s="251" customFormat="1" ht="15.75" thickBot="1">
      <c r="A88" s="361" t="str">
        <f>FIXED($D$8,0,1)</f>
        <v>0</v>
      </c>
      <c r="B88" s="666" t="str">
        <f>FIXED($I$4,0,1)</f>
        <v>0</v>
      </c>
      <c r="C88" s="20" t="s">
        <v>188</v>
      </c>
      <c r="D88" s="418" t="s">
        <v>172</v>
      </c>
      <c r="E88" s="498"/>
      <c r="F88" s="414"/>
      <c r="G88" s="477"/>
      <c r="H88" s="299"/>
      <c r="I88" s="14"/>
      <c r="J88" s="12"/>
      <c r="K88" s="503">
        <f>SUM(K87,K84)</f>
        <v>0</v>
      </c>
      <c r="L88" s="504">
        <f>SUM(L87,L84)</f>
        <v>0</v>
      </c>
      <c r="M88" s="505">
        <f>SUM(M87,M84)</f>
        <v>0</v>
      </c>
      <c r="N88" s="122"/>
      <c r="O88" s="384"/>
      <c r="P88" s="545">
        <f>SUM(P87,P84)</f>
        <v>0</v>
      </c>
      <c r="Q88" s="503">
        <f>SUM(Q87,Q84)</f>
        <v>0</v>
      </c>
      <c r="R88" s="545">
        <f>SUM(R87,R84)</f>
        <v>0</v>
      </c>
      <c r="S88" s="503">
        <f>SUM(S87,S84)</f>
        <v>0</v>
      </c>
      <c r="T88" s="247"/>
      <c r="U88" s="446"/>
      <c r="V88" s="332"/>
      <c r="W88" s="12"/>
      <c r="X88" s="248"/>
      <c r="Y88" s="248"/>
      <c r="Z88" s="249"/>
      <c r="AA88" s="255"/>
      <c r="AB88" s="587">
        <f>SUM(AB87,AB84)</f>
        <v>0</v>
      </c>
      <c r="AC88" s="576"/>
      <c r="AD88" s="588">
        <f>SUM(AD87,AD84)</f>
        <v>0</v>
      </c>
      <c r="AE88" s="600"/>
      <c r="AF88" s="579">
        <f>IF(AE88=0,0,IF(AD88/AE88&gt;400,400*AE88,AD88))</f>
        <v>0</v>
      </c>
      <c r="AG88" s="91">
        <f>IF((AF88-E88)&gt;0,(AF88-E88),0)</f>
        <v>0</v>
      </c>
      <c r="AH88" s="292"/>
      <c r="AI88" s="303"/>
      <c r="AJ88" s="87">
        <f>AI84*AF84+AI87*AF87</f>
        <v>0</v>
      </c>
      <c r="AK88" s="53" t="str">
        <f>IF(Q88&lt;&gt;0,IF((Q88+AB88)-AD88=0,"OK","!"),IF(P88&lt;&gt;0,IF((P88+AB88)-AD88=0,"OK","!"),IF((K88+AB88)-AD88=0,"OK","!")))</f>
        <v>OK</v>
      </c>
      <c r="AL88" s="304" t="str">
        <f>IF(AF88=0,"S/O",IF(AD88=AF88,"Plafond non atteint :instruire toutes les factures",IF(SUM(AD81:AD83,AD85:AD86)&gt;=AF88,"Les factures contrôlés permettent de plafonner le batiment","Les factures contrôlés ne permettent pas d'atteindre le plafond du batiment")))</f>
        <v>S/O</v>
      </c>
      <c r="AM88" s="250"/>
    </row>
    <row r="89" spans="1:39" s="16" customFormat="1" outlineLevel="1">
      <c r="A89" s="198"/>
      <c r="B89" s="668"/>
      <c r="C89" s="26"/>
      <c r="D89" s="409" t="s">
        <v>6</v>
      </c>
      <c r="E89" s="397"/>
      <c r="F89" s="468"/>
      <c r="G89" s="401"/>
      <c r="H89" s="402"/>
      <c r="I89" s="151"/>
      <c r="J89" s="152"/>
      <c r="K89" s="512"/>
      <c r="L89" s="513"/>
      <c r="M89" s="514"/>
      <c r="N89" s="153"/>
      <c r="O89" s="388"/>
      <c r="P89" s="515"/>
      <c r="Q89" s="509"/>
      <c r="R89" s="515"/>
      <c r="S89" s="509"/>
      <c r="T89" s="19"/>
      <c r="U89" s="366"/>
      <c r="V89" s="333"/>
      <c r="W89" s="10"/>
      <c r="X89" s="10"/>
      <c r="Y89" s="18"/>
      <c r="Z89" s="10"/>
      <c r="AA89" s="366"/>
      <c r="AB89" s="510"/>
      <c r="AC89" s="601"/>
      <c r="AD89" s="531"/>
      <c r="AE89" s="572"/>
      <c r="AF89" s="572"/>
      <c r="AG89" s="92"/>
      <c r="AH89" s="289"/>
      <c r="AI89" s="311"/>
      <c r="AJ89" s="86"/>
      <c r="AK89" s="55"/>
      <c r="AL89" s="310"/>
      <c r="AM89" s="298"/>
    </row>
    <row r="90" spans="1:39" s="16" customFormat="1" outlineLevel="1">
      <c r="A90" s="198"/>
      <c r="B90" s="668"/>
      <c r="C90" s="357"/>
      <c r="D90" s="679" t="s">
        <v>7</v>
      </c>
      <c r="E90" s="399"/>
      <c r="F90" s="469"/>
      <c r="G90" s="401"/>
      <c r="H90" s="298"/>
      <c r="I90" s="17"/>
      <c r="J90" s="17"/>
      <c r="K90" s="509"/>
      <c r="L90" s="510"/>
      <c r="M90" s="511"/>
      <c r="N90" s="124"/>
      <c r="O90" s="389"/>
      <c r="P90" s="515"/>
      <c r="Q90" s="509"/>
      <c r="R90" s="515"/>
      <c r="S90" s="509"/>
      <c r="T90" s="19"/>
      <c r="U90" s="366"/>
      <c r="V90" s="333"/>
      <c r="W90" s="10"/>
      <c r="X90" s="10"/>
      <c r="Y90" s="18"/>
      <c r="Z90" s="10"/>
      <c r="AA90" s="366"/>
      <c r="AB90" s="510"/>
      <c r="AC90" s="601"/>
      <c r="AD90" s="531"/>
      <c r="AE90" s="572"/>
      <c r="AF90" s="572"/>
      <c r="AG90" s="358"/>
      <c r="AH90" s="289"/>
      <c r="AI90" s="311"/>
      <c r="AJ90" s="86"/>
      <c r="AK90" s="55"/>
      <c r="AL90" s="310"/>
      <c r="AM90" s="298"/>
    </row>
    <row r="91" spans="1:39" s="16" customFormat="1" outlineLevel="1">
      <c r="A91" s="199"/>
      <c r="B91" s="669"/>
      <c r="C91" s="357"/>
      <c r="D91" s="419" t="s">
        <v>8</v>
      </c>
      <c r="E91" s="399"/>
      <c r="F91" s="469"/>
      <c r="G91" s="401"/>
      <c r="H91" s="402"/>
      <c r="I91" s="151"/>
      <c r="J91" s="18"/>
      <c r="K91" s="515"/>
      <c r="L91" s="510"/>
      <c r="M91" s="511"/>
      <c r="N91" s="153"/>
      <c r="O91" s="388"/>
      <c r="P91" s="546"/>
      <c r="Q91" s="512"/>
      <c r="R91" s="546"/>
      <c r="S91" s="512"/>
      <c r="T91" s="323"/>
      <c r="U91" s="366"/>
      <c r="V91" s="333"/>
      <c r="W91" s="10"/>
      <c r="X91" s="10"/>
      <c r="Y91" s="18"/>
      <c r="Z91" s="150"/>
      <c r="AA91" s="366"/>
      <c r="AB91" s="513"/>
      <c r="AC91" s="601"/>
      <c r="AD91" s="528"/>
      <c r="AE91" s="572"/>
      <c r="AF91" s="572"/>
      <c r="AG91" s="360"/>
      <c r="AH91" s="296"/>
      <c r="AI91" s="312"/>
      <c r="AJ91" s="154"/>
      <c r="AK91" s="155"/>
      <c r="AL91" s="313"/>
      <c r="AM91" s="298"/>
    </row>
    <row r="92" spans="1:39" s="16" customFormat="1" ht="25.5" outlineLevel="1">
      <c r="A92" s="199"/>
      <c r="B92" s="669"/>
      <c r="C92" s="357"/>
      <c r="D92" s="415" t="s">
        <v>9</v>
      </c>
      <c r="E92" s="399"/>
      <c r="F92" s="469"/>
      <c r="G92" s="401"/>
      <c r="H92" s="298"/>
      <c r="I92" s="17"/>
      <c r="J92" s="18"/>
      <c r="K92" s="509"/>
      <c r="L92" s="510"/>
      <c r="M92" s="511"/>
      <c r="N92" s="124"/>
      <c r="O92" s="389"/>
      <c r="P92" s="515"/>
      <c r="Q92" s="509"/>
      <c r="R92" s="515"/>
      <c r="S92" s="509"/>
      <c r="T92" s="19"/>
      <c r="U92" s="366"/>
      <c r="V92" s="333"/>
      <c r="W92" s="10"/>
      <c r="X92" s="10"/>
      <c r="Y92" s="18"/>
      <c r="Z92" s="10"/>
      <c r="AA92" s="366"/>
      <c r="AB92" s="510"/>
      <c r="AC92" s="601"/>
      <c r="AD92" s="531"/>
      <c r="AE92" s="572"/>
      <c r="AF92" s="572"/>
      <c r="AG92" s="358"/>
      <c r="AH92" s="289"/>
      <c r="AI92" s="311"/>
      <c r="AJ92" s="86"/>
      <c r="AK92" s="55"/>
      <c r="AL92" s="310"/>
      <c r="AM92" s="298"/>
    </row>
    <row r="93" spans="1:39" s="16" customFormat="1" outlineLevel="1">
      <c r="A93" s="199"/>
      <c r="B93" s="669"/>
      <c r="C93" s="357"/>
      <c r="D93" s="415" t="s">
        <v>10</v>
      </c>
      <c r="E93" s="399"/>
      <c r="F93" s="469"/>
      <c r="G93" s="401"/>
      <c r="H93" s="298"/>
      <c r="I93" s="17"/>
      <c r="J93" s="18"/>
      <c r="K93" s="509"/>
      <c r="L93" s="510"/>
      <c r="M93" s="511"/>
      <c r="N93" s="124"/>
      <c r="O93" s="389"/>
      <c r="P93" s="515"/>
      <c r="Q93" s="509"/>
      <c r="R93" s="515"/>
      <c r="S93" s="509"/>
      <c r="T93" s="19"/>
      <c r="U93" s="366"/>
      <c r="V93" s="333"/>
      <c r="W93" s="10"/>
      <c r="X93" s="10"/>
      <c r="Y93" s="18"/>
      <c r="Z93" s="10"/>
      <c r="AA93" s="366"/>
      <c r="AB93" s="510"/>
      <c r="AC93" s="601"/>
      <c r="AD93" s="531"/>
      <c r="AE93" s="572"/>
      <c r="AF93" s="572"/>
      <c r="AG93" s="358"/>
      <c r="AH93" s="289"/>
      <c r="AI93" s="311"/>
      <c r="AJ93" s="86"/>
      <c r="AK93" s="55"/>
      <c r="AL93" s="310"/>
      <c r="AM93" s="298"/>
    </row>
    <row r="94" spans="1:39" s="16" customFormat="1" outlineLevel="1">
      <c r="A94" s="199"/>
      <c r="B94" s="669"/>
      <c r="C94" s="357"/>
      <c r="D94" s="415" t="s">
        <v>11</v>
      </c>
      <c r="E94" s="399"/>
      <c r="F94" s="469"/>
      <c r="G94" s="401"/>
      <c r="H94" s="298"/>
      <c r="I94" s="17"/>
      <c r="J94" s="18"/>
      <c r="K94" s="509"/>
      <c r="L94" s="510"/>
      <c r="M94" s="511"/>
      <c r="N94" s="124"/>
      <c r="O94" s="389"/>
      <c r="P94" s="515"/>
      <c r="Q94" s="509"/>
      <c r="R94" s="515"/>
      <c r="S94" s="509"/>
      <c r="T94" s="19"/>
      <c r="U94" s="366"/>
      <c r="V94" s="333"/>
      <c r="W94" s="10"/>
      <c r="X94" s="10"/>
      <c r="Y94" s="18"/>
      <c r="Z94" s="10"/>
      <c r="AA94" s="366"/>
      <c r="AB94" s="510"/>
      <c r="AC94" s="601"/>
      <c r="AD94" s="531"/>
      <c r="AE94" s="572"/>
      <c r="AF94" s="572"/>
      <c r="AG94" s="358"/>
      <c r="AH94" s="289"/>
      <c r="AI94" s="311"/>
      <c r="AJ94" s="86"/>
      <c r="AK94" s="55"/>
      <c r="AL94" s="310"/>
      <c r="AM94" s="298"/>
    </row>
    <row r="95" spans="1:39" s="16" customFormat="1" outlineLevel="1">
      <c r="A95" s="199"/>
      <c r="B95" s="669"/>
      <c r="C95" s="357"/>
      <c r="D95" s="415" t="s">
        <v>12</v>
      </c>
      <c r="E95" s="399"/>
      <c r="F95" s="469"/>
      <c r="G95" s="401"/>
      <c r="H95" s="298"/>
      <c r="I95" s="17"/>
      <c r="J95" s="18"/>
      <c r="K95" s="509"/>
      <c r="L95" s="510"/>
      <c r="M95" s="511"/>
      <c r="N95" s="124"/>
      <c r="O95" s="389"/>
      <c r="P95" s="515"/>
      <c r="Q95" s="509"/>
      <c r="R95" s="515"/>
      <c r="S95" s="509"/>
      <c r="T95" s="19"/>
      <c r="U95" s="366"/>
      <c r="V95" s="333"/>
      <c r="W95" s="10"/>
      <c r="X95" s="10"/>
      <c r="Y95" s="18"/>
      <c r="Z95" s="10"/>
      <c r="AA95" s="366"/>
      <c r="AB95" s="510"/>
      <c r="AC95" s="601"/>
      <c r="AD95" s="531"/>
      <c r="AE95" s="572"/>
      <c r="AF95" s="572"/>
      <c r="AG95" s="358"/>
      <c r="AH95" s="289"/>
      <c r="AI95" s="311"/>
      <c r="AJ95" s="86"/>
      <c r="AK95" s="55"/>
      <c r="AL95" s="310"/>
      <c r="AM95" s="298"/>
    </row>
    <row r="96" spans="1:39" s="16" customFormat="1" outlineLevel="1">
      <c r="A96" s="199"/>
      <c r="B96" s="669"/>
      <c r="C96" s="357"/>
      <c r="D96" s="415" t="s">
        <v>13</v>
      </c>
      <c r="E96" s="399"/>
      <c r="F96" s="469"/>
      <c r="G96" s="401"/>
      <c r="H96" s="298"/>
      <c r="I96" s="17"/>
      <c r="J96" s="18"/>
      <c r="K96" s="509"/>
      <c r="L96" s="510"/>
      <c r="M96" s="511"/>
      <c r="N96" s="124"/>
      <c r="O96" s="389"/>
      <c r="P96" s="515"/>
      <c r="Q96" s="509"/>
      <c r="R96" s="515"/>
      <c r="S96" s="509"/>
      <c r="T96" s="19"/>
      <c r="U96" s="366"/>
      <c r="V96" s="333"/>
      <c r="W96" s="10"/>
      <c r="X96" s="10"/>
      <c r="Y96" s="18"/>
      <c r="Z96" s="10"/>
      <c r="AA96" s="366"/>
      <c r="AB96" s="510"/>
      <c r="AC96" s="601"/>
      <c r="AD96" s="531"/>
      <c r="AE96" s="572"/>
      <c r="AF96" s="572"/>
      <c r="AG96" s="358"/>
      <c r="AH96" s="289"/>
      <c r="AI96" s="311"/>
      <c r="AJ96" s="86"/>
      <c r="AK96" s="55"/>
      <c r="AL96" s="310"/>
      <c r="AM96" s="298"/>
    </row>
    <row r="97" spans="1:39" s="16" customFormat="1" outlineLevel="1">
      <c r="A97" s="199"/>
      <c r="B97" s="669"/>
      <c r="C97" s="357"/>
      <c r="D97" s="415" t="s">
        <v>14</v>
      </c>
      <c r="E97" s="399"/>
      <c r="F97" s="469"/>
      <c r="G97" s="401"/>
      <c r="H97" s="298"/>
      <c r="I97" s="17"/>
      <c r="J97" s="18"/>
      <c r="K97" s="509"/>
      <c r="L97" s="510"/>
      <c r="M97" s="511"/>
      <c r="N97" s="124"/>
      <c r="O97" s="389"/>
      <c r="P97" s="515"/>
      <c r="Q97" s="509"/>
      <c r="R97" s="515"/>
      <c r="S97" s="509"/>
      <c r="T97" s="19"/>
      <c r="U97" s="366"/>
      <c r="V97" s="333"/>
      <c r="W97" s="10"/>
      <c r="X97" s="10"/>
      <c r="Y97" s="18"/>
      <c r="Z97" s="10"/>
      <c r="AA97" s="366"/>
      <c r="AB97" s="510"/>
      <c r="AC97" s="601"/>
      <c r="AD97" s="531"/>
      <c r="AE97" s="572"/>
      <c r="AF97" s="572"/>
      <c r="AG97" s="358"/>
      <c r="AH97" s="289"/>
      <c r="AI97" s="311"/>
      <c r="AJ97" s="86"/>
      <c r="AK97" s="55"/>
      <c r="AL97" s="310"/>
      <c r="AM97" s="298"/>
    </row>
    <row r="98" spans="1:39" s="16" customFormat="1" outlineLevel="1">
      <c r="A98" s="199"/>
      <c r="B98" s="669"/>
      <c r="C98" s="357"/>
      <c r="D98" s="415" t="s">
        <v>15</v>
      </c>
      <c r="E98" s="399"/>
      <c r="F98" s="469"/>
      <c r="G98" s="401"/>
      <c r="H98" s="298"/>
      <c r="I98" s="17"/>
      <c r="J98" s="18"/>
      <c r="K98" s="509"/>
      <c r="L98" s="510"/>
      <c r="M98" s="511"/>
      <c r="N98" s="124"/>
      <c r="O98" s="389"/>
      <c r="P98" s="515"/>
      <c r="Q98" s="509"/>
      <c r="R98" s="515"/>
      <c r="S98" s="509"/>
      <c r="T98" s="19"/>
      <c r="U98" s="366"/>
      <c r="V98" s="333"/>
      <c r="W98" s="10"/>
      <c r="X98" s="10"/>
      <c r="Y98" s="18"/>
      <c r="Z98" s="10"/>
      <c r="AA98" s="366"/>
      <c r="AB98" s="510"/>
      <c r="AC98" s="601"/>
      <c r="AD98" s="531"/>
      <c r="AE98" s="572"/>
      <c r="AF98" s="572"/>
      <c r="AG98" s="358"/>
      <c r="AH98" s="289"/>
      <c r="AI98" s="311"/>
      <c r="AJ98" s="86"/>
      <c r="AK98" s="55"/>
      <c r="AL98" s="310"/>
      <c r="AM98" s="298"/>
    </row>
    <row r="99" spans="1:39" s="16" customFormat="1" ht="25.5" outlineLevel="1">
      <c r="A99" s="199"/>
      <c r="B99" s="669"/>
      <c r="C99" s="357"/>
      <c r="D99" s="415" t="s">
        <v>16</v>
      </c>
      <c r="E99" s="399"/>
      <c r="F99" s="469"/>
      <c r="G99" s="401"/>
      <c r="H99" s="298"/>
      <c r="I99" s="17"/>
      <c r="J99" s="18"/>
      <c r="K99" s="509"/>
      <c r="L99" s="510"/>
      <c r="M99" s="511"/>
      <c r="N99" s="124"/>
      <c r="O99" s="389"/>
      <c r="P99" s="515"/>
      <c r="Q99" s="509"/>
      <c r="R99" s="515"/>
      <c r="S99" s="509"/>
      <c r="T99" s="19"/>
      <c r="U99" s="366"/>
      <c r="V99" s="333"/>
      <c r="W99" s="10"/>
      <c r="X99" s="10"/>
      <c r="Y99" s="18"/>
      <c r="Z99" s="10"/>
      <c r="AA99" s="366"/>
      <c r="AB99" s="510"/>
      <c r="AC99" s="601"/>
      <c r="AD99" s="531"/>
      <c r="AE99" s="572"/>
      <c r="AF99" s="572"/>
      <c r="AG99" s="358"/>
      <c r="AH99" s="289"/>
      <c r="AI99" s="311"/>
      <c r="AJ99" s="86"/>
      <c r="AK99" s="55"/>
      <c r="AL99" s="310"/>
      <c r="AM99" s="298"/>
    </row>
    <row r="100" spans="1:39" s="16" customFormat="1" ht="25.5" outlineLevel="1">
      <c r="A100" s="199"/>
      <c r="B100" s="669"/>
      <c r="C100" s="357"/>
      <c r="D100" s="415" t="s">
        <v>17</v>
      </c>
      <c r="E100" s="399"/>
      <c r="F100" s="469"/>
      <c r="G100" s="401"/>
      <c r="H100" s="298"/>
      <c r="I100" s="17"/>
      <c r="J100" s="18"/>
      <c r="K100" s="509"/>
      <c r="L100" s="510"/>
      <c r="M100" s="511"/>
      <c r="N100" s="124"/>
      <c r="O100" s="389"/>
      <c r="P100" s="515"/>
      <c r="Q100" s="509"/>
      <c r="R100" s="515"/>
      <c r="S100" s="509"/>
      <c r="T100" s="19"/>
      <c r="U100" s="366"/>
      <c r="V100" s="333"/>
      <c r="W100" s="10"/>
      <c r="X100" s="10"/>
      <c r="Y100" s="18"/>
      <c r="Z100" s="10"/>
      <c r="AA100" s="366"/>
      <c r="AB100" s="510"/>
      <c r="AC100" s="601"/>
      <c r="AD100" s="531"/>
      <c r="AE100" s="572"/>
      <c r="AF100" s="572"/>
      <c r="AG100" s="358"/>
      <c r="AH100" s="289"/>
      <c r="AI100" s="311"/>
      <c r="AJ100" s="86"/>
      <c r="AK100" s="55"/>
      <c r="AL100" s="310"/>
      <c r="AM100" s="298"/>
    </row>
    <row r="101" spans="1:39" s="16" customFormat="1" ht="13.5" outlineLevel="1" thickBot="1">
      <c r="A101" s="199"/>
      <c r="B101" s="669"/>
      <c r="C101" s="357"/>
      <c r="D101" s="679" t="s">
        <v>224</v>
      </c>
      <c r="E101" s="363"/>
      <c r="F101" s="470"/>
      <c r="G101" s="475"/>
      <c r="H101" s="298"/>
      <c r="I101" s="17"/>
      <c r="J101" s="18"/>
      <c r="K101" s="509"/>
      <c r="L101" s="510"/>
      <c r="M101" s="511"/>
      <c r="N101" s="124"/>
      <c r="O101" s="389"/>
      <c r="P101" s="515"/>
      <c r="Q101" s="509"/>
      <c r="R101" s="515"/>
      <c r="S101" s="509"/>
      <c r="T101" s="19"/>
      <c r="U101" s="366"/>
      <c r="V101" s="333"/>
      <c r="W101" s="10"/>
      <c r="X101" s="10"/>
      <c r="Y101" s="18"/>
      <c r="Z101" s="10"/>
      <c r="AA101" s="366"/>
      <c r="AB101" s="601"/>
      <c r="AC101" s="602"/>
      <c r="AD101" s="531"/>
      <c r="AE101" s="572"/>
      <c r="AF101" s="572"/>
      <c r="AG101" s="358"/>
      <c r="AH101" s="289"/>
      <c r="AI101" s="311"/>
      <c r="AJ101" s="86"/>
      <c r="AK101" s="55"/>
      <c r="AL101" s="310"/>
      <c r="AM101" s="298"/>
    </row>
    <row r="102" spans="1:39" s="11" customFormat="1" ht="15" thickBot="1">
      <c r="A102" s="361" t="str">
        <f>FIXED($D$8,0,1)</f>
        <v>0</v>
      </c>
      <c r="B102" s="666" t="str">
        <f>FIXED($I$4,0,1)</f>
        <v>0</v>
      </c>
      <c r="C102" s="20" t="s">
        <v>18</v>
      </c>
      <c r="D102" s="418" t="s">
        <v>19</v>
      </c>
      <c r="E102" s="498"/>
      <c r="F102" s="471"/>
      <c r="G102" s="476"/>
      <c r="H102" s="299"/>
      <c r="I102" s="14"/>
      <c r="J102" s="12"/>
      <c r="K102" s="503">
        <f>SUM(K89:K101)</f>
        <v>0</v>
      </c>
      <c r="L102" s="504">
        <f>SUM(L89:L101)</f>
        <v>0</v>
      </c>
      <c r="M102" s="505">
        <f>SUM(M89:M101)</f>
        <v>0</v>
      </c>
      <c r="N102" s="122"/>
      <c r="O102" s="384"/>
      <c r="P102" s="545">
        <f>SUM(P89:P101)</f>
        <v>0</v>
      </c>
      <c r="Q102" s="503">
        <f>SUM(Q89:Q101)</f>
        <v>0</v>
      </c>
      <c r="R102" s="545">
        <f>SUM(R89:R101)</f>
        <v>0</v>
      </c>
      <c r="S102" s="503">
        <f>SUM(S89:S101)</f>
        <v>0</v>
      </c>
      <c r="T102" s="324"/>
      <c r="U102" s="370"/>
      <c r="V102" s="334"/>
      <c r="W102" s="138"/>
      <c r="X102" s="138"/>
      <c r="Y102" s="163"/>
      <c r="Z102" s="138"/>
      <c r="AA102" s="370"/>
      <c r="AB102" s="603">
        <f>SUM(AB89:AB101)</f>
        <v>0</v>
      </c>
      <c r="AC102" s="604"/>
      <c r="AD102" s="579">
        <f>SUM(AD89:AD101)</f>
        <v>0</v>
      </c>
      <c r="AE102" s="605"/>
      <c r="AF102" s="503">
        <f>AD102</f>
        <v>0</v>
      </c>
      <c r="AG102" s="91">
        <f>IF((AF102-E102)&gt;0,(AF102-E102),0)</f>
        <v>0</v>
      </c>
      <c r="AH102" s="292"/>
      <c r="AI102" s="303" t="b">
        <f>IF($AK$2="PME",$AK$5,IF($AK$2="ETI",$AK$6))</f>
        <v>0</v>
      </c>
      <c r="AJ102" s="83">
        <f>AF102*AI102</f>
        <v>0</v>
      </c>
      <c r="AK102" s="53" t="str">
        <f>IF(Q102&lt;&gt;0,IF((Q102+AB102)-AD102=0,"OK","!"),IF(P102&lt;&gt;AB199,IF((P102+AB102)-AD102=0,"OK","!"),IF((K102+AB102)-AD102=0,"OK","!")))</f>
        <v>OK</v>
      </c>
      <c r="AL102" s="314"/>
      <c r="AM102" s="299"/>
    </row>
    <row r="103" spans="1:39" s="16" customFormat="1" outlineLevel="1">
      <c r="A103" s="198"/>
      <c r="B103" s="668"/>
      <c r="C103" s="357"/>
      <c r="D103" s="415"/>
      <c r="E103" s="397"/>
      <c r="F103" s="472"/>
      <c r="G103" s="399"/>
      <c r="H103" s="298"/>
      <c r="I103" s="17"/>
      <c r="J103" s="18"/>
      <c r="K103" s="509"/>
      <c r="L103" s="510"/>
      <c r="M103" s="511"/>
      <c r="N103" s="124"/>
      <c r="O103" s="389"/>
      <c r="P103" s="515"/>
      <c r="Q103" s="509"/>
      <c r="R103" s="515"/>
      <c r="S103" s="509"/>
      <c r="T103" s="19"/>
      <c r="U103" s="366"/>
      <c r="V103" s="333"/>
      <c r="W103" s="10"/>
      <c r="X103" s="10"/>
      <c r="Y103" s="18"/>
      <c r="Z103" s="10"/>
      <c r="AA103" s="366"/>
      <c r="AB103" s="601"/>
      <c r="AC103" s="602"/>
      <c r="AD103" s="531"/>
      <c r="AE103" s="572"/>
      <c r="AF103" s="572"/>
      <c r="AG103" s="358"/>
      <c r="AH103" s="289"/>
      <c r="AI103" s="311"/>
      <c r="AJ103" s="86"/>
      <c r="AK103" s="55"/>
      <c r="AL103" s="310"/>
      <c r="AM103" s="298"/>
    </row>
    <row r="104" spans="1:39" s="16" customFormat="1" outlineLevel="1">
      <c r="A104" s="198"/>
      <c r="B104" s="668"/>
      <c r="C104" s="357"/>
      <c r="D104" s="415"/>
      <c r="E104" s="399"/>
      <c r="F104" s="472"/>
      <c r="G104" s="399"/>
      <c r="H104" s="298"/>
      <c r="I104" s="17"/>
      <c r="J104" s="18"/>
      <c r="K104" s="509"/>
      <c r="L104" s="510"/>
      <c r="M104" s="511"/>
      <c r="N104" s="124"/>
      <c r="O104" s="389"/>
      <c r="P104" s="515"/>
      <c r="Q104" s="509"/>
      <c r="R104" s="515"/>
      <c r="S104" s="509"/>
      <c r="T104" s="19"/>
      <c r="U104" s="366"/>
      <c r="V104" s="333"/>
      <c r="W104" s="10"/>
      <c r="X104" s="10"/>
      <c r="Y104" s="18"/>
      <c r="Z104" s="10"/>
      <c r="AA104" s="366"/>
      <c r="AB104" s="601"/>
      <c r="AC104" s="602"/>
      <c r="AD104" s="531"/>
      <c r="AE104" s="572"/>
      <c r="AF104" s="572"/>
      <c r="AG104" s="358"/>
      <c r="AH104" s="289"/>
      <c r="AI104" s="311"/>
      <c r="AJ104" s="86"/>
      <c r="AK104" s="55"/>
      <c r="AL104" s="310"/>
      <c r="AM104" s="298"/>
    </row>
    <row r="105" spans="1:39" s="16" customFormat="1" ht="13.5" outlineLevel="1" thickBot="1">
      <c r="A105" s="198"/>
      <c r="B105" s="668"/>
      <c r="C105" s="357"/>
      <c r="D105" s="415"/>
      <c r="E105" s="364"/>
      <c r="F105" s="473"/>
      <c r="G105" s="364"/>
      <c r="H105" s="298"/>
      <c r="I105" s="17"/>
      <c r="J105" s="18"/>
      <c r="K105" s="509"/>
      <c r="L105" s="510"/>
      <c r="M105" s="511"/>
      <c r="N105" s="124"/>
      <c r="O105" s="389"/>
      <c r="P105" s="515"/>
      <c r="Q105" s="509"/>
      <c r="R105" s="515"/>
      <c r="S105" s="509"/>
      <c r="T105" s="19"/>
      <c r="U105" s="371"/>
      <c r="V105" s="333"/>
      <c r="W105" s="10"/>
      <c r="X105" s="10"/>
      <c r="Y105" s="18"/>
      <c r="Z105" s="10"/>
      <c r="AA105" s="371"/>
      <c r="AB105" s="601"/>
      <c r="AC105" s="602"/>
      <c r="AD105" s="531"/>
      <c r="AE105" s="572"/>
      <c r="AF105" s="572"/>
      <c r="AG105" s="358"/>
      <c r="AH105" s="289"/>
      <c r="AI105" s="311"/>
      <c r="AJ105" s="86"/>
      <c r="AK105" s="55"/>
      <c r="AL105" s="310"/>
      <c r="AM105" s="298"/>
    </row>
    <row r="106" spans="1:39" s="11" customFormat="1" ht="26.25" thickBot="1">
      <c r="A106" s="361" t="str">
        <f>FIXED($D$8,0,1)</f>
        <v>0</v>
      </c>
      <c r="B106" s="666" t="str">
        <f>FIXED($I$4,0,1)</f>
        <v>0</v>
      </c>
      <c r="C106" s="20" t="s">
        <v>20</v>
      </c>
      <c r="D106" s="418" t="s">
        <v>21</v>
      </c>
      <c r="E106" s="498"/>
      <c r="F106" s="471"/>
      <c r="G106" s="476"/>
      <c r="H106" s="299"/>
      <c r="I106" s="14"/>
      <c r="J106" s="12"/>
      <c r="K106" s="503">
        <f>SUM(K103:K105)</f>
        <v>0</v>
      </c>
      <c r="L106" s="504">
        <f>SUM(L103:L105)</f>
        <v>0</v>
      </c>
      <c r="M106" s="505">
        <f>SUM(M103:M105)</f>
        <v>0</v>
      </c>
      <c r="N106" s="122"/>
      <c r="O106" s="384"/>
      <c r="P106" s="545">
        <f>SUM(P103:P105)</f>
        <v>0</v>
      </c>
      <c r="Q106" s="503">
        <f>SUM(Q103:Q105)</f>
        <v>0</v>
      </c>
      <c r="R106" s="545">
        <f>SUM(R103:R105)</f>
        <v>0</v>
      </c>
      <c r="S106" s="503">
        <f>SUM(S103:S105)</f>
        <v>0</v>
      </c>
      <c r="T106" s="324"/>
      <c r="U106" s="370"/>
      <c r="V106" s="334"/>
      <c r="W106" s="138"/>
      <c r="X106" s="138"/>
      <c r="Y106" s="163"/>
      <c r="Z106" s="138"/>
      <c r="AA106" s="370"/>
      <c r="AB106" s="603">
        <f>SUM(AB103:AB105)</f>
        <v>0</v>
      </c>
      <c r="AC106" s="604"/>
      <c r="AD106" s="540">
        <f>SUM(AD103:AD105)</f>
        <v>0</v>
      </c>
      <c r="AE106" s="605"/>
      <c r="AF106" s="503">
        <f>AD106</f>
        <v>0</v>
      </c>
      <c r="AG106" s="91">
        <f>IF((AF106-E106)&gt;0,(AF106-E106),0)</f>
        <v>0</v>
      </c>
      <c r="AH106" s="292"/>
      <c r="AI106" s="303">
        <f>IF($AK$2="PME",40%,20%)</f>
        <v>0.2</v>
      </c>
      <c r="AJ106" s="83">
        <f>AF106*AI106</f>
        <v>0</v>
      </c>
      <c r="AK106" s="53" t="str">
        <f>IF(Q106&lt;&gt;0,IF((Q106+AB106)-AD106=0,"OK","!"),IF(P106&lt;&gt;0,IF((P106+AB106)-AD106=0,"OK","!"),IF((K106+AB106)-AD106=0,"OK","!")))</f>
        <v>OK</v>
      </c>
      <c r="AL106" s="314"/>
      <c r="AM106" s="299"/>
    </row>
    <row r="107" spans="1:39" s="16" customFormat="1" outlineLevel="1">
      <c r="A107" s="198"/>
      <c r="B107" s="668"/>
      <c r="C107" s="357"/>
      <c r="D107" s="415"/>
      <c r="E107" s="364"/>
      <c r="F107" s="473"/>
      <c r="G107" s="364"/>
      <c r="H107" s="298"/>
      <c r="I107" s="17"/>
      <c r="J107" s="18"/>
      <c r="K107" s="509"/>
      <c r="L107" s="510"/>
      <c r="M107" s="511"/>
      <c r="N107" s="124"/>
      <c r="O107" s="389"/>
      <c r="P107" s="515"/>
      <c r="Q107" s="509"/>
      <c r="R107" s="515"/>
      <c r="S107" s="509"/>
      <c r="T107" s="19"/>
      <c r="U107" s="366"/>
      <c r="V107" s="333"/>
      <c r="W107" s="10"/>
      <c r="X107" s="10"/>
      <c r="Y107" s="18"/>
      <c r="Z107" s="10"/>
      <c r="AA107" s="366"/>
      <c r="AB107" s="601"/>
      <c r="AC107" s="602"/>
      <c r="AD107" s="531"/>
      <c r="AE107" s="572"/>
      <c r="AF107" s="572"/>
      <c r="AG107" s="358"/>
      <c r="AH107" s="289"/>
      <c r="AI107" s="311"/>
      <c r="AJ107" s="86"/>
      <c r="AK107" s="55"/>
      <c r="AL107" s="310"/>
      <c r="AM107" s="298"/>
    </row>
    <row r="108" spans="1:39" s="16" customFormat="1" outlineLevel="1">
      <c r="A108" s="198"/>
      <c r="B108" s="668"/>
      <c r="C108" s="357"/>
      <c r="D108" s="415"/>
      <c r="E108" s="364"/>
      <c r="F108" s="473"/>
      <c r="G108" s="364"/>
      <c r="H108" s="298"/>
      <c r="I108" s="17"/>
      <c r="J108" s="18"/>
      <c r="K108" s="509"/>
      <c r="L108" s="510"/>
      <c r="M108" s="511"/>
      <c r="N108" s="124"/>
      <c r="O108" s="389"/>
      <c r="P108" s="515"/>
      <c r="Q108" s="509"/>
      <c r="R108" s="515"/>
      <c r="S108" s="509"/>
      <c r="T108" s="19"/>
      <c r="U108" s="366"/>
      <c r="V108" s="333"/>
      <c r="W108" s="10"/>
      <c r="X108" s="10"/>
      <c r="Y108" s="18"/>
      <c r="Z108" s="10"/>
      <c r="AA108" s="366"/>
      <c r="AB108" s="601"/>
      <c r="AC108" s="602"/>
      <c r="AD108" s="531"/>
      <c r="AE108" s="572"/>
      <c r="AF108" s="572"/>
      <c r="AG108" s="358"/>
      <c r="AH108" s="289"/>
      <c r="AI108" s="311"/>
      <c r="AJ108" s="86"/>
      <c r="AK108" s="55"/>
      <c r="AL108" s="310"/>
      <c r="AM108" s="298"/>
    </row>
    <row r="109" spans="1:39" s="16" customFormat="1" ht="13.5" outlineLevel="1" thickBot="1">
      <c r="A109" s="198"/>
      <c r="B109" s="668"/>
      <c r="C109" s="357"/>
      <c r="D109" s="415"/>
      <c r="E109" s="364"/>
      <c r="F109" s="473"/>
      <c r="G109" s="364"/>
      <c r="H109" s="298"/>
      <c r="I109" s="17"/>
      <c r="J109" s="18"/>
      <c r="K109" s="509"/>
      <c r="L109" s="510"/>
      <c r="M109" s="511"/>
      <c r="N109" s="124"/>
      <c r="O109" s="389"/>
      <c r="P109" s="515"/>
      <c r="Q109" s="509"/>
      <c r="R109" s="515"/>
      <c r="S109" s="509"/>
      <c r="T109" s="19"/>
      <c r="U109" s="366"/>
      <c r="V109" s="333"/>
      <c r="W109" s="10"/>
      <c r="X109" s="10"/>
      <c r="Y109" s="18"/>
      <c r="Z109" s="10"/>
      <c r="AA109" s="366"/>
      <c r="AB109" s="601"/>
      <c r="AC109" s="602"/>
      <c r="AD109" s="531"/>
      <c r="AE109" s="572"/>
      <c r="AF109" s="572"/>
      <c r="AG109" s="358"/>
      <c r="AH109" s="289"/>
      <c r="AI109" s="311"/>
      <c r="AJ109" s="86"/>
      <c r="AK109" s="55"/>
      <c r="AL109" s="310"/>
      <c r="AM109" s="298"/>
    </row>
    <row r="110" spans="1:39" s="11" customFormat="1" ht="26.25" thickBot="1">
      <c r="A110" s="361" t="str">
        <f>FIXED($D$8,0,1)</f>
        <v>0</v>
      </c>
      <c r="B110" s="666" t="str">
        <f>FIXED($I$4,0,1)</f>
        <v>0</v>
      </c>
      <c r="C110" s="20" t="s">
        <v>22</v>
      </c>
      <c r="D110" s="418" t="s">
        <v>86</v>
      </c>
      <c r="E110" s="498"/>
      <c r="F110" s="471"/>
      <c r="G110" s="476"/>
      <c r="H110" s="299"/>
      <c r="I110" s="14"/>
      <c r="J110" s="12"/>
      <c r="K110" s="503">
        <f>SUM(K107:K109)</f>
        <v>0</v>
      </c>
      <c r="L110" s="504">
        <f>SUM(L107:L109)</f>
        <v>0</v>
      </c>
      <c r="M110" s="505">
        <f>SUM(M107:M109)</f>
        <v>0</v>
      </c>
      <c r="N110" s="122"/>
      <c r="O110" s="384"/>
      <c r="P110" s="545">
        <f>SUM(P107:P109)</f>
        <v>0</v>
      </c>
      <c r="Q110" s="503">
        <f>SUM(Q107:Q109)</f>
        <v>0</v>
      </c>
      <c r="R110" s="545">
        <f>SUM(R107:R109)</f>
        <v>0</v>
      </c>
      <c r="S110" s="503">
        <f>SUM(S107:S109)</f>
        <v>0</v>
      </c>
      <c r="T110" s="324"/>
      <c r="U110" s="370"/>
      <c r="V110" s="334"/>
      <c r="W110" s="138"/>
      <c r="X110" s="138"/>
      <c r="Y110" s="163"/>
      <c r="Z110" s="138"/>
      <c r="AA110" s="370"/>
      <c r="AB110" s="603">
        <f>SUM(AB107:AB109)</f>
        <v>0</v>
      </c>
      <c r="AC110" s="604"/>
      <c r="AD110" s="540">
        <f>SUM(AD107:AD109)</f>
        <v>0</v>
      </c>
      <c r="AE110" s="605"/>
      <c r="AF110" s="503">
        <f>AD110</f>
        <v>0</v>
      </c>
      <c r="AG110" s="91">
        <f>IF((AF110-E110)&gt;0,(AF110-E110),0)</f>
        <v>0</v>
      </c>
      <c r="AH110" s="292"/>
      <c r="AI110" s="303">
        <f>IF($AK$2="PME",40%,20%)</f>
        <v>0.2</v>
      </c>
      <c r="AJ110" s="83">
        <f>AF110*AI110</f>
        <v>0</v>
      </c>
      <c r="AK110" s="53" t="str">
        <f>IF(Q110&lt;&gt;0,IF((Q110+AB110)-AD110=0,"OK","!"),IF(P110&lt;&gt;0,IF((P110+AB110)-AD110=0,"OK","!"),IF((K110+AB110)-AD110=0,"OK","!")))</f>
        <v>OK</v>
      </c>
      <c r="AL110" s="314"/>
      <c r="AM110" s="299"/>
    </row>
    <row r="111" spans="1:39" s="16" customFormat="1" outlineLevel="1">
      <c r="A111" s="198"/>
      <c r="B111" s="668"/>
      <c r="C111" s="26"/>
      <c r="D111" s="415"/>
      <c r="E111" s="364"/>
      <c r="F111" s="473"/>
      <c r="G111" s="364"/>
      <c r="H111" s="298"/>
      <c r="I111" s="17"/>
      <c r="J111" s="18"/>
      <c r="K111" s="509"/>
      <c r="L111" s="510"/>
      <c r="M111" s="511"/>
      <c r="N111" s="124"/>
      <c r="O111" s="389"/>
      <c r="P111" s="515"/>
      <c r="Q111" s="509"/>
      <c r="R111" s="515"/>
      <c r="S111" s="509"/>
      <c r="T111" s="19"/>
      <c r="U111" s="371"/>
      <c r="V111" s="333"/>
      <c r="W111" s="10"/>
      <c r="X111" s="10"/>
      <c r="Y111" s="18"/>
      <c r="Z111" s="10"/>
      <c r="AA111" s="371"/>
      <c r="AB111" s="601"/>
      <c r="AC111" s="602"/>
      <c r="AD111" s="531"/>
      <c r="AE111" s="572"/>
      <c r="AF111" s="572"/>
      <c r="AG111" s="92"/>
      <c r="AH111" s="289"/>
      <c r="AI111" s="311"/>
      <c r="AJ111" s="86"/>
      <c r="AK111" s="55"/>
      <c r="AL111" s="310"/>
      <c r="AM111" s="298"/>
    </row>
    <row r="112" spans="1:39" s="16" customFormat="1" outlineLevel="1">
      <c r="A112" s="198"/>
      <c r="B112" s="668"/>
      <c r="C112" s="26"/>
      <c r="D112" s="415"/>
      <c r="E112" s="364"/>
      <c r="F112" s="473"/>
      <c r="G112" s="364"/>
      <c r="H112" s="298"/>
      <c r="I112" s="17"/>
      <c r="J112" s="18"/>
      <c r="K112" s="509"/>
      <c r="L112" s="510"/>
      <c r="M112" s="511"/>
      <c r="N112" s="124"/>
      <c r="O112" s="389"/>
      <c r="P112" s="515"/>
      <c r="Q112" s="509"/>
      <c r="R112" s="515"/>
      <c r="S112" s="509"/>
      <c r="T112" s="19"/>
      <c r="U112" s="366"/>
      <c r="V112" s="333"/>
      <c r="W112" s="10"/>
      <c r="X112" s="10"/>
      <c r="Y112" s="18"/>
      <c r="Z112" s="10"/>
      <c r="AA112" s="366"/>
      <c r="AB112" s="601"/>
      <c r="AC112" s="602"/>
      <c r="AD112" s="531"/>
      <c r="AE112" s="572"/>
      <c r="AF112" s="572"/>
      <c r="AG112" s="92"/>
      <c r="AH112" s="289"/>
      <c r="AI112" s="311"/>
      <c r="AJ112" s="86"/>
      <c r="AK112" s="55"/>
      <c r="AL112" s="310"/>
      <c r="AM112" s="298"/>
    </row>
    <row r="113" spans="1:39" s="16" customFormat="1" ht="13.5" outlineLevel="1" thickBot="1">
      <c r="A113" s="198"/>
      <c r="B113" s="668"/>
      <c r="C113" s="26"/>
      <c r="D113" s="415"/>
      <c r="E113" s="364"/>
      <c r="F113" s="473"/>
      <c r="G113" s="364"/>
      <c r="H113" s="298"/>
      <c r="I113" s="17"/>
      <c r="J113" s="18"/>
      <c r="K113" s="509"/>
      <c r="L113" s="510"/>
      <c r="M113" s="511"/>
      <c r="N113" s="124"/>
      <c r="O113" s="389"/>
      <c r="P113" s="515"/>
      <c r="Q113" s="509"/>
      <c r="R113" s="515"/>
      <c r="S113" s="509"/>
      <c r="T113" s="19"/>
      <c r="U113" s="366"/>
      <c r="V113" s="333"/>
      <c r="W113" s="10"/>
      <c r="X113" s="10"/>
      <c r="Y113" s="18"/>
      <c r="Z113" s="10"/>
      <c r="AA113" s="366"/>
      <c r="AB113" s="601"/>
      <c r="AC113" s="602"/>
      <c r="AD113" s="531"/>
      <c r="AE113" s="572"/>
      <c r="AF113" s="572"/>
      <c r="AG113" s="92"/>
      <c r="AH113" s="289"/>
      <c r="AI113" s="311"/>
      <c r="AJ113" s="86"/>
      <c r="AK113" s="55"/>
      <c r="AL113" s="310"/>
      <c r="AM113" s="298"/>
    </row>
    <row r="114" spans="1:39" s="11" customFormat="1" ht="26.25" thickBot="1">
      <c r="A114" s="361" t="str">
        <f>FIXED($D$8,0,1)</f>
        <v>0</v>
      </c>
      <c r="B114" s="666" t="str">
        <f>FIXED($I$4,0,1)</f>
        <v>0</v>
      </c>
      <c r="C114" s="20" t="s">
        <v>23</v>
      </c>
      <c r="D114" s="418" t="s">
        <v>87</v>
      </c>
      <c r="E114" s="498"/>
      <c r="F114" s="471"/>
      <c r="G114" s="476"/>
      <c r="H114" s="299"/>
      <c r="I114" s="14"/>
      <c r="J114" s="12"/>
      <c r="K114" s="503">
        <f>SUM(K111:K113)</f>
        <v>0</v>
      </c>
      <c r="L114" s="504">
        <f>SUM(L111:L113)</f>
        <v>0</v>
      </c>
      <c r="M114" s="505">
        <f>SUM(M111:M113)</f>
        <v>0</v>
      </c>
      <c r="N114" s="122"/>
      <c r="O114" s="384"/>
      <c r="P114" s="545">
        <f>SUM(P111:P113)</f>
        <v>0</v>
      </c>
      <c r="Q114" s="503">
        <f>SUM(Q111:Q113)</f>
        <v>0</v>
      </c>
      <c r="R114" s="545">
        <f>SUM(R111:R113)</f>
        <v>0</v>
      </c>
      <c r="S114" s="503">
        <f>SUM(S111:S113)</f>
        <v>0</v>
      </c>
      <c r="T114" s="324"/>
      <c r="U114" s="370"/>
      <c r="V114" s="334"/>
      <c r="W114" s="138"/>
      <c r="X114" s="138"/>
      <c r="Y114" s="163"/>
      <c r="Z114" s="138"/>
      <c r="AA114" s="370"/>
      <c r="AB114" s="603">
        <f>SUM(AB111:AB113)</f>
        <v>0</v>
      </c>
      <c r="AC114" s="604"/>
      <c r="AD114" s="540">
        <f>SUM(AD111:AD113)</f>
        <v>0</v>
      </c>
      <c r="AE114" s="605"/>
      <c r="AF114" s="503">
        <f>AD114</f>
        <v>0</v>
      </c>
      <c r="AG114" s="91">
        <f>IF((AF114-E114)&gt;0,(AF114-E114),0)</f>
        <v>0</v>
      </c>
      <c r="AH114" s="292"/>
      <c r="AI114" s="303">
        <f>IF($AK$2="PME",40%,20%)</f>
        <v>0.2</v>
      </c>
      <c r="AJ114" s="83">
        <f>AF114*AI114</f>
        <v>0</v>
      </c>
      <c r="AK114" s="53" t="str">
        <f>IF(Q114&lt;&gt;0,IF((Q114+AB114)-AD114=0,"OK","!"),IF(P114&lt;&gt;0,IF((P114+AB114)-AD114=0,"OK","!"),IF((K114+AB114)-AD114=0,"OK","!")))</f>
        <v>OK</v>
      </c>
      <c r="AL114" s="314"/>
      <c r="AM114" s="299"/>
    </row>
    <row r="115" spans="1:39" s="6" customFormat="1" outlineLevel="1">
      <c r="A115" s="199"/>
      <c r="B115" s="669"/>
      <c r="C115" s="24"/>
      <c r="D115" s="416" t="s">
        <v>24</v>
      </c>
      <c r="E115" s="364"/>
      <c r="F115" s="473"/>
      <c r="G115" s="364"/>
      <c r="H115" s="300"/>
      <c r="I115" s="8"/>
      <c r="J115" s="9"/>
      <c r="K115" s="516"/>
      <c r="L115" s="517"/>
      <c r="M115" s="518"/>
      <c r="N115" s="80"/>
      <c r="O115" s="390"/>
      <c r="P115" s="531"/>
      <c r="Q115" s="516"/>
      <c r="R115" s="531"/>
      <c r="S115" s="516"/>
      <c r="T115" s="325"/>
      <c r="U115" s="366"/>
      <c r="V115" s="335"/>
      <c r="W115" s="7"/>
      <c r="X115" s="7"/>
      <c r="Y115" s="9"/>
      <c r="Z115" s="7"/>
      <c r="AA115" s="366"/>
      <c r="AB115" s="606"/>
      <c r="AC115" s="607"/>
      <c r="AD115" s="531"/>
      <c r="AE115" s="572"/>
      <c r="AF115" s="572"/>
      <c r="AG115" s="90"/>
      <c r="AH115" s="290"/>
      <c r="AI115" s="315"/>
      <c r="AJ115" s="117"/>
      <c r="AK115" s="69"/>
      <c r="AL115" s="305"/>
      <c r="AM115" s="300"/>
    </row>
    <row r="116" spans="1:39" s="6" customFormat="1" outlineLevel="1">
      <c r="A116" s="199"/>
      <c r="B116" s="669"/>
      <c r="C116" s="357"/>
      <c r="D116" s="415" t="s">
        <v>25</v>
      </c>
      <c r="E116" s="364"/>
      <c r="F116" s="473"/>
      <c r="G116" s="364"/>
      <c r="H116" s="300"/>
      <c r="I116" s="8"/>
      <c r="J116" s="9"/>
      <c r="K116" s="509"/>
      <c r="L116" s="510"/>
      <c r="M116" s="511"/>
      <c r="N116" s="124"/>
      <c r="O116" s="389"/>
      <c r="P116" s="515"/>
      <c r="Q116" s="509"/>
      <c r="R116" s="515"/>
      <c r="S116" s="509"/>
      <c r="T116" s="19"/>
      <c r="U116" s="366"/>
      <c r="V116" s="333"/>
      <c r="W116" s="10"/>
      <c r="X116" s="10"/>
      <c r="Y116" s="18"/>
      <c r="Z116" s="10"/>
      <c r="AA116" s="366"/>
      <c r="AB116" s="601"/>
      <c r="AC116" s="602"/>
      <c r="AD116" s="531"/>
      <c r="AE116" s="572"/>
      <c r="AF116" s="572"/>
      <c r="AG116" s="354"/>
      <c r="AH116" s="290"/>
      <c r="AI116" s="315"/>
      <c r="AJ116" s="117"/>
      <c r="AK116" s="69"/>
      <c r="AL116" s="305"/>
      <c r="AM116" s="300"/>
    </row>
    <row r="117" spans="1:39" s="6" customFormat="1" ht="25.5" outlineLevel="1">
      <c r="A117" s="199"/>
      <c r="B117" s="669"/>
      <c r="C117" s="357"/>
      <c r="D117" s="415" t="s">
        <v>26</v>
      </c>
      <c r="E117" s="364"/>
      <c r="F117" s="473"/>
      <c r="G117" s="364"/>
      <c r="H117" s="300"/>
      <c r="I117" s="8"/>
      <c r="J117" s="9"/>
      <c r="K117" s="516"/>
      <c r="L117" s="517"/>
      <c r="M117" s="518"/>
      <c r="N117" s="80"/>
      <c r="O117" s="390"/>
      <c r="P117" s="531"/>
      <c r="Q117" s="516"/>
      <c r="R117" s="531"/>
      <c r="S117" s="516"/>
      <c r="T117" s="325"/>
      <c r="U117" s="366"/>
      <c r="V117" s="335"/>
      <c r="W117" s="7"/>
      <c r="X117" s="7"/>
      <c r="Y117" s="9"/>
      <c r="Z117" s="7"/>
      <c r="AA117" s="366"/>
      <c r="AB117" s="606"/>
      <c r="AC117" s="607"/>
      <c r="AD117" s="531"/>
      <c r="AE117" s="572"/>
      <c r="AF117" s="572"/>
      <c r="AG117" s="354"/>
      <c r="AH117" s="290"/>
      <c r="AI117" s="315"/>
      <c r="AJ117" s="117"/>
      <c r="AK117" s="69"/>
      <c r="AL117" s="305"/>
      <c r="AM117" s="300"/>
    </row>
    <row r="118" spans="1:39" s="6" customFormat="1" outlineLevel="1">
      <c r="A118" s="199"/>
      <c r="B118" s="669"/>
      <c r="C118" s="357"/>
      <c r="D118" s="415" t="s">
        <v>27</v>
      </c>
      <c r="E118" s="364"/>
      <c r="F118" s="473"/>
      <c r="G118" s="364"/>
      <c r="H118" s="300"/>
      <c r="I118" s="8"/>
      <c r="J118" s="9"/>
      <c r="K118" s="516"/>
      <c r="L118" s="517"/>
      <c r="M118" s="518"/>
      <c r="N118" s="80"/>
      <c r="O118" s="390"/>
      <c r="P118" s="531"/>
      <c r="Q118" s="516"/>
      <c r="R118" s="531"/>
      <c r="S118" s="516"/>
      <c r="T118" s="325"/>
      <c r="U118" s="366"/>
      <c r="V118" s="335"/>
      <c r="W118" s="7"/>
      <c r="X118" s="7"/>
      <c r="Y118" s="9"/>
      <c r="Z118" s="7"/>
      <c r="AA118" s="366"/>
      <c r="AB118" s="606"/>
      <c r="AC118" s="607"/>
      <c r="AD118" s="531"/>
      <c r="AE118" s="572"/>
      <c r="AF118" s="572"/>
      <c r="AG118" s="354"/>
      <c r="AH118" s="290"/>
      <c r="AI118" s="315"/>
      <c r="AJ118" s="117"/>
      <c r="AK118" s="69"/>
      <c r="AL118" s="305"/>
      <c r="AM118" s="300"/>
    </row>
    <row r="119" spans="1:39" s="6" customFormat="1" ht="25.5" outlineLevel="1">
      <c r="A119" s="199"/>
      <c r="B119" s="669"/>
      <c r="C119" s="357"/>
      <c r="D119" s="415" t="s">
        <v>28</v>
      </c>
      <c r="E119" s="364"/>
      <c r="F119" s="473"/>
      <c r="G119" s="364"/>
      <c r="H119" s="300"/>
      <c r="I119" s="8"/>
      <c r="J119" s="9"/>
      <c r="K119" s="516"/>
      <c r="L119" s="517"/>
      <c r="M119" s="518"/>
      <c r="N119" s="80"/>
      <c r="O119" s="390"/>
      <c r="P119" s="531"/>
      <c r="Q119" s="516"/>
      <c r="R119" s="531"/>
      <c r="S119" s="516"/>
      <c r="T119" s="325"/>
      <c r="U119" s="366"/>
      <c r="V119" s="335"/>
      <c r="W119" s="7"/>
      <c r="X119" s="7"/>
      <c r="Y119" s="9"/>
      <c r="Z119" s="7"/>
      <c r="AA119" s="366"/>
      <c r="AB119" s="606"/>
      <c r="AC119" s="607"/>
      <c r="AD119" s="531"/>
      <c r="AE119" s="572"/>
      <c r="AF119" s="572"/>
      <c r="AG119" s="354"/>
      <c r="AH119" s="290"/>
      <c r="AI119" s="315"/>
      <c r="AJ119" s="117"/>
      <c r="AK119" s="69"/>
      <c r="AL119" s="305"/>
      <c r="AM119" s="300"/>
    </row>
    <row r="120" spans="1:39" s="6" customFormat="1" ht="13.5" outlineLevel="1" thickBot="1">
      <c r="A120" s="199"/>
      <c r="B120" s="669"/>
      <c r="C120" s="357"/>
      <c r="D120" s="679" t="s">
        <v>224</v>
      </c>
      <c r="E120" s="364"/>
      <c r="F120" s="473"/>
      <c r="G120" s="364"/>
      <c r="H120" s="300"/>
      <c r="I120" s="8"/>
      <c r="J120" s="9"/>
      <c r="K120" s="516"/>
      <c r="L120" s="517"/>
      <c r="M120" s="518"/>
      <c r="N120" s="80"/>
      <c r="O120" s="390"/>
      <c r="P120" s="531"/>
      <c r="Q120" s="516"/>
      <c r="R120" s="531"/>
      <c r="S120" s="516"/>
      <c r="T120" s="325"/>
      <c r="U120" s="366"/>
      <c r="V120" s="335"/>
      <c r="W120" s="7"/>
      <c r="X120" s="7"/>
      <c r="Y120" s="9"/>
      <c r="Z120" s="7"/>
      <c r="AA120" s="366"/>
      <c r="AB120" s="606"/>
      <c r="AC120" s="607"/>
      <c r="AD120" s="531"/>
      <c r="AE120" s="572"/>
      <c r="AF120" s="572"/>
      <c r="AG120" s="354"/>
      <c r="AH120" s="290"/>
      <c r="AI120" s="315"/>
      <c r="AJ120" s="117"/>
      <c r="AK120" s="69"/>
      <c r="AL120" s="305"/>
      <c r="AM120" s="300"/>
    </row>
    <row r="121" spans="1:39" s="11" customFormat="1" ht="26.25" thickBot="1">
      <c r="A121" s="361" t="str">
        <f>FIXED($D$8,0,1)</f>
        <v>0</v>
      </c>
      <c r="B121" s="666" t="str">
        <f>FIXED($I$4,0,1)</f>
        <v>0</v>
      </c>
      <c r="C121" s="20" t="s">
        <v>29</v>
      </c>
      <c r="D121" s="418" t="s">
        <v>30</v>
      </c>
      <c r="E121" s="498"/>
      <c r="F121" s="471"/>
      <c r="G121" s="476"/>
      <c r="H121" s="299"/>
      <c r="I121" s="14"/>
      <c r="J121" s="12"/>
      <c r="K121" s="503">
        <f>SUM(K115:K120)</f>
        <v>0</v>
      </c>
      <c r="L121" s="504">
        <f>SUM(L115:L120)</f>
        <v>0</v>
      </c>
      <c r="M121" s="505">
        <f>SUM(M115:M120)</f>
        <v>0</v>
      </c>
      <c r="N121" s="122"/>
      <c r="O121" s="384"/>
      <c r="P121" s="545">
        <f>SUM(P115:P120)</f>
        <v>0</v>
      </c>
      <c r="Q121" s="503">
        <f>SUM(Q115:Q120)</f>
        <v>0</v>
      </c>
      <c r="R121" s="545">
        <f>SUM(R115:R120)</f>
        <v>0</v>
      </c>
      <c r="S121" s="503">
        <f>SUM(S115:S120)</f>
        <v>0</v>
      </c>
      <c r="T121" s="324"/>
      <c r="U121" s="370"/>
      <c r="V121" s="334"/>
      <c r="W121" s="138"/>
      <c r="X121" s="138"/>
      <c r="Y121" s="163"/>
      <c r="Z121" s="138"/>
      <c r="AA121" s="370"/>
      <c r="AB121" s="503">
        <f>SUM(AB115:AB120)</f>
        <v>0</v>
      </c>
      <c r="AC121" s="604"/>
      <c r="AD121" s="540">
        <f>SUM(AD115:AD120)</f>
        <v>0</v>
      </c>
      <c r="AE121" s="605"/>
      <c r="AF121" s="503">
        <f>AD121</f>
        <v>0</v>
      </c>
      <c r="AG121" s="91">
        <f>IF((AF121-E121)&gt;0,(AF121-E121),0)</f>
        <v>0</v>
      </c>
      <c r="AH121" s="292"/>
      <c r="AI121" s="303" t="b">
        <f>IF($AK$2="PME",$AK$5,IF($AK$2="ETI",$AK$6))</f>
        <v>0</v>
      </c>
      <c r="AJ121" s="83">
        <f>AF121*AI121</f>
        <v>0</v>
      </c>
      <c r="AK121" s="53" t="str">
        <f>IF(Q121&lt;&gt;0,IF((Q121+AB121)-AD121=0,"OK","!"),IF(P121&lt;&gt;0,IF((P121+AB121)-AD121=0,"OK","!"),IF((K121+AB121)-AD121=0,"OK","!")))</f>
        <v>OK</v>
      </c>
      <c r="AL121" s="314"/>
      <c r="AM121" s="299"/>
    </row>
    <row r="122" spans="1:39" s="6" customFormat="1" outlineLevel="1">
      <c r="A122" s="199"/>
      <c r="B122" s="669"/>
      <c r="C122" s="357"/>
      <c r="D122" s="415"/>
      <c r="E122" s="364"/>
      <c r="F122" s="473"/>
      <c r="G122" s="364"/>
      <c r="H122" s="300"/>
      <c r="I122" s="8"/>
      <c r="J122" s="9"/>
      <c r="K122" s="516"/>
      <c r="L122" s="517"/>
      <c r="M122" s="518"/>
      <c r="N122" s="80"/>
      <c r="O122" s="390"/>
      <c r="P122" s="531"/>
      <c r="Q122" s="516"/>
      <c r="R122" s="531"/>
      <c r="S122" s="516"/>
      <c r="T122" s="325"/>
      <c r="U122" s="371"/>
      <c r="V122" s="335"/>
      <c r="W122" s="7"/>
      <c r="X122" s="7"/>
      <c r="Y122" s="9"/>
      <c r="Z122" s="7"/>
      <c r="AA122" s="371"/>
      <c r="AB122" s="516"/>
      <c r="AC122" s="607"/>
      <c r="AD122" s="531"/>
      <c r="AE122" s="572"/>
      <c r="AF122" s="572"/>
      <c r="AG122" s="354"/>
      <c r="AH122" s="290"/>
      <c r="AI122" s="315"/>
      <c r="AJ122" s="117"/>
      <c r="AK122" s="69"/>
      <c r="AL122" s="305"/>
      <c r="AM122" s="300"/>
    </row>
    <row r="123" spans="1:39" s="6" customFormat="1" outlineLevel="1">
      <c r="A123" s="199"/>
      <c r="B123" s="669"/>
      <c r="C123" s="357"/>
      <c r="D123" s="415"/>
      <c r="E123" s="364"/>
      <c r="F123" s="473"/>
      <c r="G123" s="364"/>
      <c r="H123" s="300"/>
      <c r="I123" s="8"/>
      <c r="J123" s="9"/>
      <c r="K123" s="509"/>
      <c r="L123" s="510"/>
      <c r="M123" s="511"/>
      <c r="N123" s="124"/>
      <c r="O123" s="389"/>
      <c r="P123" s="515"/>
      <c r="Q123" s="509"/>
      <c r="R123" s="515"/>
      <c r="S123" s="509"/>
      <c r="T123" s="19"/>
      <c r="U123" s="371"/>
      <c r="V123" s="333"/>
      <c r="W123" s="10"/>
      <c r="X123" s="10"/>
      <c r="Y123" s="18"/>
      <c r="Z123" s="10"/>
      <c r="AA123" s="371"/>
      <c r="AB123" s="601"/>
      <c r="AC123" s="602"/>
      <c r="AD123" s="531"/>
      <c r="AE123" s="572"/>
      <c r="AF123" s="572"/>
      <c r="AG123" s="354"/>
      <c r="AH123" s="290"/>
      <c r="AI123" s="315"/>
      <c r="AJ123" s="117"/>
      <c r="AK123" s="69"/>
      <c r="AL123" s="305"/>
      <c r="AM123" s="300"/>
    </row>
    <row r="124" spans="1:39" s="6" customFormat="1" outlineLevel="1">
      <c r="A124" s="199"/>
      <c r="B124" s="669"/>
      <c r="C124" s="357"/>
      <c r="D124" s="415"/>
      <c r="E124" s="364"/>
      <c r="F124" s="473"/>
      <c r="G124" s="364"/>
      <c r="H124" s="300"/>
      <c r="I124" s="8"/>
      <c r="J124" s="9"/>
      <c r="K124" s="516"/>
      <c r="L124" s="517"/>
      <c r="M124" s="518"/>
      <c r="N124" s="80"/>
      <c r="O124" s="390"/>
      <c r="P124" s="531"/>
      <c r="Q124" s="516"/>
      <c r="R124" s="531"/>
      <c r="S124" s="516"/>
      <c r="T124" s="325"/>
      <c r="U124" s="371"/>
      <c r="V124" s="335"/>
      <c r="W124" s="7"/>
      <c r="X124" s="7"/>
      <c r="Y124" s="9"/>
      <c r="Z124" s="7"/>
      <c r="AA124" s="371"/>
      <c r="AB124" s="516"/>
      <c r="AC124" s="607"/>
      <c r="AD124" s="531"/>
      <c r="AE124" s="572"/>
      <c r="AF124" s="572"/>
      <c r="AG124" s="354"/>
      <c r="AH124" s="290"/>
      <c r="AI124" s="315"/>
      <c r="AJ124" s="117"/>
      <c r="AK124" s="69"/>
      <c r="AL124" s="305"/>
      <c r="AM124" s="300"/>
    </row>
    <row r="125" spans="1:39" s="6" customFormat="1" outlineLevel="1">
      <c r="A125" s="199"/>
      <c r="B125" s="669"/>
      <c r="C125" s="357"/>
      <c r="D125" s="415"/>
      <c r="E125" s="364"/>
      <c r="F125" s="473"/>
      <c r="G125" s="364"/>
      <c r="H125" s="300"/>
      <c r="I125" s="8"/>
      <c r="J125" s="9"/>
      <c r="K125" s="516"/>
      <c r="L125" s="517"/>
      <c r="M125" s="518"/>
      <c r="N125" s="80"/>
      <c r="O125" s="390"/>
      <c r="P125" s="531"/>
      <c r="Q125" s="516"/>
      <c r="R125" s="531"/>
      <c r="S125" s="516"/>
      <c r="T125" s="325"/>
      <c r="U125" s="371"/>
      <c r="V125" s="335"/>
      <c r="W125" s="7"/>
      <c r="X125" s="7"/>
      <c r="Y125" s="9"/>
      <c r="Z125" s="7"/>
      <c r="AA125" s="371"/>
      <c r="AB125" s="516"/>
      <c r="AC125" s="607"/>
      <c r="AD125" s="531"/>
      <c r="AE125" s="572"/>
      <c r="AF125" s="572"/>
      <c r="AG125" s="78"/>
      <c r="AH125" s="290"/>
      <c r="AI125" s="315"/>
      <c r="AJ125" s="117"/>
      <c r="AK125" s="69"/>
      <c r="AL125" s="305"/>
      <c r="AM125" s="300"/>
    </row>
    <row r="126" spans="1:39" s="6" customFormat="1" outlineLevel="1">
      <c r="A126" s="199"/>
      <c r="B126" s="669"/>
      <c r="C126" s="357"/>
      <c r="D126" s="415"/>
      <c r="E126" s="364"/>
      <c r="F126" s="473"/>
      <c r="G126" s="364"/>
      <c r="H126" s="300"/>
      <c r="I126" s="8"/>
      <c r="J126" s="9"/>
      <c r="K126" s="509"/>
      <c r="L126" s="510"/>
      <c r="M126" s="511"/>
      <c r="N126" s="124"/>
      <c r="O126" s="389"/>
      <c r="P126" s="515"/>
      <c r="Q126" s="509"/>
      <c r="R126" s="515"/>
      <c r="S126" s="509"/>
      <c r="T126" s="19"/>
      <c r="U126" s="371"/>
      <c r="V126" s="333"/>
      <c r="W126" s="10"/>
      <c r="X126" s="10"/>
      <c r="Y126" s="18"/>
      <c r="Z126" s="10"/>
      <c r="AA126" s="371"/>
      <c r="AB126" s="601"/>
      <c r="AC126" s="602"/>
      <c r="AD126" s="531"/>
      <c r="AE126" s="572"/>
      <c r="AF126" s="572"/>
      <c r="AG126" s="78"/>
      <c r="AH126" s="290"/>
      <c r="AI126" s="315"/>
      <c r="AJ126" s="117"/>
      <c r="AK126" s="69"/>
      <c r="AL126" s="305"/>
      <c r="AM126" s="300"/>
    </row>
    <row r="127" spans="1:39" s="6" customFormat="1" ht="13.5" outlineLevel="1" thickBot="1">
      <c r="A127" s="199"/>
      <c r="B127" s="669"/>
      <c r="C127" s="357"/>
      <c r="D127" s="415"/>
      <c r="E127" s="364"/>
      <c r="F127" s="473"/>
      <c r="G127" s="364"/>
      <c r="H127" s="300"/>
      <c r="I127" s="8"/>
      <c r="J127" s="9"/>
      <c r="K127" s="516"/>
      <c r="L127" s="517"/>
      <c r="M127" s="518"/>
      <c r="N127" s="80"/>
      <c r="O127" s="390"/>
      <c r="P127" s="531"/>
      <c r="Q127" s="516"/>
      <c r="R127" s="531"/>
      <c r="S127" s="516"/>
      <c r="T127" s="325"/>
      <c r="U127" s="371"/>
      <c r="V127" s="335"/>
      <c r="W127" s="7"/>
      <c r="X127" s="7"/>
      <c r="Y127" s="9"/>
      <c r="Z127" s="7"/>
      <c r="AA127" s="371"/>
      <c r="AB127" s="516"/>
      <c r="AC127" s="607"/>
      <c r="AD127" s="531"/>
      <c r="AE127" s="572"/>
      <c r="AF127" s="572"/>
      <c r="AG127" s="78"/>
      <c r="AH127" s="290"/>
      <c r="AI127" s="315"/>
      <c r="AJ127" s="117"/>
      <c r="AK127" s="69"/>
      <c r="AL127" s="305"/>
      <c r="AM127" s="300"/>
    </row>
    <row r="128" spans="1:39" s="11" customFormat="1" ht="26.25" thickBot="1">
      <c r="A128" s="361" t="str">
        <f>FIXED($D$8,0,1)</f>
        <v>0</v>
      </c>
      <c r="B128" s="666" t="str">
        <f>FIXED($I$4,0,1)</f>
        <v>0</v>
      </c>
      <c r="C128" s="20" t="s">
        <v>31</v>
      </c>
      <c r="D128" s="418" t="s">
        <v>32</v>
      </c>
      <c r="E128" s="498"/>
      <c r="F128" s="471"/>
      <c r="G128" s="476"/>
      <c r="H128" s="299"/>
      <c r="I128" s="14"/>
      <c r="J128" s="12"/>
      <c r="K128" s="503">
        <f>SUM(K122:K127)</f>
        <v>0</v>
      </c>
      <c r="L128" s="504">
        <f>SUM(L122:L127)</f>
        <v>0</v>
      </c>
      <c r="M128" s="505">
        <f>SUM(M122:M127)</f>
        <v>0</v>
      </c>
      <c r="N128" s="122"/>
      <c r="O128" s="384"/>
      <c r="P128" s="545">
        <f>SUM(P122:P127)</f>
        <v>0</v>
      </c>
      <c r="Q128" s="503">
        <f>SUM(Q122:Q127)</f>
        <v>0</v>
      </c>
      <c r="R128" s="545">
        <f>SUM(R122:R127)</f>
        <v>0</v>
      </c>
      <c r="S128" s="503">
        <f>SUM(S122:S127)</f>
        <v>0</v>
      </c>
      <c r="T128" s="324"/>
      <c r="U128" s="370"/>
      <c r="V128" s="334"/>
      <c r="W128" s="138"/>
      <c r="X128" s="138"/>
      <c r="Y128" s="163"/>
      <c r="Z128" s="138"/>
      <c r="AA128" s="370"/>
      <c r="AB128" s="503">
        <f>SUM(AB122:AB127)</f>
        <v>0</v>
      </c>
      <c r="AC128" s="603"/>
      <c r="AD128" s="545">
        <f>SUM(AD122:AD127)</f>
        <v>0</v>
      </c>
      <c r="AE128" s="605"/>
      <c r="AF128" s="608">
        <f>AD128</f>
        <v>0</v>
      </c>
      <c r="AG128" s="91">
        <f>IF((AF128-E128)&gt;0,(AF128-E128),0)</f>
        <v>0</v>
      </c>
      <c r="AH128" s="292"/>
      <c r="AI128" s="303">
        <f>IF($AK$2="PME",40%,20%)</f>
        <v>0.2</v>
      </c>
      <c r="AJ128" s="83">
        <f>AF128*AI128</f>
        <v>0</v>
      </c>
      <c r="AK128" s="53" t="str">
        <f>IF(Q128&lt;&gt;0,IF((Q128+AB128)-AD128=0,"OK","!"),IF(P128&lt;&gt;0,IF((P128+AB128)-AD128=0,"OK","!"),IF((K128+AB128)-AD128=0,"OK","!")))</f>
        <v>OK</v>
      </c>
      <c r="AL128" s="314"/>
      <c r="AM128" s="299"/>
    </row>
    <row r="129" spans="1:39" s="6" customFormat="1" outlineLevel="1">
      <c r="A129" s="199"/>
      <c r="B129" s="669"/>
      <c r="C129" s="357"/>
      <c r="D129" s="415"/>
      <c r="E129" s="364"/>
      <c r="F129" s="473"/>
      <c r="G129" s="364"/>
      <c r="H129" s="300"/>
      <c r="I129" s="8"/>
      <c r="J129" s="9"/>
      <c r="K129" s="516"/>
      <c r="L129" s="517"/>
      <c r="M129" s="518"/>
      <c r="N129" s="80"/>
      <c r="O129" s="390"/>
      <c r="P129" s="531"/>
      <c r="Q129" s="516"/>
      <c r="R129" s="531"/>
      <c r="S129" s="516"/>
      <c r="T129" s="325"/>
      <c r="U129" s="371"/>
      <c r="V129" s="335"/>
      <c r="W129" s="7"/>
      <c r="X129" s="7"/>
      <c r="Y129" s="9"/>
      <c r="Z129" s="7"/>
      <c r="AA129" s="371"/>
      <c r="AB129" s="606"/>
      <c r="AC129" s="607"/>
      <c r="AD129" s="531"/>
      <c r="AE129" s="572"/>
      <c r="AF129" s="572"/>
      <c r="AG129" s="354"/>
      <c r="AH129" s="290"/>
      <c r="AI129" s="315"/>
      <c r="AJ129" s="117"/>
      <c r="AK129" s="69"/>
      <c r="AL129" s="305"/>
      <c r="AM129" s="300"/>
    </row>
    <row r="130" spans="1:39" s="6" customFormat="1" outlineLevel="1">
      <c r="A130" s="199"/>
      <c r="B130" s="669"/>
      <c r="C130" s="357"/>
      <c r="D130" s="415"/>
      <c r="E130" s="364"/>
      <c r="F130" s="473"/>
      <c r="G130" s="364"/>
      <c r="H130" s="300"/>
      <c r="I130" s="8"/>
      <c r="J130" s="9"/>
      <c r="K130" s="509"/>
      <c r="L130" s="510"/>
      <c r="M130" s="511"/>
      <c r="N130" s="124"/>
      <c r="O130" s="389"/>
      <c r="P130" s="515"/>
      <c r="Q130" s="509"/>
      <c r="R130" s="515"/>
      <c r="S130" s="509"/>
      <c r="T130" s="19"/>
      <c r="U130" s="371"/>
      <c r="V130" s="333"/>
      <c r="W130" s="10"/>
      <c r="X130" s="10"/>
      <c r="Y130" s="18"/>
      <c r="Z130" s="10"/>
      <c r="AA130" s="371"/>
      <c r="AB130" s="601"/>
      <c r="AC130" s="602"/>
      <c r="AD130" s="531"/>
      <c r="AE130" s="572"/>
      <c r="AF130" s="572"/>
      <c r="AG130" s="354"/>
      <c r="AH130" s="290"/>
      <c r="AI130" s="315"/>
      <c r="AJ130" s="117"/>
      <c r="AK130" s="69"/>
      <c r="AL130" s="305"/>
      <c r="AM130" s="300"/>
    </row>
    <row r="131" spans="1:39" s="6" customFormat="1" ht="13.5" outlineLevel="1" thickBot="1">
      <c r="A131" s="199"/>
      <c r="B131" s="669"/>
      <c r="C131" s="357"/>
      <c r="D131" s="415"/>
      <c r="E131" s="364"/>
      <c r="F131" s="473"/>
      <c r="G131" s="364"/>
      <c r="H131" s="300"/>
      <c r="I131" s="8"/>
      <c r="J131" s="9"/>
      <c r="K131" s="516"/>
      <c r="L131" s="517"/>
      <c r="M131" s="518"/>
      <c r="N131" s="80"/>
      <c r="O131" s="390"/>
      <c r="P131" s="531"/>
      <c r="Q131" s="516"/>
      <c r="R131" s="531"/>
      <c r="S131" s="516"/>
      <c r="T131" s="325"/>
      <c r="U131" s="371"/>
      <c r="V131" s="335"/>
      <c r="W131" s="7"/>
      <c r="X131" s="7"/>
      <c r="Y131" s="9"/>
      <c r="Z131" s="7"/>
      <c r="AA131" s="371"/>
      <c r="AB131" s="606"/>
      <c r="AC131" s="607"/>
      <c r="AD131" s="531"/>
      <c r="AE131" s="572"/>
      <c r="AF131" s="572"/>
      <c r="AG131" s="354"/>
      <c r="AH131" s="290"/>
      <c r="AI131" s="315"/>
      <c r="AJ131" s="117"/>
      <c r="AK131" s="69"/>
      <c r="AL131" s="305"/>
      <c r="AM131" s="300"/>
    </row>
    <row r="132" spans="1:39" s="11" customFormat="1" ht="26.25" thickBot="1">
      <c r="A132" s="361" t="str">
        <f>FIXED($D$8,0,1)</f>
        <v>0</v>
      </c>
      <c r="B132" s="666" t="str">
        <f>FIXED($I$4,0,1)</f>
        <v>0</v>
      </c>
      <c r="C132" s="20" t="s">
        <v>33</v>
      </c>
      <c r="D132" s="418" t="s">
        <v>88</v>
      </c>
      <c r="E132" s="498"/>
      <c r="F132" s="471"/>
      <c r="G132" s="476"/>
      <c r="H132" s="299"/>
      <c r="I132" s="14"/>
      <c r="J132" s="12"/>
      <c r="K132" s="503">
        <f>SUM(K129:K131)</f>
        <v>0</v>
      </c>
      <c r="L132" s="504">
        <f>SUM(L129:L131)</f>
        <v>0</v>
      </c>
      <c r="M132" s="505">
        <f>SUM(M129:M131)</f>
        <v>0</v>
      </c>
      <c r="N132" s="122"/>
      <c r="O132" s="384"/>
      <c r="P132" s="545">
        <f>SUM(P129:P131)</f>
        <v>0</v>
      </c>
      <c r="Q132" s="503">
        <f>SUM(Q129:Q131)</f>
        <v>0</v>
      </c>
      <c r="R132" s="545">
        <f>SUM(R129:R131)</f>
        <v>0</v>
      </c>
      <c r="S132" s="503">
        <f>SUM(S129:S131)</f>
        <v>0</v>
      </c>
      <c r="T132" s="324"/>
      <c r="U132" s="370"/>
      <c r="V132" s="334"/>
      <c r="W132" s="138"/>
      <c r="X132" s="138"/>
      <c r="Y132" s="163"/>
      <c r="Z132" s="138"/>
      <c r="AA132" s="370"/>
      <c r="AB132" s="603">
        <f>SUM(AB129:AB131)</f>
        <v>0</v>
      </c>
      <c r="AC132" s="604"/>
      <c r="AD132" s="540">
        <f>SUM(AD129:AD131)</f>
        <v>0</v>
      </c>
      <c r="AE132" s="605"/>
      <c r="AF132" s="503">
        <f>AD132</f>
        <v>0</v>
      </c>
      <c r="AG132" s="91">
        <f>IF((AF132-E132)&gt;0,(AF132-E132),0)</f>
        <v>0</v>
      </c>
      <c r="AH132" s="292"/>
      <c r="AI132" s="303">
        <f>IF($AK$2="PME",40%,20%)</f>
        <v>0.2</v>
      </c>
      <c r="AJ132" s="83">
        <f>AF132*AI132</f>
        <v>0</v>
      </c>
      <c r="AK132" s="53" t="str">
        <f>IF(Q132&lt;&gt;0,IF((Q132+AB132)-AD132=0,"OK","!"),IF(P132&lt;&gt;0,IF((P132+AB132)-AD132=0,"OK","!"),IF((K132+AB132)-AD132=0,"OK","!")))</f>
        <v>OK</v>
      </c>
      <c r="AL132" s="314"/>
      <c r="AM132" s="299"/>
    </row>
    <row r="133" spans="1:39" s="6" customFormat="1" outlineLevel="1">
      <c r="A133" s="199"/>
      <c r="B133" s="669"/>
      <c r="C133" s="357"/>
      <c r="D133" s="415"/>
      <c r="E133" s="364"/>
      <c r="F133" s="473"/>
      <c r="G133" s="364"/>
      <c r="H133" s="300"/>
      <c r="I133" s="8"/>
      <c r="J133" s="9"/>
      <c r="K133" s="509"/>
      <c r="L133" s="510"/>
      <c r="M133" s="511"/>
      <c r="N133" s="124"/>
      <c r="O133" s="389"/>
      <c r="P133" s="515"/>
      <c r="Q133" s="509"/>
      <c r="R133" s="515"/>
      <c r="S133" s="509"/>
      <c r="T133" s="19"/>
      <c r="U133" s="371"/>
      <c r="V133" s="333"/>
      <c r="W133" s="10"/>
      <c r="X133" s="10"/>
      <c r="Y133" s="18"/>
      <c r="Z133" s="10"/>
      <c r="AA133" s="371"/>
      <c r="AB133" s="601"/>
      <c r="AC133" s="602"/>
      <c r="AD133" s="531"/>
      <c r="AE133" s="572"/>
      <c r="AF133" s="572"/>
      <c r="AG133" s="354"/>
      <c r="AH133" s="290"/>
      <c r="AI133" s="315"/>
      <c r="AJ133" s="117"/>
      <c r="AK133" s="69"/>
      <c r="AL133" s="305"/>
      <c r="AM133" s="300"/>
    </row>
    <row r="134" spans="1:39" s="6" customFormat="1" outlineLevel="1">
      <c r="A134" s="199"/>
      <c r="B134" s="669"/>
      <c r="C134" s="357"/>
      <c r="D134" s="415"/>
      <c r="E134" s="364"/>
      <c r="F134" s="473"/>
      <c r="G134" s="364"/>
      <c r="H134" s="300"/>
      <c r="I134" s="8"/>
      <c r="J134" s="9"/>
      <c r="K134" s="516"/>
      <c r="L134" s="517"/>
      <c r="M134" s="518"/>
      <c r="N134" s="80"/>
      <c r="O134" s="390"/>
      <c r="P134" s="531"/>
      <c r="Q134" s="516"/>
      <c r="R134" s="531"/>
      <c r="S134" s="516"/>
      <c r="T134" s="325"/>
      <c r="U134" s="371"/>
      <c r="V134" s="335"/>
      <c r="W134" s="7"/>
      <c r="X134" s="7"/>
      <c r="Y134" s="9"/>
      <c r="Z134" s="7"/>
      <c r="AA134" s="371"/>
      <c r="AB134" s="606"/>
      <c r="AC134" s="607"/>
      <c r="AD134" s="531"/>
      <c r="AE134" s="572"/>
      <c r="AF134" s="572"/>
      <c r="AG134" s="354"/>
      <c r="AH134" s="290"/>
      <c r="AI134" s="315"/>
      <c r="AJ134" s="117"/>
      <c r="AK134" s="69"/>
      <c r="AL134" s="305"/>
      <c r="AM134" s="300"/>
    </row>
    <row r="135" spans="1:39" s="6" customFormat="1" ht="13.5" outlineLevel="1" thickBot="1">
      <c r="A135" s="199"/>
      <c r="B135" s="669"/>
      <c r="C135" s="357"/>
      <c r="D135" s="415"/>
      <c r="E135" s="364"/>
      <c r="F135" s="473"/>
      <c r="G135" s="364"/>
      <c r="H135" s="300"/>
      <c r="I135" s="8"/>
      <c r="J135" s="9"/>
      <c r="K135" s="516"/>
      <c r="L135" s="517"/>
      <c r="M135" s="518"/>
      <c r="N135" s="80"/>
      <c r="O135" s="390"/>
      <c r="P135" s="531"/>
      <c r="Q135" s="516"/>
      <c r="R135" s="531"/>
      <c r="S135" s="516"/>
      <c r="T135" s="325"/>
      <c r="U135" s="371"/>
      <c r="V135" s="335"/>
      <c r="W135" s="7"/>
      <c r="X135" s="7"/>
      <c r="Y135" s="9"/>
      <c r="Z135" s="7"/>
      <c r="AA135" s="371"/>
      <c r="AB135" s="606"/>
      <c r="AC135" s="607"/>
      <c r="AD135" s="531"/>
      <c r="AE135" s="572"/>
      <c r="AF135" s="572"/>
      <c r="AG135" s="354"/>
      <c r="AH135" s="290"/>
      <c r="AI135" s="315"/>
      <c r="AJ135" s="117"/>
      <c r="AK135" s="69"/>
      <c r="AL135" s="305"/>
      <c r="AM135" s="300"/>
    </row>
    <row r="136" spans="1:39" s="11" customFormat="1" ht="26.25" thickBot="1">
      <c r="A136" s="361" t="str">
        <f>FIXED($D$8,0,1)</f>
        <v>0</v>
      </c>
      <c r="B136" s="666" t="str">
        <f>FIXED($I$4,0,1)</f>
        <v>0</v>
      </c>
      <c r="C136" s="20" t="s">
        <v>34</v>
      </c>
      <c r="D136" s="418" t="s">
        <v>89</v>
      </c>
      <c r="E136" s="498"/>
      <c r="F136" s="471"/>
      <c r="G136" s="476"/>
      <c r="H136" s="299"/>
      <c r="I136" s="14"/>
      <c r="J136" s="12"/>
      <c r="K136" s="503">
        <f>SUM(K133:K135)</f>
        <v>0</v>
      </c>
      <c r="L136" s="504">
        <f>SUM(L133:L135)</f>
        <v>0</v>
      </c>
      <c r="M136" s="505">
        <f>SUM(M133:M135)</f>
        <v>0</v>
      </c>
      <c r="N136" s="122"/>
      <c r="O136" s="384"/>
      <c r="P136" s="545">
        <f>SUM(P133:P135)</f>
        <v>0</v>
      </c>
      <c r="Q136" s="503">
        <f>SUM(Q133:Q135)</f>
        <v>0</v>
      </c>
      <c r="R136" s="545">
        <f>SUM(R133:R135)</f>
        <v>0</v>
      </c>
      <c r="S136" s="503">
        <f>SUM(S133:S135)</f>
        <v>0</v>
      </c>
      <c r="T136" s="324"/>
      <c r="U136" s="370"/>
      <c r="V136" s="334"/>
      <c r="W136" s="138"/>
      <c r="X136" s="138"/>
      <c r="Y136" s="163"/>
      <c r="Z136" s="138"/>
      <c r="AA136" s="370"/>
      <c r="AB136" s="603">
        <f>SUM(AB133:AB135)</f>
        <v>0</v>
      </c>
      <c r="AC136" s="604"/>
      <c r="AD136" s="540">
        <f>SUM(AD133:AD135)</f>
        <v>0</v>
      </c>
      <c r="AE136" s="605"/>
      <c r="AF136" s="503">
        <f>AD136</f>
        <v>0</v>
      </c>
      <c r="AG136" s="91">
        <f>IF((AF136-E136)&gt;0,(AF136-E136),0)</f>
        <v>0</v>
      </c>
      <c r="AH136" s="292"/>
      <c r="AI136" s="303">
        <f>IF($AK$2="PME",40%,20%)</f>
        <v>0.2</v>
      </c>
      <c r="AJ136" s="83">
        <f>AF136*AI136</f>
        <v>0</v>
      </c>
      <c r="AK136" s="53" t="str">
        <f>IF(Q136&lt;&gt;0,IF((Q136+AB136)-AD136=0,"OK","!"),IF(P136&lt;&gt;0,IF((P136+AB136)-AD136=0,"OK","!"),IF((K136+AB136)-AD136=0,"OK","!")))</f>
        <v>OK</v>
      </c>
      <c r="AL136" s="314"/>
      <c r="AM136" s="299"/>
    </row>
    <row r="137" spans="1:39" s="6" customFormat="1" outlineLevel="1">
      <c r="A137" s="199"/>
      <c r="B137" s="669"/>
      <c r="C137" s="26"/>
      <c r="D137" s="420" t="s">
        <v>35</v>
      </c>
      <c r="E137" s="364"/>
      <c r="F137" s="473"/>
      <c r="G137" s="364"/>
      <c r="H137" s="300"/>
      <c r="I137" s="8"/>
      <c r="J137" s="9"/>
      <c r="K137" s="516"/>
      <c r="L137" s="517"/>
      <c r="M137" s="518"/>
      <c r="N137" s="80"/>
      <c r="O137" s="390"/>
      <c r="P137" s="531"/>
      <c r="Q137" s="516"/>
      <c r="R137" s="531"/>
      <c r="S137" s="516"/>
      <c r="T137" s="325"/>
      <c r="U137" s="371"/>
      <c r="V137" s="335"/>
      <c r="W137" s="7"/>
      <c r="X137" s="7"/>
      <c r="Y137" s="9"/>
      <c r="Z137" s="7"/>
      <c r="AA137" s="371"/>
      <c r="AB137" s="606"/>
      <c r="AC137" s="607"/>
      <c r="AD137" s="531"/>
      <c r="AE137" s="572"/>
      <c r="AF137" s="572"/>
      <c r="AG137" s="90"/>
      <c r="AH137" s="290"/>
      <c r="AI137" s="315"/>
      <c r="AJ137" s="117"/>
      <c r="AK137" s="69"/>
      <c r="AL137" s="305"/>
      <c r="AM137" s="300"/>
    </row>
    <row r="138" spans="1:39" s="6" customFormat="1" outlineLevel="1">
      <c r="A138" s="199"/>
      <c r="B138" s="669"/>
      <c r="C138" s="357"/>
      <c r="D138" s="421" t="s">
        <v>36</v>
      </c>
      <c r="E138" s="364"/>
      <c r="F138" s="473"/>
      <c r="G138" s="364"/>
      <c r="H138" s="300"/>
      <c r="I138" s="8"/>
      <c r="J138" s="9"/>
      <c r="K138" s="509"/>
      <c r="L138" s="510"/>
      <c r="M138" s="511"/>
      <c r="N138" s="124"/>
      <c r="O138" s="389"/>
      <c r="P138" s="515"/>
      <c r="Q138" s="509"/>
      <c r="R138" s="515"/>
      <c r="S138" s="509"/>
      <c r="T138" s="19"/>
      <c r="U138" s="371"/>
      <c r="V138" s="333"/>
      <c r="W138" s="10"/>
      <c r="X138" s="10"/>
      <c r="Y138" s="18"/>
      <c r="Z138" s="10"/>
      <c r="AA138" s="371"/>
      <c r="AB138" s="601"/>
      <c r="AC138" s="602"/>
      <c r="AD138" s="531"/>
      <c r="AE138" s="572"/>
      <c r="AF138" s="572"/>
      <c r="AG138" s="354"/>
      <c r="AH138" s="290"/>
      <c r="AI138" s="315"/>
      <c r="AJ138" s="117"/>
      <c r="AK138" s="69"/>
      <c r="AL138" s="305"/>
      <c r="AM138" s="300"/>
    </row>
    <row r="139" spans="1:39" s="6" customFormat="1" outlineLevel="1">
      <c r="A139" s="199"/>
      <c r="B139" s="669"/>
      <c r="C139" s="357"/>
      <c r="D139" s="421" t="s">
        <v>37</v>
      </c>
      <c r="E139" s="364"/>
      <c r="F139" s="473"/>
      <c r="G139" s="364"/>
      <c r="H139" s="300"/>
      <c r="I139" s="8"/>
      <c r="J139" s="9"/>
      <c r="K139" s="516"/>
      <c r="L139" s="517"/>
      <c r="M139" s="518"/>
      <c r="N139" s="80"/>
      <c r="O139" s="390"/>
      <c r="P139" s="531"/>
      <c r="Q139" s="516"/>
      <c r="R139" s="531"/>
      <c r="S139" s="516"/>
      <c r="T139" s="325"/>
      <c r="U139" s="371"/>
      <c r="V139" s="335"/>
      <c r="W139" s="7"/>
      <c r="X139" s="7"/>
      <c r="Y139" s="9"/>
      <c r="Z139" s="7"/>
      <c r="AA139" s="371"/>
      <c r="AB139" s="606"/>
      <c r="AC139" s="607"/>
      <c r="AD139" s="531"/>
      <c r="AE139" s="572"/>
      <c r="AF139" s="572"/>
      <c r="AG139" s="354"/>
      <c r="AH139" s="290"/>
      <c r="AI139" s="315"/>
      <c r="AJ139" s="117"/>
      <c r="AK139" s="69"/>
      <c r="AL139" s="305"/>
      <c r="AM139" s="300"/>
    </row>
    <row r="140" spans="1:39" s="6" customFormat="1" outlineLevel="1">
      <c r="A140" s="199"/>
      <c r="B140" s="669"/>
      <c r="C140" s="357"/>
      <c r="D140" s="421" t="s">
        <v>38</v>
      </c>
      <c r="E140" s="364"/>
      <c r="F140" s="473"/>
      <c r="G140" s="364"/>
      <c r="H140" s="300"/>
      <c r="I140" s="8"/>
      <c r="J140" s="9"/>
      <c r="K140" s="516"/>
      <c r="L140" s="517"/>
      <c r="M140" s="518"/>
      <c r="N140" s="80"/>
      <c r="O140" s="390"/>
      <c r="P140" s="531"/>
      <c r="Q140" s="516"/>
      <c r="R140" s="531"/>
      <c r="S140" s="516"/>
      <c r="T140" s="325"/>
      <c r="U140" s="371"/>
      <c r="V140" s="335"/>
      <c r="W140" s="7"/>
      <c r="X140" s="7"/>
      <c r="Y140" s="9"/>
      <c r="Z140" s="7"/>
      <c r="AA140" s="371"/>
      <c r="AB140" s="606"/>
      <c r="AC140" s="607"/>
      <c r="AD140" s="531"/>
      <c r="AE140" s="572"/>
      <c r="AF140" s="572"/>
      <c r="AG140" s="354"/>
      <c r="AH140" s="290"/>
      <c r="AI140" s="315"/>
      <c r="AJ140" s="117"/>
      <c r="AK140" s="69"/>
      <c r="AL140" s="305"/>
      <c r="AM140" s="300"/>
    </row>
    <row r="141" spans="1:39" s="6" customFormat="1" outlineLevel="1">
      <c r="A141" s="199"/>
      <c r="B141" s="669"/>
      <c r="C141" s="357"/>
      <c r="D141" s="421" t="s">
        <v>39</v>
      </c>
      <c r="E141" s="364"/>
      <c r="F141" s="473"/>
      <c r="G141" s="364"/>
      <c r="H141" s="300"/>
      <c r="I141" s="8"/>
      <c r="J141" s="9"/>
      <c r="K141" s="516"/>
      <c r="L141" s="517"/>
      <c r="M141" s="518"/>
      <c r="N141" s="80"/>
      <c r="O141" s="390"/>
      <c r="P141" s="531"/>
      <c r="Q141" s="516"/>
      <c r="R141" s="531"/>
      <c r="S141" s="516"/>
      <c r="T141" s="325"/>
      <c r="U141" s="371"/>
      <c r="V141" s="335"/>
      <c r="W141" s="7"/>
      <c r="X141" s="7"/>
      <c r="Y141" s="9"/>
      <c r="Z141" s="7"/>
      <c r="AA141" s="371"/>
      <c r="AB141" s="606"/>
      <c r="AC141" s="607"/>
      <c r="AD141" s="531"/>
      <c r="AE141" s="572"/>
      <c r="AF141" s="572"/>
      <c r="AG141" s="354"/>
      <c r="AH141" s="290"/>
      <c r="AI141" s="315"/>
      <c r="AJ141" s="117"/>
      <c r="AK141" s="69"/>
      <c r="AL141" s="305"/>
      <c r="AM141" s="300"/>
    </row>
    <row r="142" spans="1:39" s="6" customFormat="1" outlineLevel="1">
      <c r="A142" s="199"/>
      <c r="B142" s="669"/>
      <c r="C142" s="357"/>
      <c r="D142" s="421" t="s">
        <v>40</v>
      </c>
      <c r="E142" s="364"/>
      <c r="F142" s="473"/>
      <c r="G142" s="364"/>
      <c r="H142" s="300"/>
      <c r="I142" s="8"/>
      <c r="J142" s="9"/>
      <c r="K142" s="516"/>
      <c r="L142" s="517"/>
      <c r="M142" s="518"/>
      <c r="N142" s="80"/>
      <c r="O142" s="390"/>
      <c r="P142" s="531"/>
      <c r="Q142" s="516"/>
      <c r="R142" s="531"/>
      <c r="S142" s="516"/>
      <c r="T142" s="325"/>
      <c r="U142" s="371"/>
      <c r="V142" s="335"/>
      <c r="W142" s="7"/>
      <c r="X142" s="7"/>
      <c r="Y142" s="9"/>
      <c r="Z142" s="7"/>
      <c r="AA142" s="371"/>
      <c r="AB142" s="606"/>
      <c r="AC142" s="607"/>
      <c r="AD142" s="531"/>
      <c r="AE142" s="572"/>
      <c r="AF142" s="572"/>
      <c r="AG142" s="354"/>
      <c r="AH142" s="290"/>
      <c r="AI142" s="315"/>
      <c r="AJ142" s="117"/>
      <c r="AK142" s="69"/>
      <c r="AL142" s="305"/>
      <c r="AM142" s="300"/>
    </row>
    <row r="143" spans="1:39" s="6" customFormat="1" ht="25.5" outlineLevel="1">
      <c r="A143" s="199"/>
      <c r="B143" s="669"/>
      <c r="C143" s="357"/>
      <c r="D143" s="421" t="s">
        <v>90</v>
      </c>
      <c r="E143" s="364"/>
      <c r="F143" s="473"/>
      <c r="G143" s="364"/>
      <c r="H143" s="300"/>
      <c r="I143" s="8"/>
      <c r="J143" s="9"/>
      <c r="K143" s="516"/>
      <c r="L143" s="517"/>
      <c r="M143" s="518"/>
      <c r="N143" s="80"/>
      <c r="O143" s="390"/>
      <c r="P143" s="531"/>
      <c r="Q143" s="516"/>
      <c r="R143" s="531"/>
      <c r="S143" s="516"/>
      <c r="T143" s="325"/>
      <c r="U143" s="371"/>
      <c r="V143" s="335"/>
      <c r="W143" s="7"/>
      <c r="X143" s="7"/>
      <c r="Y143" s="9"/>
      <c r="Z143" s="7"/>
      <c r="AA143" s="371"/>
      <c r="AB143" s="606"/>
      <c r="AC143" s="607"/>
      <c r="AD143" s="531"/>
      <c r="AE143" s="572"/>
      <c r="AF143" s="572"/>
      <c r="AG143" s="354"/>
      <c r="AH143" s="290"/>
      <c r="AI143" s="315"/>
      <c r="AJ143" s="117"/>
      <c r="AK143" s="69"/>
      <c r="AL143" s="305"/>
      <c r="AM143" s="300"/>
    </row>
    <row r="144" spans="1:39" s="6" customFormat="1" ht="13.5" outlineLevel="1" thickBot="1">
      <c r="A144" s="199"/>
      <c r="B144" s="669"/>
      <c r="C144" s="357"/>
      <c r="D144" s="679" t="s">
        <v>224</v>
      </c>
      <c r="E144" s="364"/>
      <c r="F144" s="473"/>
      <c r="G144" s="364"/>
      <c r="H144" s="300"/>
      <c r="I144" s="8"/>
      <c r="J144" s="9"/>
      <c r="K144" s="516"/>
      <c r="L144" s="517"/>
      <c r="M144" s="518"/>
      <c r="N144" s="80"/>
      <c r="O144" s="390"/>
      <c r="P144" s="531"/>
      <c r="Q144" s="516"/>
      <c r="R144" s="531"/>
      <c r="S144" s="516"/>
      <c r="T144" s="325"/>
      <c r="U144" s="371"/>
      <c r="V144" s="335"/>
      <c r="W144" s="7"/>
      <c r="X144" s="7"/>
      <c r="Y144" s="9"/>
      <c r="Z144" s="7"/>
      <c r="AA144" s="371"/>
      <c r="AB144" s="606"/>
      <c r="AC144" s="607"/>
      <c r="AD144" s="531"/>
      <c r="AE144" s="572"/>
      <c r="AF144" s="572"/>
      <c r="AG144" s="354"/>
      <c r="AH144" s="290"/>
      <c r="AI144" s="315"/>
      <c r="AJ144" s="117"/>
      <c r="AK144" s="69"/>
      <c r="AL144" s="305"/>
      <c r="AM144" s="300"/>
    </row>
    <row r="145" spans="1:39" s="11" customFormat="1" ht="26.25" thickBot="1">
      <c r="A145" s="361" t="str">
        <f>FIXED($D$8,0,1)</f>
        <v>0</v>
      </c>
      <c r="B145" s="666" t="str">
        <f>FIXED($I$4,0,1)</f>
        <v>0</v>
      </c>
      <c r="C145" s="20" t="s">
        <v>41</v>
      </c>
      <c r="D145" s="418" t="s">
        <v>42</v>
      </c>
      <c r="E145" s="498"/>
      <c r="F145" s="471"/>
      <c r="G145" s="476"/>
      <c r="H145" s="299"/>
      <c r="I145" s="14"/>
      <c r="J145" s="12"/>
      <c r="K145" s="503">
        <f>SUM(K137:K144)</f>
        <v>0</v>
      </c>
      <c r="L145" s="504">
        <f>SUM(L137:L144)</f>
        <v>0</v>
      </c>
      <c r="M145" s="505">
        <f>SUM(M137:M144)</f>
        <v>0</v>
      </c>
      <c r="N145" s="122"/>
      <c r="O145" s="384"/>
      <c r="P145" s="545">
        <f>SUM(P137:P144)</f>
        <v>0</v>
      </c>
      <c r="Q145" s="503">
        <f>SUM(Q137:Q144)</f>
        <v>0</v>
      </c>
      <c r="R145" s="545">
        <f>SUM(R137:R144)</f>
        <v>0</v>
      </c>
      <c r="S145" s="503">
        <f>SUM(S137:S144)</f>
        <v>0</v>
      </c>
      <c r="T145" s="324"/>
      <c r="U145" s="370"/>
      <c r="V145" s="334"/>
      <c r="W145" s="138"/>
      <c r="X145" s="138"/>
      <c r="Y145" s="163"/>
      <c r="Z145" s="138"/>
      <c r="AA145" s="370"/>
      <c r="AB145" s="603">
        <f>SUM(AB137:AB144)</f>
        <v>0</v>
      </c>
      <c r="AC145" s="604"/>
      <c r="AD145" s="540">
        <f>SUM(AD137:AD144)</f>
        <v>0</v>
      </c>
      <c r="AE145" s="605"/>
      <c r="AF145" s="503">
        <f>AD145</f>
        <v>0</v>
      </c>
      <c r="AG145" s="91">
        <f>IF((AF145-E145)&gt;0,(AF145-E145),0)</f>
        <v>0</v>
      </c>
      <c r="AH145" s="292"/>
      <c r="AI145" s="303" t="b">
        <f>IF($AK$2="PME",$AK$5,IF($AK$2="ETI",$AK$6))</f>
        <v>0</v>
      </c>
      <c r="AJ145" s="83">
        <f>AF145*AI145</f>
        <v>0</v>
      </c>
      <c r="AK145" s="53" t="str">
        <f>IF(Q145&lt;&gt;0,IF((Q145+AB145)-AD145=0,"OK","!"),IF(P145&lt;&gt;0,IF((P145+AB145)-AD145=0,"OK","!"),IF((K145+AB145)-AD145=0,"OK","!")))</f>
        <v>OK</v>
      </c>
      <c r="AL145" s="314"/>
      <c r="AM145" s="299"/>
    </row>
    <row r="146" spans="1:39" s="6" customFormat="1" ht="25.5" outlineLevel="1">
      <c r="A146" s="199"/>
      <c r="B146" s="669"/>
      <c r="C146" s="26"/>
      <c r="D146" s="416" t="s">
        <v>218</v>
      </c>
      <c r="E146" s="364"/>
      <c r="F146" s="473"/>
      <c r="G146" s="364"/>
      <c r="H146" s="300"/>
      <c r="I146" s="8"/>
      <c r="J146" s="9"/>
      <c r="K146" s="516"/>
      <c r="L146" s="517"/>
      <c r="M146" s="518"/>
      <c r="N146" s="80"/>
      <c r="O146" s="390"/>
      <c r="P146" s="531"/>
      <c r="Q146" s="516"/>
      <c r="R146" s="531"/>
      <c r="S146" s="516"/>
      <c r="T146" s="325"/>
      <c r="U146" s="371"/>
      <c r="V146" s="335"/>
      <c r="W146" s="7"/>
      <c r="X146" s="7"/>
      <c r="Y146" s="9"/>
      <c r="Z146" s="7"/>
      <c r="AA146" s="371"/>
      <c r="AB146" s="606"/>
      <c r="AC146" s="607"/>
      <c r="AD146" s="531"/>
      <c r="AE146" s="572"/>
      <c r="AF146" s="572"/>
      <c r="AG146" s="90"/>
      <c r="AH146" s="290"/>
      <c r="AI146" s="315"/>
      <c r="AJ146" s="117"/>
      <c r="AK146" s="69"/>
      <c r="AL146" s="305"/>
      <c r="AM146" s="300"/>
    </row>
    <row r="147" spans="1:39" s="6" customFormat="1" ht="25.5" outlineLevel="1">
      <c r="A147" s="199"/>
      <c r="B147" s="670"/>
      <c r="C147" s="489"/>
      <c r="D147" s="10" t="s">
        <v>214</v>
      </c>
      <c r="E147" s="364"/>
      <c r="F147" s="473"/>
      <c r="G147" s="364"/>
      <c r="H147" s="404"/>
      <c r="I147" s="8"/>
      <c r="J147" s="8"/>
      <c r="K147" s="509"/>
      <c r="L147" s="510"/>
      <c r="M147" s="511"/>
      <c r="N147" s="124"/>
      <c r="O147" s="389"/>
      <c r="P147" s="515"/>
      <c r="Q147" s="509"/>
      <c r="R147" s="515"/>
      <c r="S147" s="509"/>
      <c r="T147" s="19"/>
      <c r="U147" s="371"/>
      <c r="V147" s="333"/>
      <c r="W147" s="10"/>
      <c r="X147" s="10"/>
      <c r="Y147" s="18"/>
      <c r="Z147" s="10"/>
      <c r="AA147" s="371"/>
      <c r="AB147" s="601"/>
      <c r="AC147" s="602"/>
      <c r="AD147" s="531"/>
      <c r="AE147" s="572"/>
      <c r="AF147" s="572"/>
      <c r="AG147" s="354"/>
      <c r="AH147" s="290"/>
      <c r="AI147" s="315"/>
      <c r="AJ147" s="117"/>
      <c r="AK147" s="69"/>
      <c r="AL147" s="305"/>
      <c r="AM147" s="300"/>
    </row>
    <row r="148" spans="1:39" s="6" customFormat="1" ht="25.5" outlineLevel="1">
      <c r="A148" s="199"/>
      <c r="B148" s="670"/>
      <c r="C148" s="489"/>
      <c r="D148" s="10" t="s">
        <v>215</v>
      </c>
      <c r="E148" s="364"/>
      <c r="F148" s="473"/>
      <c r="G148" s="364"/>
      <c r="H148" s="300"/>
      <c r="I148" s="8"/>
      <c r="J148" s="9"/>
      <c r="K148" s="516"/>
      <c r="L148" s="517"/>
      <c r="M148" s="518"/>
      <c r="N148" s="80"/>
      <c r="O148" s="390"/>
      <c r="P148" s="531"/>
      <c r="Q148" s="516"/>
      <c r="R148" s="531"/>
      <c r="S148" s="516"/>
      <c r="T148" s="325"/>
      <c r="U148" s="371"/>
      <c r="V148" s="335"/>
      <c r="W148" s="7"/>
      <c r="X148" s="7"/>
      <c r="Y148" s="9"/>
      <c r="Z148" s="7"/>
      <c r="AA148" s="371"/>
      <c r="AB148" s="606"/>
      <c r="AC148" s="607"/>
      <c r="AD148" s="531"/>
      <c r="AE148" s="572"/>
      <c r="AF148" s="572"/>
      <c r="AG148" s="354"/>
      <c r="AH148" s="290"/>
      <c r="AI148" s="315"/>
      <c r="AJ148" s="117"/>
      <c r="AK148" s="69"/>
      <c r="AL148" s="305"/>
      <c r="AM148" s="300"/>
    </row>
    <row r="149" spans="1:39" s="6" customFormat="1" ht="13.5" outlineLevel="1" thickBot="1">
      <c r="A149" s="199"/>
      <c r="B149" s="670"/>
      <c r="C149" s="489"/>
      <c r="D149" s="679" t="s">
        <v>224</v>
      </c>
      <c r="E149" s="364"/>
      <c r="F149" s="473"/>
      <c r="G149" s="364"/>
      <c r="H149" s="300"/>
      <c r="I149" s="8"/>
      <c r="J149" s="9"/>
      <c r="K149" s="516"/>
      <c r="L149" s="517"/>
      <c r="M149" s="518"/>
      <c r="N149" s="80"/>
      <c r="O149" s="390"/>
      <c r="P149" s="531"/>
      <c r="Q149" s="516"/>
      <c r="R149" s="531"/>
      <c r="S149" s="516"/>
      <c r="T149" s="325"/>
      <c r="U149" s="371"/>
      <c r="V149" s="335"/>
      <c r="W149" s="7"/>
      <c r="X149" s="7"/>
      <c r="Y149" s="9"/>
      <c r="Z149" s="7"/>
      <c r="AA149" s="371"/>
      <c r="AB149" s="606"/>
      <c r="AC149" s="607"/>
      <c r="AD149" s="531"/>
      <c r="AE149" s="572"/>
      <c r="AF149" s="572"/>
      <c r="AG149" s="354"/>
      <c r="AH149" s="290"/>
      <c r="AI149" s="315"/>
      <c r="AJ149" s="117"/>
      <c r="AK149" s="69"/>
      <c r="AL149" s="305"/>
      <c r="AM149" s="300"/>
    </row>
    <row r="150" spans="1:39" s="626" customFormat="1" ht="26.25" thickBot="1">
      <c r="A150" s="625" t="str">
        <f>FIXED($D$8,0,1)</f>
        <v>0</v>
      </c>
      <c r="B150" s="666" t="str">
        <f>FIXED($I$4,0,1)</f>
        <v>0</v>
      </c>
      <c r="C150" s="626" t="s">
        <v>216</v>
      </c>
      <c r="D150" s="628" t="s">
        <v>217</v>
      </c>
      <c r="E150" s="629"/>
      <c r="F150" s="734" t="s">
        <v>221</v>
      </c>
      <c r="G150" s="735"/>
      <c r="H150" s="630"/>
      <c r="I150" s="631"/>
      <c r="J150" s="632"/>
      <c r="K150" s="633">
        <f>SUM(K146:K149)</f>
        <v>0</v>
      </c>
      <c r="L150" s="634">
        <f>SUM(L146:L149)</f>
        <v>0</v>
      </c>
      <c r="M150" s="635">
        <f>SUM(M146:M149)</f>
        <v>0</v>
      </c>
      <c r="N150" s="636"/>
      <c r="O150" s="637"/>
      <c r="P150" s="638">
        <f>SUM(P146:P149)</f>
        <v>0</v>
      </c>
      <c r="Q150" s="633">
        <f>SUM(Q146:Q149)</f>
        <v>0</v>
      </c>
      <c r="R150" s="638">
        <f>SUM(R146:R149)</f>
        <v>0</v>
      </c>
      <c r="S150" s="633">
        <f>SUM(S146:S149)</f>
        <v>0</v>
      </c>
      <c r="T150" s="639"/>
      <c r="U150" s="640"/>
      <c r="V150" s="641"/>
      <c r="W150" s="642"/>
      <c r="X150" s="642"/>
      <c r="Y150" s="643"/>
      <c r="Z150" s="642"/>
      <c r="AA150" s="640"/>
      <c r="AB150" s="644">
        <f>SUM(AB146:AB149)</f>
        <v>0</v>
      </c>
      <c r="AC150" s="645"/>
      <c r="AD150" s="646">
        <f>SUM(AD146:AD149)</f>
        <v>0</v>
      </c>
      <c r="AE150" s="647"/>
      <c r="AF150" s="633">
        <f>AD150</f>
        <v>0</v>
      </c>
      <c r="AG150" s="648">
        <f>IF((AF150-E150)&gt;0,(AF150-E150),0)</f>
        <v>0</v>
      </c>
      <c r="AH150" s="649"/>
      <c r="AI150" s="650">
        <f>IF($AK$2="PME",40%,20%)</f>
        <v>0.2</v>
      </c>
      <c r="AJ150" s="651">
        <f>AF150*AI150</f>
        <v>0</v>
      </c>
      <c r="AK150" s="652" t="str">
        <f>IF(Q150&lt;&gt;0,IF((Q150+AB150)-AD150=0,"OK","!"),IF(P150&lt;&gt;0,IF((P150+AB150)-AD150=0,"OK","!"),IF((K150+AB150)-AD150=0,"OK","!")))</f>
        <v>OK</v>
      </c>
      <c r="AL150" s="653"/>
      <c r="AM150" s="627"/>
    </row>
    <row r="151" spans="1:39" s="6" customFormat="1" outlineLevel="1">
      <c r="A151" s="199"/>
      <c r="B151" s="669"/>
      <c r="C151" s="26"/>
      <c r="D151" s="416" t="s">
        <v>43</v>
      </c>
      <c r="E151" s="364"/>
      <c r="F151" s="473"/>
      <c r="G151" s="364"/>
      <c r="H151" s="300"/>
      <c r="I151" s="8"/>
      <c r="J151" s="9"/>
      <c r="K151" s="516"/>
      <c r="L151" s="517"/>
      <c r="M151" s="518"/>
      <c r="N151" s="80"/>
      <c r="O151" s="390"/>
      <c r="P151" s="531"/>
      <c r="Q151" s="516"/>
      <c r="R151" s="531"/>
      <c r="S151" s="516"/>
      <c r="T151" s="325"/>
      <c r="U151" s="371"/>
      <c r="V151" s="335"/>
      <c r="W151" s="7"/>
      <c r="X151" s="7"/>
      <c r="Y151" s="9"/>
      <c r="Z151" s="7"/>
      <c r="AA151" s="371"/>
      <c r="AB151" s="606"/>
      <c r="AC151" s="607"/>
      <c r="AD151" s="531"/>
      <c r="AE151" s="572"/>
      <c r="AF151" s="572"/>
      <c r="AG151" s="90"/>
      <c r="AH151" s="290"/>
      <c r="AI151" s="315"/>
      <c r="AJ151" s="117"/>
      <c r="AK151" s="69"/>
      <c r="AL151" s="305"/>
      <c r="AM151" s="300"/>
    </row>
    <row r="152" spans="1:39" s="6" customFormat="1" outlineLevel="1">
      <c r="A152" s="199"/>
      <c r="B152" s="669"/>
      <c r="C152" s="357"/>
      <c r="D152" s="415" t="s">
        <v>44</v>
      </c>
      <c r="E152" s="364"/>
      <c r="F152" s="473"/>
      <c r="G152" s="364"/>
      <c r="H152" s="300"/>
      <c r="I152" s="8"/>
      <c r="J152" s="9"/>
      <c r="K152" s="516"/>
      <c r="L152" s="517"/>
      <c r="M152" s="518"/>
      <c r="N152" s="79"/>
      <c r="O152" s="391"/>
      <c r="P152" s="531"/>
      <c r="Q152" s="516"/>
      <c r="R152" s="531"/>
      <c r="S152" s="516"/>
      <c r="T152" s="325"/>
      <c r="U152" s="371"/>
      <c r="V152" s="335"/>
      <c r="W152" s="7"/>
      <c r="X152" s="7"/>
      <c r="Y152" s="9"/>
      <c r="Z152" s="7"/>
      <c r="AA152" s="371"/>
      <c r="AB152" s="606"/>
      <c r="AC152" s="607"/>
      <c r="AD152" s="531"/>
      <c r="AE152" s="572"/>
      <c r="AF152" s="572"/>
      <c r="AG152" s="354"/>
      <c r="AH152" s="290"/>
      <c r="AI152" s="315"/>
      <c r="AJ152" s="117"/>
      <c r="AK152" s="69"/>
      <c r="AL152" s="305"/>
      <c r="AM152" s="300"/>
    </row>
    <row r="153" spans="1:39" s="6" customFormat="1" outlineLevel="1">
      <c r="A153" s="199"/>
      <c r="B153" s="669"/>
      <c r="C153" s="357"/>
      <c r="D153" s="415" t="s">
        <v>45</v>
      </c>
      <c r="E153" s="364"/>
      <c r="F153" s="473"/>
      <c r="G153" s="364"/>
      <c r="H153" s="404"/>
      <c r="I153" s="8"/>
      <c r="J153" s="8"/>
      <c r="K153" s="509"/>
      <c r="L153" s="510"/>
      <c r="M153" s="511"/>
      <c r="N153" s="124"/>
      <c r="O153" s="389"/>
      <c r="P153" s="515"/>
      <c r="Q153" s="509"/>
      <c r="R153" s="515"/>
      <c r="S153" s="509"/>
      <c r="T153" s="19"/>
      <c r="U153" s="371"/>
      <c r="V153" s="333"/>
      <c r="W153" s="10"/>
      <c r="X153" s="10"/>
      <c r="Y153" s="18"/>
      <c r="Z153" s="10"/>
      <c r="AA153" s="371"/>
      <c r="AB153" s="601"/>
      <c r="AC153" s="602"/>
      <c r="AD153" s="531"/>
      <c r="AE153" s="572"/>
      <c r="AF153" s="572"/>
      <c r="AG153" s="354"/>
      <c r="AH153" s="290"/>
      <c r="AI153" s="315"/>
      <c r="AJ153" s="117"/>
      <c r="AK153" s="69"/>
      <c r="AL153" s="305"/>
      <c r="AM153" s="300"/>
    </row>
    <row r="154" spans="1:39" s="6" customFormat="1" outlineLevel="1">
      <c r="A154" s="199"/>
      <c r="B154" s="669"/>
      <c r="C154" s="357"/>
      <c r="D154" s="415" t="s">
        <v>46</v>
      </c>
      <c r="E154" s="364"/>
      <c r="F154" s="473"/>
      <c r="G154" s="364"/>
      <c r="H154" s="300"/>
      <c r="I154" s="8"/>
      <c r="J154" s="9"/>
      <c r="K154" s="516"/>
      <c r="L154" s="517"/>
      <c r="M154" s="518"/>
      <c r="N154" s="80"/>
      <c r="O154" s="390"/>
      <c r="P154" s="531"/>
      <c r="Q154" s="516"/>
      <c r="R154" s="531"/>
      <c r="S154" s="516"/>
      <c r="T154" s="325"/>
      <c r="U154" s="371"/>
      <c r="V154" s="335"/>
      <c r="W154" s="7"/>
      <c r="X154" s="7"/>
      <c r="Y154" s="9"/>
      <c r="Z154" s="7"/>
      <c r="AA154" s="371"/>
      <c r="AB154" s="606"/>
      <c r="AC154" s="607"/>
      <c r="AD154" s="531"/>
      <c r="AE154" s="572"/>
      <c r="AF154" s="572"/>
      <c r="AG154" s="354"/>
      <c r="AH154" s="290"/>
      <c r="AI154" s="315"/>
      <c r="AJ154" s="117"/>
      <c r="AK154" s="69"/>
      <c r="AL154" s="305"/>
      <c r="AM154" s="300"/>
    </row>
    <row r="155" spans="1:39" s="6" customFormat="1" ht="13.5" outlineLevel="1" thickBot="1">
      <c r="A155" s="199"/>
      <c r="B155" s="669"/>
      <c r="C155" s="357"/>
      <c r="D155" s="679" t="s">
        <v>224</v>
      </c>
      <c r="E155" s="364"/>
      <c r="F155" s="473"/>
      <c r="G155" s="364"/>
      <c r="H155" s="300"/>
      <c r="I155" s="8"/>
      <c r="J155" s="9"/>
      <c r="K155" s="516"/>
      <c r="L155" s="517"/>
      <c r="M155" s="518"/>
      <c r="N155" s="80"/>
      <c r="O155" s="390"/>
      <c r="P155" s="531"/>
      <c r="Q155" s="516"/>
      <c r="R155" s="531"/>
      <c r="S155" s="516"/>
      <c r="T155" s="325"/>
      <c r="U155" s="371"/>
      <c r="V155" s="335"/>
      <c r="W155" s="7"/>
      <c r="X155" s="7"/>
      <c r="Y155" s="9"/>
      <c r="Z155" s="7"/>
      <c r="AA155" s="371"/>
      <c r="AB155" s="606"/>
      <c r="AC155" s="607"/>
      <c r="AD155" s="531"/>
      <c r="AE155" s="572"/>
      <c r="AF155" s="572"/>
      <c r="AG155" s="354"/>
      <c r="AH155" s="290"/>
      <c r="AI155" s="315"/>
      <c r="AJ155" s="117"/>
      <c r="AK155" s="69"/>
      <c r="AL155" s="305"/>
      <c r="AM155" s="300"/>
    </row>
    <row r="156" spans="1:39" s="11" customFormat="1" ht="15" thickBot="1">
      <c r="A156" s="361" t="str">
        <f>FIXED($D$8,0,1)</f>
        <v>0</v>
      </c>
      <c r="B156" s="666" t="str">
        <f>FIXED($I$4,0,1)</f>
        <v>0</v>
      </c>
      <c r="C156" s="20" t="s">
        <v>47</v>
      </c>
      <c r="D156" s="418" t="s">
        <v>48</v>
      </c>
      <c r="E156" s="498"/>
      <c r="F156" s="471"/>
      <c r="G156" s="476"/>
      <c r="H156" s="299"/>
      <c r="I156" s="14"/>
      <c r="J156" s="12"/>
      <c r="K156" s="503">
        <f>SUM(K151:K155)</f>
        <v>0</v>
      </c>
      <c r="L156" s="504">
        <f>SUM(L151:L155)</f>
        <v>0</v>
      </c>
      <c r="M156" s="505">
        <f>SUM(M151:M155)</f>
        <v>0</v>
      </c>
      <c r="N156" s="122"/>
      <c r="O156" s="384"/>
      <c r="P156" s="545">
        <f>SUM(P151:P155)</f>
        <v>0</v>
      </c>
      <c r="Q156" s="503">
        <f>SUM(Q151:Q155)</f>
        <v>0</v>
      </c>
      <c r="R156" s="545">
        <f>SUM(R151:R155)</f>
        <v>0</v>
      </c>
      <c r="S156" s="503">
        <f>SUM(S151:S155)</f>
        <v>0</v>
      </c>
      <c r="T156" s="324"/>
      <c r="U156" s="370"/>
      <c r="V156" s="334"/>
      <c r="W156" s="138"/>
      <c r="X156" s="138"/>
      <c r="Y156" s="163"/>
      <c r="Z156" s="138"/>
      <c r="AA156" s="370"/>
      <c r="AB156" s="603">
        <f>SUM(AB151:AB155)</f>
        <v>0</v>
      </c>
      <c r="AC156" s="604"/>
      <c r="AD156" s="540">
        <f>SUM(AD151:AD155)</f>
        <v>0</v>
      </c>
      <c r="AE156" s="605"/>
      <c r="AF156" s="503">
        <f>AD156</f>
        <v>0</v>
      </c>
      <c r="AG156" s="91">
        <f>IF((AF156-E156)&gt;0,(AF156-E156),0)</f>
        <v>0</v>
      </c>
      <c r="AH156" s="292"/>
      <c r="AI156" s="303" t="b">
        <f>IF($AK$2="PME",$AK$5,IF($AK$2="ETI",$AK$6))</f>
        <v>0</v>
      </c>
      <c r="AJ156" s="83">
        <f>AF156*AI156</f>
        <v>0</v>
      </c>
      <c r="AK156" s="53" t="str">
        <f>IF(Q156&lt;&gt;0,IF((Q156+AB156)-AD156=0,"OK","!"),IF(P156&lt;&gt;0,IF((P156+AB156)-AD156=0,"OK","!"),IF((K156+AB156)-AD156=0,"OK","!")))</f>
        <v>OK</v>
      </c>
      <c r="AL156" s="314"/>
      <c r="AM156" s="299"/>
    </row>
    <row r="157" spans="1:39" s="6" customFormat="1" outlineLevel="1">
      <c r="A157" s="199"/>
      <c r="B157" s="669"/>
      <c r="C157" s="346"/>
      <c r="D157" s="422" t="s">
        <v>49</v>
      </c>
      <c r="E157" s="364"/>
      <c r="F157" s="473"/>
      <c r="G157" s="364"/>
      <c r="H157" s="300"/>
      <c r="I157" s="8"/>
      <c r="J157" s="9"/>
      <c r="K157" s="516"/>
      <c r="L157" s="517"/>
      <c r="M157" s="518"/>
      <c r="N157" s="80"/>
      <c r="O157" s="390"/>
      <c r="P157" s="531"/>
      <c r="Q157" s="516"/>
      <c r="R157" s="531"/>
      <c r="S157" s="516"/>
      <c r="T157" s="325"/>
      <c r="U157" s="371"/>
      <c r="V157" s="335"/>
      <c r="W157" s="7"/>
      <c r="X157" s="7"/>
      <c r="Y157" s="9"/>
      <c r="Z157" s="7"/>
      <c r="AA157" s="371"/>
      <c r="AB157" s="606"/>
      <c r="AC157" s="607"/>
      <c r="AD157" s="531"/>
      <c r="AE157" s="572"/>
      <c r="AF157" s="572"/>
      <c r="AG157" s="90"/>
      <c r="AH157" s="290"/>
      <c r="AI157" s="315"/>
      <c r="AJ157" s="117"/>
      <c r="AK157" s="69"/>
      <c r="AL157" s="305"/>
      <c r="AM157" s="300"/>
    </row>
    <row r="158" spans="1:39" s="6" customFormat="1" outlineLevel="1">
      <c r="A158" s="199"/>
      <c r="B158" s="669"/>
      <c r="C158" s="346"/>
      <c r="D158" s="423" t="s">
        <v>50</v>
      </c>
      <c r="E158" s="364"/>
      <c r="F158" s="473"/>
      <c r="G158" s="364"/>
      <c r="H158" s="300"/>
      <c r="I158" s="8"/>
      <c r="J158" s="9"/>
      <c r="K158" s="516"/>
      <c r="L158" s="517"/>
      <c r="M158" s="518"/>
      <c r="N158" s="80"/>
      <c r="O158" s="390"/>
      <c r="P158" s="531"/>
      <c r="Q158" s="516"/>
      <c r="R158" s="531"/>
      <c r="S158" s="516"/>
      <c r="T158" s="325"/>
      <c r="U158" s="371"/>
      <c r="V158" s="335"/>
      <c r="W158" s="7"/>
      <c r="X158" s="7"/>
      <c r="Y158" s="9"/>
      <c r="Z158" s="7"/>
      <c r="AA158" s="371"/>
      <c r="AB158" s="606"/>
      <c r="AC158" s="607"/>
      <c r="AD158" s="531"/>
      <c r="AE158" s="572"/>
      <c r="AF158" s="572"/>
      <c r="AG158" s="354"/>
      <c r="AH158" s="290"/>
      <c r="AI158" s="315"/>
      <c r="AJ158" s="117"/>
      <c r="AK158" s="69"/>
      <c r="AL158" s="305"/>
      <c r="AM158" s="300"/>
    </row>
    <row r="159" spans="1:39" s="6" customFormat="1" outlineLevel="1">
      <c r="A159" s="199"/>
      <c r="B159" s="669"/>
      <c r="C159" s="346"/>
      <c r="D159" s="423" t="s">
        <v>51</v>
      </c>
      <c r="E159" s="364"/>
      <c r="F159" s="473"/>
      <c r="G159" s="364"/>
      <c r="H159" s="300"/>
      <c r="I159" s="8"/>
      <c r="J159" s="9"/>
      <c r="K159" s="509"/>
      <c r="L159" s="510"/>
      <c r="M159" s="511"/>
      <c r="N159" s="124"/>
      <c r="O159" s="389"/>
      <c r="P159" s="515"/>
      <c r="Q159" s="509"/>
      <c r="R159" s="515"/>
      <c r="S159" s="509"/>
      <c r="T159" s="19"/>
      <c r="U159" s="371"/>
      <c r="V159" s="333"/>
      <c r="W159" s="10"/>
      <c r="X159" s="10"/>
      <c r="Y159" s="18"/>
      <c r="Z159" s="10"/>
      <c r="AA159" s="371"/>
      <c r="AB159" s="601"/>
      <c r="AC159" s="602"/>
      <c r="AD159" s="531"/>
      <c r="AE159" s="572"/>
      <c r="AF159" s="572"/>
      <c r="AG159" s="354"/>
      <c r="AH159" s="290"/>
      <c r="AI159" s="315"/>
      <c r="AJ159" s="117"/>
      <c r="AK159" s="69"/>
      <c r="AL159" s="305"/>
      <c r="AM159" s="300"/>
    </row>
    <row r="160" spans="1:39" s="6" customFormat="1" ht="25.5" outlineLevel="1">
      <c r="A160" s="199"/>
      <c r="B160" s="669"/>
      <c r="C160" s="346"/>
      <c r="D160" s="7" t="s">
        <v>210</v>
      </c>
      <c r="E160" s="364"/>
      <c r="F160" s="473"/>
      <c r="G160" s="364"/>
      <c r="H160" s="300"/>
      <c r="I160" s="8"/>
      <c r="J160" s="9"/>
      <c r="K160" s="516"/>
      <c r="L160" s="517"/>
      <c r="M160" s="518"/>
      <c r="N160" s="80"/>
      <c r="O160" s="390"/>
      <c r="P160" s="531"/>
      <c r="Q160" s="516"/>
      <c r="R160" s="531"/>
      <c r="S160" s="516"/>
      <c r="T160" s="325"/>
      <c r="U160" s="371"/>
      <c r="V160" s="335"/>
      <c r="W160" s="7"/>
      <c r="X160" s="7"/>
      <c r="Y160" s="9"/>
      <c r="Z160" s="7"/>
      <c r="AA160" s="371"/>
      <c r="AB160" s="606"/>
      <c r="AC160" s="607"/>
      <c r="AD160" s="531"/>
      <c r="AE160" s="572"/>
      <c r="AF160" s="572"/>
      <c r="AG160" s="354"/>
      <c r="AH160" s="290"/>
      <c r="AI160" s="315"/>
      <c r="AJ160" s="117"/>
      <c r="AK160" s="69"/>
      <c r="AL160" s="305"/>
      <c r="AM160" s="300"/>
    </row>
    <row r="161" spans="1:42" s="6" customFormat="1" ht="25.5" outlineLevel="1">
      <c r="A161" s="199"/>
      <c r="B161" s="669"/>
      <c r="C161" s="346"/>
      <c r="D161" s="7" t="s">
        <v>211</v>
      </c>
      <c r="E161" s="364"/>
      <c r="F161" s="473"/>
      <c r="G161" s="364"/>
      <c r="H161" s="300"/>
      <c r="I161" s="8"/>
      <c r="J161" s="9"/>
      <c r="K161" s="516"/>
      <c r="L161" s="517"/>
      <c r="M161" s="518"/>
      <c r="N161" s="80"/>
      <c r="O161" s="390"/>
      <c r="P161" s="531"/>
      <c r="Q161" s="516"/>
      <c r="R161" s="531"/>
      <c r="S161" s="516"/>
      <c r="T161" s="325"/>
      <c r="U161" s="371"/>
      <c r="V161" s="335"/>
      <c r="W161" s="7"/>
      <c r="X161" s="7"/>
      <c r="Y161" s="9"/>
      <c r="Z161" s="7"/>
      <c r="AA161" s="371"/>
      <c r="AB161" s="606"/>
      <c r="AC161" s="607"/>
      <c r="AD161" s="531"/>
      <c r="AE161" s="572"/>
      <c r="AF161" s="572"/>
      <c r="AG161" s="354"/>
      <c r="AH161" s="290"/>
      <c r="AI161" s="315"/>
      <c r="AJ161" s="117"/>
      <c r="AK161" s="69"/>
      <c r="AL161" s="305"/>
      <c r="AM161" s="300"/>
    </row>
    <row r="162" spans="1:42" s="6" customFormat="1" ht="13.5" outlineLevel="1" thickBot="1">
      <c r="A162" s="199"/>
      <c r="B162" s="669"/>
      <c r="C162" s="346"/>
      <c r="D162" s="679" t="s">
        <v>224</v>
      </c>
      <c r="E162" s="364"/>
      <c r="F162" s="473"/>
      <c r="G162" s="364"/>
      <c r="H162" s="300"/>
      <c r="I162" s="8"/>
      <c r="J162" s="9"/>
      <c r="K162" s="516"/>
      <c r="L162" s="517"/>
      <c r="M162" s="518"/>
      <c r="N162" s="80"/>
      <c r="O162" s="390"/>
      <c r="P162" s="531"/>
      <c r="Q162" s="516"/>
      <c r="R162" s="531"/>
      <c r="S162" s="516"/>
      <c r="T162" s="325"/>
      <c r="U162" s="371"/>
      <c r="V162" s="335"/>
      <c r="W162" s="7"/>
      <c r="X162" s="7"/>
      <c r="Y162" s="9"/>
      <c r="Z162" s="7"/>
      <c r="AA162" s="371"/>
      <c r="AB162" s="606"/>
      <c r="AC162" s="607"/>
      <c r="AD162" s="531"/>
      <c r="AE162" s="572"/>
      <c r="AF162" s="572"/>
      <c r="AG162" s="354"/>
      <c r="AH162" s="290"/>
      <c r="AI162" s="315"/>
      <c r="AJ162" s="117"/>
      <c r="AK162" s="69"/>
      <c r="AL162" s="305"/>
      <c r="AM162" s="300"/>
    </row>
    <row r="163" spans="1:42" s="11" customFormat="1" ht="15" thickBot="1">
      <c r="A163" s="361" t="str">
        <f>FIXED($D$8,0,1)</f>
        <v>0</v>
      </c>
      <c r="B163" s="666" t="str">
        <f>FIXED($I$4,0,1)</f>
        <v>0</v>
      </c>
      <c r="C163" s="20" t="s">
        <v>52</v>
      </c>
      <c r="D163" s="418" t="s">
        <v>91</v>
      </c>
      <c r="E163" s="498"/>
      <c r="F163" s="471"/>
      <c r="G163" s="476"/>
      <c r="H163" s="299"/>
      <c r="I163" s="14"/>
      <c r="J163" s="12"/>
      <c r="K163" s="503">
        <f>SUM(K157:K162)</f>
        <v>0</v>
      </c>
      <c r="L163" s="504">
        <f>SUM(L157:L162)</f>
        <v>0</v>
      </c>
      <c r="M163" s="505">
        <f>SUM(M157:M162)</f>
        <v>0</v>
      </c>
      <c r="N163" s="122"/>
      <c r="O163" s="384"/>
      <c r="P163" s="545">
        <f>SUM(P157:P162)</f>
        <v>0</v>
      </c>
      <c r="Q163" s="503">
        <f>SUM(Q157:Q162)</f>
        <v>0</v>
      </c>
      <c r="R163" s="545">
        <f>SUM(R157:R162)</f>
        <v>0</v>
      </c>
      <c r="S163" s="503">
        <f>SUM(S157:S162)</f>
        <v>0</v>
      </c>
      <c r="T163" s="324"/>
      <c r="U163" s="370"/>
      <c r="V163" s="334"/>
      <c r="W163" s="138"/>
      <c r="X163" s="138"/>
      <c r="Y163" s="163"/>
      <c r="Z163" s="138"/>
      <c r="AA163" s="370"/>
      <c r="AB163" s="603">
        <f>SUM(AB157:AB162)</f>
        <v>0</v>
      </c>
      <c r="AC163" s="604"/>
      <c r="AD163" s="540">
        <f>SUM(AD157:AD162)</f>
        <v>0</v>
      </c>
      <c r="AE163" s="605"/>
      <c r="AF163" s="609">
        <f>IF(AD163&gt;10%*SUM(AF150,AF145,AF136,AF132,AF128,AF121,AF114,AF110,AF106,AF102,AF88,AF80,AF72,AF62,AF52,AF42,AF32,AF22),10%*SUM(AF150,AF145,AF136,AF132,AF128,AF121,AF114,AF110,AF106,AF102,AF88,AF80,AF72,AF62,AF52,AF42,AF32,AF22),AD163)</f>
        <v>0</v>
      </c>
      <c r="AG163" s="91">
        <f>IF((AF163-E163)&gt;0,(AF163-E163),0)</f>
        <v>0</v>
      </c>
      <c r="AH163" s="292"/>
      <c r="AI163" s="303" t="b">
        <f>IF($AK$2="PME",$AK$5,IF($AK$2="ETI",$AK$6))</f>
        <v>0</v>
      </c>
      <c r="AJ163" s="83">
        <f>AF163*AI163</f>
        <v>0</v>
      </c>
      <c r="AK163" s="53" t="str">
        <f>IF(Q163&lt;&gt;0,IF((Q163+AB163)-AD163=0,"OK","!"),IF(P163&lt;&gt;0,IF((P163+AB163)-AD163=0,"OK","!"),IF((K163+AB163)-AD163=0,"OK","!")))</f>
        <v>OK</v>
      </c>
      <c r="AL163" s="314"/>
      <c r="AM163" s="299"/>
    </row>
    <row r="164" spans="1:42" s="16" customFormat="1" outlineLevel="1">
      <c r="A164" s="199"/>
      <c r="B164" s="669"/>
      <c r="C164" s="26"/>
      <c r="D164" s="415" t="s">
        <v>53</v>
      </c>
      <c r="E164" s="364"/>
      <c r="F164" s="473"/>
      <c r="G164" s="364"/>
      <c r="H164" s="298"/>
      <c r="I164" s="17"/>
      <c r="J164" s="18"/>
      <c r="K164" s="509"/>
      <c r="L164" s="510"/>
      <c r="M164" s="511"/>
      <c r="N164" s="124"/>
      <c r="O164" s="389"/>
      <c r="P164" s="515"/>
      <c r="Q164" s="509"/>
      <c r="R164" s="515"/>
      <c r="S164" s="509"/>
      <c r="T164" s="19"/>
      <c r="U164" s="85"/>
      <c r="V164" s="333"/>
      <c r="W164" s="10"/>
      <c r="X164" s="10"/>
      <c r="Y164" s="18"/>
      <c r="Z164" s="10"/>
      <c r="AA164" s="85"/>
      <c r="AB164" s="601"/>
      <c r="AC164" s="602"/>
      <c r="AD164" s="515"/>
      <c r="AE164" s="509"/>
      <c r="AF164" s="610" t="s">
        <v>63</v>
      </c>
      <c r="AG164" s="92"/>
      <c r="AH164" s="289"/>
      <c r="AI164" s="311"/>
      <c r="AJ164" s="86"/>
      <c r="AK164" s="30"/>
      <c r="AL164" s="310"/>
      <c r="AM164" s="298"/>
    </row>
    <row r="165" spans="1:42" s="16" customFormat="1" ht="4.5" customHeight="1" outlineLevel="1">
      <c r="A165" s="199"/>
      <c r="B165" s="669"/>
      <c r="C165" s="26"/>
      <c r="D165" s="416"/>
      <c r="E165" s="364"/>
      <c r="F165" s="473"/>
      <c r="G165" s="364"/>
      <c r="H165" s="298"/>
      <c r="I165" s="17"/>
      <c r="J165" s="18"/>
      <c r="K165" s="509"/>
      <c r="L165" s="510"/>
      <c r="M165" s="511"/>
      <c r="N165" s="124"/>
      <c r="O165" s="389"/>
      <c r="P165" s="515"/>
      <c r="Q165" s="509"/>
      <c r="R165" s="515"/>
      <c r="S165" s="509"/>
      <c r="T165" s="19"/>
      <c r="U165" s="85"/>
      <c r="V165" s="333"/>
      <c r="W165" s="10"/>
      <c r="X165" s="10"/>
      <c r="Y165" s="18"/>
      <c r="Z165" s="10"/>
      <c r="AA165" s="85"/>
      <c r="AB165" s="601"/>
      <c r="AC165" s="602"/>
      <c r="AD165" s="515"/>
      <c r="AE165" s="509"/>
      <c r="AF165" s="509"/>
      <c r="AG165" s="92"/>
      <c r="AH165" s="289"/>
      <c r="AI165" s="311"/>
      <c r="AJ165" s="86"/>
      <c r="AK165" s="30"/>
      <c r="AL165" s="310"/>
      <c r="AM165" s="298"/>
    </row>
    <row r="166" spans="1:42" s="13" customFormat="1">
      <c r="A166" s="361" t="str">
        <f>FIXED($D$8,0,1)</f>
        <v>0</v>
      </c>
      <c r="B166" s="666" t="str">
        <f>FIXED($I$4,0,1)</f>
        <v>0</v>
      </c>
      <c r="C166" s="20"/>
      <c r="D166" s="418" t="s">
        <v>92</v>
      </c>
      <c r="E166" s="82"/>
      <c r="F166" s="474"/>
      <c r="G166" s="474"/>
      <c r="H166" s="405"/>
      <c r="I166" s="14"/>
      <c r="J166" s="15"/>
      <c r="K166" s="519"/>
      <c r="L166" s="520"/>
      <c r="M166" s="521"/>
      <c r="N166" s="123"/>
      <c r="O166" s="392"/>
      <c r="P166" s="547"/>
      <c r="Q166" s="519"/>
      <c r="R166" s="547"/>
      <c r="S166" s="519"/>
      <c r="T166" s="326"/>
      <c r="U166" s="84"/>
      <c r="V166" s="336"/>
      <c r="W166" s="139"/>
      <c r="X166" s="139"/>
      <c r="Y166" s="15"/>
      <c r="Z166" s="139"/>
      <c r="AA166" s="84"/>
      <c r="AB166" s="611"/>
      <c r="AC166" s="612"/>
      <c r="AD166" s="547"/>
      <c r="AE166" s="519"/>
      <c r="AF166" s="519"/>
      <c r="AG166" s="93"/>
      <c r="AH166" s="38"/>
      <c r="AI166" s="316"/>
      <c r="AJ166" s="39"/>
      <c r="AK166" s="39"/>
      <c r="AL166" s="317"/>
      <c r="AM166" s="50"/>
      <c r="AN166" s="40"/>
      <c r="AO166" s="177"/>
      <c r="AP166" s="177"/>
    </row>
    <row r="167" spans="1:42" s="16" customFormat="1" ht="13.5" customHeight="1" thickBot="1">
      <c r="A167" s="200"/>
      <c r="B167" s="671"/>
      <c r="C167" s="27"/>
      <c r="D167" s="56"/>
      <c r="E167" s="740"/>
      <c r="F167" s="741"/>
      <c r="G167" s="464"/>
      <c r="H167" s="406"/>
      <c r="I167" s="125"/>
      <c r="J167" s="126"/>
      <c r="K167" s="522"/>
      <c r="L167" s="523"/>
      <c r="M167" s="524"/>
      <c r="N167" s="127"/>
      <c r="O167" s="393"/>
      <c r="P167" s="548"/>
      <c r="Q167" s="522"/>
      <c r="R167" s="548"/>
      <c r="S167" s="522"/>
      <c r="T167" s="327"/>
      <c r="U167" s="88"/>
      <c r="V167" s="340"/>
      <c r="W167" s="140"/>
      <c r="X167" s="140"/>
      <c r="Y167" s="126"/>
      <c r="Z167" s="140"/>
      <c r="AA167" s="88"/>
      <c r="AB167" s="613"/>
      <c r="AC167" s="614"/>
      <c r="AD167" s="548"/>
      <c r="AE167" s="522"/>
      <c r="AF167" s="522"/>
      <c r="AG167" s="174"/>
      <c r="AH167" s="341"/>
      <c r="AI167" s="342"/>
      <c r="AJ167" s="343"/>
      <c r="AK167" s="178"/>
      <c r="AL167" s="182"/>
      <c r="AM167" s="181"/>
      <c r="AN167" s="178"/>
    </row>
    <row r="168" spans="1:42" s="31" customFormat="1" ht="32.25" thickBot="1">
      <c r="A168" s="128"/>
      <c r="B168" s="672"/>
      <c r="C168" s="129"/>
      <c r="D168" s="130"/>
      <c r="E168" s="567" t="s">
        <v>58</v>
      </c>
      <c r="F168" s="424"/>
      <c r="G168" s="465"/>
      <c r="H168" s="407"/>
      <c r="I168" s="131"/>
      <c r="J168" s="132"/>
      <c r="K168" s="525" t="str">
        <f>+K11</f>
        <v>Montant total facturé HT (€)</v>
      </c>
      <c r="L168" s="526" t="str">
        <f>+L11</f>
        <v>Montant total facturé TTC (€)</v>
      </c>
      <c r="M168" s="525" t="str">
        <f>M11</f>
        <v>Montant total acquitté TTC (€)</v>
      </c>
      <c r="N168" s="133"/>
      <c r="O168" s="394"/>
      <c r="P168" s="549" t="str">
        <f>P$11</f>
        <v>Montant éligible facturé HT après analyse</v>
      </c>
      <c r="Q168" s="525" t="str">
        <f>Q$11</f>
        <v>Montant éligible acquitté HT après analyse</v>
      </c>
      <c r="R168" s="525" t="str">
        <f>R$11</f>
        <v>Montant non éligible acquitté HT après analyse</v>
      </c>
      <c r="S168" s="525" t="str">
        <f>S$11</f>
        <v>Vérification total acquitté HT après analyse</v>
      </c>
      <c r="T168" s="450"/>
      <c r="U168" s="328"/>
      <c r="V168" s="344"/>
      <c r="W168" s="141"/>
      <c r="X168" s="141"/>
      <c r="Y168" s="164"/>
      <c r="Z168" s="141"/>
      <c r="AA168" s="134"/>
      <c r="AB168" s="615" t="str">
        <f>AB$11</f>
        <v>Modification éligibilité avant plafond proposé - HT (en + / -)</v>
      </c>
      <c r="AC168" s="615"/>
      <c r="AD168" s="616" t="str">
        <f>$AD$11</f>
        <v>Eligible proposé sur l'analysé avant plafond (€ HT)</v>
      </c>
      <c r="AE168" s="617"/>
      <c r="AF168" s="615" t="str">
        <f>$AF$11</f>
        <v>Total éligible après plafond en € HT</v>
      </c>
      <c r="AG168" s="135"/>
      <c r="AH168" s="297" t="s">
        <v>223</v>
      </c>
      <c r="AI168" s="318" t="s">
        <v>196</v>
      </c>
      <c r="AJ168" s="89" t="str">
        <f>$AJ$11</f>
        <v xml:space="preserve">Montant d'aide </v>
      </c>
      <c r="AK168" s="57"/>
      <c r="AL168" s="319"/>
      <c r="AM168" s="181"/>
      <c r="AN168" s="178"/>
      <c r="AO168" s="179"/>
      <c r="AP168" s="179"/>
    </row>
    <row r="169" spans="1:42" s="21" customFormat="1" ht="27.75" customHeight="1" thickBot="1">
      <c r="A169" s="136"/>
      <c r="B169" s="673"/>
      <c r="C169" s="137"/>
      <c r="D169" s="345" t="s">
        <v>54</v>
      </c>
      <c r="E169" s="104">
        <f>SUM(E22,E32,E42,E52,E62,E72,E80,E88,E163,E150,E145,E136,E132,E128,E121,E114,E110,E106,E102)</f>
        <v>0</v>
      </c>
      <c r="F169" s="425"/>
      <c r="G169" s="466"/>
      <c r="H169" s="408"/>
      <c r="I169" s="100"/>
      <c r="J169" s="101"/>
      <c r="K169" s="527">
        <f>SUM(K22,K32,K42,K52,K62,K72,K80,K88,K163,K150,K145,K136,K132,K128,K121,K114,K110,K106,K102)</f>
        <v>0</v>
      </c>
      <c r="L169" s="527">
        <f>SUM(L22,L32,L42,L52,L62,L72,L80,L88,L163,L150,L145,L136,L132,L128,L121,L114,L110,L106,L102)</f>
        <v>0</v>
      </c>
      <c r="M169" s="527">
        <f>SUM(M22,M32,M42,M52,M62,M72,M80,M88,M163,M150,M145,M136,M132,M128,M121,M114,M110,M106,M102)</f>
        <v>0</v>
      </c>
      <c r="N169" s="500"/>
      <c r="O169" s="501"/>
      <c r="P169" s="527">
        <f>SUM(P22,P32,P42,P52,P62,P72,P80,P88,P163,P150,P145,P136,P132,P128,P121,P114,P110,P106,P102)</f>
        <v>0</v>
      </c>
      <c r="Q169" s="527">
        <f>SUM(Q22,Q32,Q42,Q52,Q62,Q72,Q80,Q88,Q163,Q150,Q145,Q136,Q132,Q128,Q121,Q114,Q110,Q106,Q102)</f>
        <v>0</v>
      </c>
      <c r="R169" s="550">
        <f>SUM(R22,R32,R42,R52,R62,R72,R80,R88,R163,R150,R145,R136,R132,R128,R121,R114,R110,R106,R102)</f>
        <v>0</v>
      </c>
      <c r="S169" s="550">
        <f>SUM(S22,S32,S42,S52,S62,S72,S80,S88,S163,S150,S145,S136,S132,S128,S121,S114,S110,S106,S102)</f>
        <v>0</v>
      </c>
      <c r="T169" s="451"/>
      <c r="U169" s="329"/>
      <c r="V169" s="337"/>
      <c r="W169" s="142"/>
      <c r="X169" s="142"/>
      <c r="Y169" s="165"/>
      <c r="Z169" s="142"/>
      <c r="AA169" s="120"/>
      <c r="AB169" s="618">
        <f>SUM(AB22,AB32,AB42,AB52,AB62,AB72,AB80,AB88,AB163,AB150,AB145,AB136,AB132,AB128,AB121,AB114,AB110,AB106,AB102)</f>
        <v>0</v>
      </c>
      <c r="AC169" s="619"/>
      <c r="AD169" s="618">
        <f>SUM(AD22,AD32,AD42,AD52,AD62,AD72,AD80,AD88,AD163,AD150,AD145,AD136,AD132,AD128,AD121,AD114,AD110,AD106,AD102)</f>
        <v>0</v>
      </c>
      <c r="AE169" s="620"/>
      <c r="AF169" s="618">
        <f>SUM(AF22,AF32,AF42,AF52,AF62,AF72,AF80,AF88,AF163,AF150,AF145,AF136,AF132,AF128,AF121,AF114,AF110,AF106,AF102)</f>
        <v>0</v>
      </c>
      <c r="AG169" s="104">
        <f>SUM(AG22,AG32,AG42,AG52,AG62,AG72,AG80,AG88,AG163,AG150,AG145,AG136,AG132,AG128,AG121,AG114,AG110,AG106,AG102)</f>
        <v>0</v>
      </c>
      <c r="AH169" s="395" t="str">
        <f>IF(AG169&gt;E169*25%,"au-delà des 25% autorisés","en deça des 25% autorisés")</f>
        <v>en deça des 25% autorisés</v>
      </c>
      <c r="AI169" s="320" t="str">
        <f>IF(AF169&lt;&gt;0,AJ169/AF169,"")</f>
        <v/>
      </c>
      <c r="AJ169" s="104">
        <f>SUM(AJ22,AJ32,AJ42,AJ52,AJ62,AJ72,AJ80,AJ88,AJ163,AJ150,AJ145,AJ136,AJ132,AJ128,AJ121,AJ114,AJ110,AJ106,AJ102)</f>
        <v>0</v>
      </c>
      <c r="AK169" s="321" t="str">
        <f>IF(Q169&lt;&gt;0,IF((Q169+AB169)-AD169=0,"OK","!"),IF(P169&lt;&gt;0,IF((P169+AB169)-AD169=0,"OK","!"),IF((K169+AB169)-AD169=0,"OK","!")))</f>
        <v>OK</v>
      </c>
      <c r="AL169" s="322"/>
      <c r="AM169" s="181"/>
      <c r="AN169" s="178"/>
    </row>
    <row r="170" spans="1:42" ht="13.5" thickBot="1">
      <c r="A170" s="171"/>
      <c r="B170" s="28"/>
      <c r="C170" s="29"/>
      <c r="D170" s="439" t="str">
        <f>IF(E170&lt;&gt;"","contrôle de cohérence : ","")</f>
        <v/>
      </c>
      <c r="E170" s="440" t="str">
        <f>IF((E169-L6)&lt;&gt;0,"écart avec K5","")</f>
        <v/>
      </c>
      <c r="F170" s="108"/>
      <c r="G170" s="108"/>
      <c r="H170" s="59"/>
      <c r="I170" s="60"/>
      <c r="J170" s="61"/>
      <c r="K170" s="63"/>
      <c r="L170" s="63"/>
      <c r="M170" s="62"/>
      <c r="N170" s="61"/>
      <c r="O170" s="201"/>
      <c r="P170" s="447"/>
      <c r="Q170" s="448"/>
      <c r="R170" s="448"/>
      <c r="S170" s="448"/>
      <c r="T170" s="449"/>
      <c r="U170" s="449"/>
      <c r="V170" s="221"/>
      <c r="W170" s="742" t="s">
        <v>121</v>
      </c>
      <c r="X170" s="742"/>
      <c r="Y170" s="742"/>
      <c r="Z170" s="742"/>
      <c r="AA170" s="742"/>
      <c r="AB170" s="742"/>
      <c r="AC170" s="743"/>
      <c r="AD170" s="169"/>
      <c r="AE170" s="64"/>
      <c r="AF170" s="59"/>
      <c r="AG170" s="65"/>
      <c r="AH170" s="170"/>
      <c r="AI170" s="59"/>
      <c r="AJ170" s="375"/>
      <c r="AK170" s="59"/>
      <c r="AL170" s="59"/>
      <c r="AM170" s="178"/>
      <c r="AN170" s="178"/>
    </row>
    <row r="171" spans="1:42" ht="12.75" customHeight="1">
      <c r="A171" s="202"/>
      <c r="B171" s="674"/>
      <c r="C171" s="25"/>
      <c r="D171" s="58"/>
      <c r="E171" s="105"/>
      <c r="F171" s="109"/>
      <c r="G171" s="109"/>
      <c r="H171" s="76"/>
      <c r="I171" s="76"/>
      <c r="J171" s="268"/>
      <c r="K171" s="744" t="s">
        <v>78</v>
      </c>
      <c r="L171" s="745"/>
      <c r="M171" s="745"/>
      <c r="N171" s="746"/>
      <c r="O171" s="159"/>
      <c r="P171" s="753" t="s">
        <v>113</v>
      </c>
      <c r="Q171" s="754"/>
      <c r="R171" s="754"/>
      <c r="S171" s="754"/>
      <c r="T171" s="754"/>
      <c r="U171" s="755"/>
      <c r="V171" s="680"/>
      <c r="W171" s="680"/>
      <c r="X171" s="762" t="s">
        <v>120</v>
      </c>
      <c r="Y171" s="763"/>
      <c r="Z171" s="764"/>
      <c r="AA171" s="76"/>
      <c r="AB171" s="76"/>
      <c r="AC171" s="771" t="s">
        <v>119</v>
      </c>
      <c r="AD171" s="171"/>
      <c r="AE171" s="728" t="s">
        <v>122</v>
      </c>
      <c r="AF171" s="729"/>
      <c r="AG171" s="161"/>
      <c r="AH171" s="162"/>
      <c r="AI171" s="71"/>
      <c r="AJ171" s="118"/>
      <c r="AK171" s="59"/>
      <c r="AL171" s="59"/>
      <c r="AM171" s="178"/>
      <c r="AN171" s="178"/>
    </row>
    <row r="172" spans="1:42">
      <c r="A172" s="551"/>
      <c r="B172" s="675"/>
      <c r="C172" s="552"/>
      <c r="D172" s="58"/>
      <c r="E172" s="105"/>
      <c r="F172" s="109"/>
      <c r="G172" s="109"/>
      <c r="H172" s="76"/>
      <c r="I172" s="76"/>
      <c r="J172" s="76"/>
      <c r="K172" s="747"/>
      <c r="L172" s="748"/>
      <c r="M172" s="748"/>
      <c r="N172" s="749"/>
      <c r="O172" s="159"/>
      <c r="P172" s="756"/>
      <c r="Q172" s="757"/>
      <c r="R172" s="757"/>
      <c r="S172" s="757"/>
      <c r="T172" s="757"/>
      <c r="U172" s="758"/>
      <c r="V172" s="680"/>
      <c r="W172" s="680"/>
      <c r="X172" s="765"/>
      <c r="Y172" s="766"/>
      <c r="Z172" s="767"/>
      <c r="AA172" s="76"/>
      <c r="AB172" s="76"/>
      <c r="AC172" s="772"/>
      <c r="AD172" s="160"/>
      <c r="AE172" s="730"/>
      <c r="AF172" s="731"/>
      <c r="AG172" s="161"/>
      <c r="AH172" s="162"/>
      <c r="AI172" s="71"/>
      <c r="AJ172" s="118"/>
      <c r="AK172" s="59"/>
      <c r="AL172" s="59"/>
      <c r="AM172" s="178"/>
      <c r="AN172" s="178"/>
    </row>
    <row r="173" spans="1:42" ht="66.75" customHeight="1" thickBot="1">
      <c r="A173" s="28"/>
      <c r="B173" s="28"/>
      <c r="C173" s="29"/>
      <c r="D173" s="58"/>
      <c r="E173" s="105"/>
      <c r="F173" s="109"/>
      <c r="G173" s="109"/>
      <c r="H173" s="76"/>
      <c r="I173" s="76"/>
      <c r="J173" s="76"/>
      <c r="K173" s="750"/>
      <c r="L173" s="751"/>
      <c r="M173" s="751"/>
      <c r="N173" s="752"/>
      <c r="O173" s="159"/>
      <c r="P173" s="759"/>
      <c r="Q173" s="760"/>
      <c r="R173" s="760"/>
      <c r="S173" s="760"/>
      <c r="T173" s="760"/>
      <c r="U173" s="761"/>
      <c r="V173" s="680"/>
      <c r="W173" s="680"/>
      <c r="X173" s="768"/>
      <c r="Y173" s="769"/>
      <c r="Z173" s="770"/>
      <c r="AA173" s="76"/>
      <c r="AB173" s="76"/>
      <c r="AC173" s="773"/>
      <c r="AD173" s="160"/>
      <c r="AE173" s="732"/>
      <c r="AF173" s="733"/>
      <c r="AG173" s="161"/>
      <c r="AH173" s="162"/>
      <c r="AI173" s="71"/>
      <c r="AJ173" s="118"/>
      <c r="AK173" s="59"/>
      <c r="AL173" s="59"/>
      <c r="AM173" s="178"/>
      <c r="AN173" s="178"/>
    </row>
    <row r="174" spans="1:42" ht="6.75" customHeight="1">
      <c r="A174" s="3"/>
      <c r="B174" s="676"/>
      <c r="C174" s="553"/>
      <c r="D174" s="28"/>
      <c r="E174" s="102"/>
      <c r="F174" s="107"/>
      <c r="G174" s="107"/>
      <c r="H174" s="28"/>
      <c r="I174" s="561"/>
      <c r="J174" s="268"/>
      <c r="K174" s="562"/>
      <c r="L174" s="562"/>
      <c r="M174" s="562"/>
      <c r="N174" s="268"/>
      <c r="O174" s="561"/>
      <c r="P174" s="562"/>
      <c r="Q174" s="563"/>
      <c r="R174" s="562"/>
      <c r="S174" s="563"/>
      <c r="T174" s="432"/>
      <c r="U174" s="432"/>
      <c r="V174" s="564"/>
      <c r="W174" s="432"/>
      <c r="X174" s="432"/>
      <c r="Y174" s="268"/>
      <c r="Z174" s="432"/>
      <c r="AA174" s="28"/>
      <c r="AB174" s="28"/>
      <c r="AC174" s="28"/>
      <c r="AD174" s="28"/>
      <c r="AE174" s="28"/>
      <c r="AF174" s="28"/>
      <c r="AG174" s="565"/>
      <c r="AH174" s="566"/>
      <c r="AI174" s="566"/>
      <c r="AJ174" s="566"/>
      <c r="AK174" s="566"/>
      <c r="AL174" s="566"/>
      <c r="AM174" s="181"/>
      <c r="AN174" s="178"/>
    </row>
    <row r="175" spans="1:42">
      <c r="D175" s="3"/>
      <c r="E175" s="554"/>
      <c r="F175" s="555"/>
      <c r="G175" s="555"/>
      <c r="H175" s="3"/>
      <c r="I175" s="4"/>
      <c r="J175" s="556"/>
      <c r="K175" s="557"/>
      <c r="L175" s="558"/>
      <c r="M175" s="559"/>
      <c r="N175" s="5"/>
      <c r="O175" s="4"/>
      <c r="P175" s="560"/>
      <c r="Q175" s="33"/>
      <c r="R175" s="560"/>
      <c r="S175" s="33"/>
      <c r="T175" s="143"/>
      <c r="U175" s="143"/>
      <c r="V175" s="222"/>
      <c r="W175" s="143"/>
      <c r="X175" s="143"/>
      <c r="Y175" s="5"/>
      <c r="Z175" s="143"/>
      <c r="AA175" s="3"/>
      <c r="AB175" s="3"/>
      <c r="AC175" s="3"/>
      <c r="AD175" s="3"/>
      <c r="AE175" s="3"/>
      <c r="AF175" s="3"/>
      <c r="AG175" s="175"/>
      <c r="AH175" s="180"/>
      <c r="AI175" s="180"/>
      <c r="AJ175" s="180"/>
      <c r="AK175" s="180"/>
      <c r="AL175" s="180"/>
      <c r="AM175" s="178"/>
      <c r="AN175" s="178"/>
    </row>
    <row r="176" spans="1:42">
      <c r="AG176" s="176"/>
      <c r="AH176" s="178"/>
      <c r="AI176" s="178"/>
      <c r="AJ176" s="178"/>
      <c r="AK176" s="178"/>
      <c r="AL176" s="178"/>
      <c r="AM176" s="178"/>
      <c r="AN176" s="178"/>
    </row>
    <row r="177" spans="33:40">
      <c r="AG177" s="176"/>
      <c r="AH177" s="178"/>
      <c r="AI177" s="178"/>
      <c r="AJ177" s="178"/>
      <c r="AK177" s="178"/>
      <c r="AL177" s="178"/>
      <c r="AM177" s="178"/>
      <c r="AN177" s="178"/>
    </row>
    <row r="178" spans="33:40">
      <c r="AG178" s="176"/>
      <c r="AH178" s="178"/>
      <c r="AI178" s="178"/>
      <c r="AJ178" s="178"/>
      <c r="AK178" s="178"/>
      <c r="AL178" s="178"/>
      <c r="AM178" s="178"/>
      <c r="AN178" s="178"/>
    </row>
    <row r="179" spans="33:40">
      <c r="AG179" s="176"/>
      <c r="AH179" s="178"/>
      <c r="AI179" s="178"/>
      <c r="AJ179" s="178"/>
      <c r="AK179" s="178"/>
      <c r="AL179" s="178"/>
      <c r="AM179" s="178"/>
      <c r="AN179" s="178"/>
    </row>
    <row r="180" spans="33:40">
      <c r="AG180" s="176"/>
    </row>
    <row r="181" spans="33:40">
      <c r="AG181" s="176"/>
    </row>
  </sheetData>
  <mergeCells count="37">
    <mergeCell ref="V7:W7"/>
    <mergeCell ref="I1:J1"/>
    <mergeCell ref="V1:AC1"/>
    <mergeCell ref="AJ1:AK1"/>
    <mergeCell ref="I2:J2"/>
    <mergeCell ref="V2:W2"/>
    <mergeCell ref="Y2:Y7"/>
    <mergeCell ref="AC2:AC10"/>
    <mergeCell ref="I3:J3"/>
    <mergeCell ref="V3:W3"/>
    <mergeCell ref="I4:J4"/>
    <mergeCell ref="I5:J5"/>
    <mergeCell ref="V5:W5"/>
    <mergeCell ref="AJ5:AJ6"/>
    <mergeCell ref="I6:J6"/>
    <mergeCell ref="V6:W6"/>
    <mergeCell ref="V8:W8"/>
    <mergeCell ref="D9:F10"/>
    <mergeCell ref="G9:O9"/>
    <mergeCell ref="P9:U10"/>
    <mergeCell ref="V9:Y9"/>
    <mergeCell ref="AI9:AL10"/>
    <mergeCell ref="H10:L10"/>
    <mergeCell ref="M10:O10"/>
    <mergeCell ref="V10:W10"/>
    <mergeCell ref="X10:Y10"/>
    <mergeCell ref="Z10:AB10"/>
    <mergeCell ref="AD9:AH10"/>
    <mergeCell ref="AE171:AF173"/>
    <mergeCell ref="D15:D16"/>
    <mergeCell ref="F150:G150"/>
    <mergeCell ref="E167:F167"/>
    <mergeCell ref="W170:AC170"/>
    <mergeCell ref="K171:N173"/>
    <mergeCell ref="P171:U173"/>
    <mergeCell ref="X171:Z173"/>
    <mergeCell ref="AC171:AC173"/>
  </mergeCells>
  <conditionalFormatting sqref="AK6:AK7">
    <cfRule type="expression" dxfId="9" priority="10" stopIfTrue="1">
      <formula>$AK$2="PME"</formula>
    </cfRule>
  </conditionalFormatting>
  <conditionalFormatting sqref="AK169 AK12:AK163">
    <cfRule type="cellIs" dxfId="8" priority="9" stopIfTrue="1" operator="equal">
      <formula>"OK"</formula>
    </cfRule>
  </conditionalFormatting>
  <conditionalFormatting sqref="AK169">
    <cfRule type="cellIs" dxfId="7" priority="8" stopIfTrue="1" operator="between">
      <formula>0.001</formula>
      <formula>-0.001</formula>
    </cfRule>
  </conditionalFormatting>
  <conditionalFormatting sqref="AK5">
    <cfRule type="expression" dxfId="6" priority="7" stopIfTrue="1">
      <formula>$AK$2="ETI"</formula>
    </cfRule>
  </conditionalFormatting>
  <conditionalFormatting sqref="AL22 AL32 AL42 AL62 AL72 AL80 AL88 AL52">
    <cfRule type="cellIs" dxfId="5" priority="4" stopIfTrue="1" operator="equal">
      <formula>"S/O"</formula>
    </cfRule>
    <cfRule type="cellIs" dxfId="4" priority="5" stopIfTrue="1" operator="equal">
      <formula>"Plafond non atteint :instruire toutes les factures"</formula>
    </cfRule>
    <cfRule type="cellIs" dxfId="3" priority="6" stopIfTrue="1" operator="equal">
      <formula>"Les factures contrôlés permettent de plafonner le batiment"</formula>
    </cfRule>
  </conditionalFormatting>
  <conditionalFormatting sqref="AL42 AL62 AL72 AL80 AL88 AL32 AL52">
    <cfRule type="cellIs" dxfId="2" priority="1" stopIfTrue="1" operator="equal">
      <formula>"S/O"</formula>
    </cfRule>
    <cfRule type="cellIs" dxfId="1" priority="2" stopIfTrue="1" operator="equal">
      <formula>"Le plafond en batiment n'est pas atteint, vous devez instruire tous les devis"</formula>
    </cfRule>
    <cfRule type="cellIs" dxfId="0" priority="3" stopIfTrue="1" operator="equal">
      <formula>"Les devis analysés permettent de plafonner le batiment"</formula>
    </cfRule>
  </conditionalFormatting>
  <dataValidations count="4">
    <dataValidation type="list" allowBlank="1" showInputMessage="1" showErrorMessage="1" sqref="I1:J1">
      <formula1>"choisir,1er acompte,2e acompte,Solde,Paiement unique"</formula1>
    </dataValidation>
    <dataValidation type="list" allowBlank="1" showInputMessage="1" showErrorMessage="1" sqref="I6:J6">
      <formula1>"choisir,Simplifié,Approfondi"</formula1>
    </dataValidation>
    <dataValidation type="list" allowBlank="1" showInputMessage="1" showErrorMessage="1" sqref="AK2">
      <formula1>"choisir,PME,ETI"</formula1>
    </dataValidation>
    <dataValidation type="list" allowBlank="1" showInputMessage="1" showErrorMessage="1" sqref="AK3:AK4">
      <formula1>"choisir ,oui,non"</formula1>
    </dataValidation>
  </dataValidations>
  <printOptions horizontalCentered="1" verticalCentered="1"/>
  <pageMargins left="0" right="0" top="0.39370078740157483" bottom="0.19685039370078741" header="0" footer="0.31496062992125984"/>
  <pageSetup paperSize="8" scale="60" fitToWidth="3" fitToHeight="2" orientation="landscape" r:id="rId1"/>
  <headerFooter>
    <oddHeader>&amp;C&amp;"Arial,Normal"&amp;14Page &amp;P sur &amp;N</oddHeader>
    <oddFooter xml:space="preserve">&amp;LINVOCM Version 26022015
</oddFooter>
  </headerFooter>
  <colBreaks count="2" manualBreakCount="2">
    <brk id="21" max="174" man="1"/>
    <brk id="29" max="174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9"/>
  <sheetViews>
    <sheetView tabSelected="1" topLeftCell="A52" workbookViewId="0">
      <selection activeCell="E65" sqref="E65"/>
    </sheetView>
  </sheetViews>
  <sheetFormatPr baseColWidth="10" defaultRowHeight="12.75"/>
  <cols>
    <col min="1" max="1" width="27.1640625" customWidth="1"/>
    <col min="2" max="2" width="21.33203125" customWidth="1"/>
    <col min="3" max="4" width="35.83203125" customWidth="1"/>
    <col min="5" max="5" width="25.33203125" customWidth="1"/>
    <col min="6" max="6" width="40.1640625" customWidth="1"/>
    <col min="7" max="7" width="36.5" customWidth="1"/>
    <col min="8" max="8" width="49.1640625" customWidth="1"/>
    <col min="9" max="9" width="50.1640625" customWidth="1"/>
    <col min="10" max="10" width="65.5" customWidth="1"/>
    <col min="11" max="11" width="56.83203125" customWidth="1"/>
    <col min="12" max="12" width="39.5" customWidth="1"/>
    <col min="13" max="13" width="43.33203125" customWidth="1"/>
    <col min="14" max="14" width="20.83203125" customWidth="1"/>
    <col min="15" max="16" width="25" customWidth="1"/>
    <col min="17" max="17" width="23.5" customWidth="1"/>
    <col min="18" max="29" width="23.5" bestFit="1" customWidth="1"/>
    <col min="30" max="30" width="12.83203125" bestFit="1" customWidth="1"/>
  </cols>
  <sheetData>
    <row r="1" spans="1:15" ht="15">
      <c r="A1" s="431"/>
    </row>
    <row r="3" spans="1:15">
      <c r="A3" s="38"/>
      <c r="B3" s="39"/>
      <c r="C3" s="39"/>
      <c r="D3" s="39"/>
      <c r="E3" s="41" t="s">
        <v>70</v>
      </c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5">
      <c r="A4" s="41" t="s">
        <v>2</v>
      </c>
      <c r="B4" s="41" t="s">
        <v>123</v>
      </c>
      <c r="C4" s="41" t="s">
        <v>114</v>
      </c>
      <c r="D4" s="41" t="s">
        <v>206</v>
      </c>
      <c r="E4" s="38" t="s">
        <v>226</v>
      </c>
      <c r="F4" s="50" t="s">
        <v>102</v>
      </c>
      <c r="G4" s="50" t="s">
        <v>99</v>
      </c>
      <c r="H4" s="50" t="s">
        <v>100</v>
      </c>
      <c r="I4" s="50" t="s">
        <v>98</v>
      </c>
      <c r="J4" s="50" t="s">
        <v>208</v>
      </c>
      <c r="K4" s="50" t="s">
        <v>97</v>
      </c>
      <c r="L4" s="50" t="s">
        <v>96</v>
      </c>
      <c r="M4" s="50" t="s">
        <v>197</v>
      </c>
      <c r="N4" s="50" t="s">
        <v>71</v>
      </c>
      <c r="O4" s="45" t="s">
        <v>225</v>
      </c>
    </row>
    <row r="5" spans="1:15">
      <c r="A5" s="38" t="s">
        <v>52</v>
      </c>
      <c r="B5" s="38" t="s">
        <v>212</v>
      </c>
      <c r="C5" s="38" t="s">
        <v>67</v>
      </c>
      <c r="D5" s="38" t="s">
        <v>67</v>
      </c>
      <c r="E5" s="46"/>
      <c r="F5" s="51"/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/>
      <c r="M5" s="51">
        <v>0</v>
      </c>
      <c r="N5" s="51">
        <v>0</v>
      </c>
      <c r="O5" s="47">
        <v>0</v>
      </c>
    </row>
    <row r="6" spans="1:15">
      <c r="A6" s="38" t="s">
        <v>47</v>
      </c>
      <c r="B6" s="38" t="s">
        <v>212</v>
      </c>
      <c r="C6" s="38" t="s">
        <v>67</v>
      </c>
      <c r="D6" s="38" t="s">
        <v>67</v>
      </c>
      <c r="E6" s="46"/>
      <c r="F6" s="51"/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/>
      <c r="M6" s="51">
        <v>0</v>
      </c>
      <c r="N6" s="51">
        <v>0</v>
      </c>
      <c r="O6" s="47">
        <v>0</v>
      </c>
    </row>
    <row r="7" spans="1:15">
      <c r="A7" s="38" t="s">
        <v>41</v>
      </c>
      <c r="B7" s="38" t="s">
        <v>212</v>
      </c>
      <c r="C7" s="38" t="s">
        <v>67</v>
      </c>
      <c r="D7" s="38" t="s">
        <v>67</v>
      </c>
      <c r="E7" s="46"/>
      <c r="F7" s="51"/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/>
      <c r="M7" s="51">
        <v>0</v>
      </c>
      <c r="N7" s="51">
        <v>0</v>
      </c>
      <c r="O7" s="47">
        <v>0</v>
      </c>
    </row>
    <row r="8" spans="1:15">
      <c r="A8" s="38" t="s">
        <v>29</v>
      </c>
      <c r="B8" s="38" t="s">
        <v>212</v>
      </c>
      <c r="C8" s="38" t="s">
        <v>67</v>
      </c>
      <c r="D8" s="38" t="s">
        <v>67</v>
      </c>
      <c r="E8" s="46"/>
      <c r="F8" s="51"/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/>
      <c r="M8" s="51">
        <v>0</v>
      </c>
      <c r="N8" s="51">
        <v>0</v>
      </c>
      <c r="O8" s="47">
        <v>0</v>
      </c>
    </row>
    <row r="9" spans="1:15">
      <c r="A9" s="38" t="s">
        <v>34</v>
      </c>
      <c r="B9" s="38" t="s">
        <v>212</v>
      </c>
      <c r="C9" s="38" t="s">
        <v>67</v>
      </c>
      <c r="D9" s="38" t="s">
        <v>67</v>
      </c>
      <c r="E9" s="46"/>
      <c r="F9" s="51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/>
      <c r="M9" s="51">
        <v>0</v>
      </c>
      <c r="N9" s="51">
        <v>0.2</v>
      </c>
      <c r="O9" s="47">
        <v>0</v>
      </c>
    </row>
    <row r="10" spans="1:15">
      <c r="A10" s="38" t="s">
        <v>23</v>
      </c>
      <c r="B10" s="38" t="s">
        <v>212</v>
      </c>
      <c r="C10" s="38" t="s">
        <v>67</v>
      </c>
      <c r="D10" s="38" t="s">
        <v>67</v>
      </c>
      <c r="E10" s="46"/>
      <c r="F10" s="51"/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/>
      <c r="M10" s="51">
        <v>0</v>
      </c>
      <c r="N10" s="51">
        <v>0.2</v>
      </c>
      <c r="O10" s="47">
        <v>0</v>
      </c>
    </row>
    <row r="11" spans="1:15">
      <c r="A11" s="38" t="s">
        <v>33</v>
      </c>
      <c r="B11" s="38" t="s">
        <v>212</v>
      </c>
      <c r="C11" s="38" t="s">
        <v>67</v>
      </c>
      <c r="D11" s="38" t="s">
        <v>67</v>
      </c>
      <c r="E11" s="46"/>
      <c r="F11" s="51"/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/>
      <c r="M11" s="51">
        <v>0</v>
      </c>
      <c r="N11" s="51">
        <v>0.2</v>
      </c>
      <c r="O11" s="47">
        <v>0</v>
      </c>
    </row>
    <row r="12" spans="1:15">
      <c r="A12" s="38" t="s">
        <v>22</v>
      </c>
      <c r="B12" s="38" t="s">
        <v>212</v>
      </c>
      <c r="C12" s="38" t="s">
        <v>67</v>
      </c>
      <c r="D12" s="38" t="s">
        <v>67</v>
      </c>
      <c r="E12" s="46"/>
      <c r="F12" s="51"/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/>
      <c r="M12" s="51">
        <v>0</v>
      </c>
      <c r="N12" s="51">
        <v>0.2</v>
      </c>
      <c r="O12" s="47">
        <v>0</v>
      </c>
    </row>
    <row r="13" spans="1:15">
      <c r="A13" s="38" t="s">
        <v>31</v>
      </c>
      <c r="B13" s="38" t="s">
        <v>212</v>
      </c>
      <c r="C13" s="38" t="s">
        <v>67</v>
      </c>
      <c r="D13" s="38" t="s">
        <v>67</v>
      </c>
      <c r="E13" s="46"/>
      <c r="F13" s="51"/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/>
      <c r="M13" s="51">
        <v>0</v>
      </c>
      <c r="N13" s="51">
        <v>0.2</v>
      </c>
      <c r="O13" s="47">
        <v>0</v>
      </c>
    </row>
    <row r="14" spans="1:15">
      <c r="A14" s="38" t="s">
        <v>20</v>
      </c>
      <c r="B14" s="38" t="s">
        <v>212</v>
      </c>
      <c r="C14" s="38" t="s">
        <v>67</v>
      </c>
      <c r="D14" s="38" t="s">
        <v>67</v>
      </c>
      <c r="E14" s="46"/>
      <c r="F14" s="51"/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/>
      <c r="M14" s="51">
        <v>0</v>
      </c>
      <c r="N14" s="51">
        <v>0.2</v>
      </c>
      <c r="O14" s="47">
        <v>0</v>
      </c>
    </row>
    <row r="15" spans="1:15">
      <c r="A15" s="38" t="s">
        <v>18</v>
      </c>
      <c r="B15" s="38" t="s">
        <v>212</v>
      </c>
      <c r="C15" s="38" t="s">
        <v>67</v>
      </c>
      <c r="D15" s="38" t="s">
        <v>67</v>
      </c>
      <c r="E15" s="46"/>
      <c r="F15" s="51"/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/>
      <c r="M15" s="51">
        <v>0</v>
      </c>
      <c r="N15" s="51">
        <v>0</v>
      </c>
      <c r="O15" s="47">
        <v>0</v>
      </c>
    </row>
    <row r="16" spans="1:15">
      <c r="A16" s="38" t="s">
        <v>173</v>
      </c>
      <c r="B16" s="38" t="s">
        <v>212</v>
      </c>
      <c r="C16" s="38" t="s">
        <v>67</v>
      </c>
      <c r="D16" s="38" t="s">
        <v>67</v>
      </c>
      <c r="E16" s="46"/>
      <c r="F16" s="51"/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/>
      <c r="M16" s="51">
        <v>0</v>
      </c>
      <c r="N16" s="51">
        <v>0</v>
      </c>
      <c r="O16" s="47">
        <v>0</v>
      </c>
    </row>
    <row r="17" spans="1:15">
      <c r="A17" s="38" t="s">
        <v>174</v>
      </c>
      <c r="B17" s="38" t="s">
        <v>212</v>
      </c>
      <c r="C17" s="38" t="s">
        <v>67</v>
      </c>
      <c r="D17" s="38" t="s">
        <v>67</v>
      </c>
      <c r="E17" s="46"/>
      <c r="F17" s="51"/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/>
      <c r="M17" s="51">
        <v>0</v>
      </c>
      <c r="N17" s="51">
        <v>0</v>
      </c>
      <c r="O17" s="47">
        <v>0</v>
      </c>
    </row>
    <row r="18" spans="1:15">
      <c r="A18" s="38" t="s">
        <v>175</v>
      </c>
      <c r="B18" s="38" t="s">
        <v>212</v>
      </c>
      <c r="C18" s="38" t="s">
        <v>67</v>
      </c>
      <c r="D18" s="38" t="s">
        <v>67</v>
      </c>
      <c r="E18" s="46"/>
      <c r="F18" s="51"/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/>
      <c r="M18" s="51">
        <v>0</v>
      </c>
      <c r="N18" s="51">
        <v>0</v>
      </c>
      <c r="O18" s="47"/>
    </row>
    <row r="19" spans="1:15">
      <c r="A19" s="38" t="s">
        <v>176</v>
      </c>
      <c r="B19" s="38" t="s">
        <v>212</v>
      </c>
      <c r="C19" s="38" t="s">
        <v>67</v>
      </c>
      <c r="D19" s="38" t="s">
        <v>67</v>
      </c>
      <c r="E19" s="46"/>
      <c r="F19" s="51"/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0.2</v>
      </c>
      <c r="O19" s="47"/>
    </row>
    <row r="20" spans="1:15">
      <c r="A20" s="38" t="s">
        <v>177</v>
      </c>
      <c r="B20" s="38" t="s">
        <v>212</v>
      </c>
      <c r="C20" s="38" t="s">
        <v>67</v>
      </c>
      <c r="D20" s="38" t="s">
        <v>67</v>
      </c>
      <c r="E20" s="46"/>
      <c r="F20" s="51"/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/>
      <c r="M20" s="51">
        <v>0</v>
      </c>
      <c r="N20" s="51"/>
      <c r="O20" s="47">
        <v>0</v>
      </c>
    </row>
    <row r="21" spans="1:15">
      <c r="A21" s="38" t="s">
        <v>178</v>
      </c>
      <c r="B21" s="38" t="s">
        <v>212</v>
      </c>
      <c r="C21" s="38" t="s">
        <v>67</v>
      </c>
      <c r="D21" s="38" t="s">
        <v>67</v>
      </c>
      <c r="E21" s="46"/>
      <c r="F21" s="51"/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/>
      <c r="M21" s="51">
        <v>0</v>
      </c>
      <c r="N21" s="51">
        <v>0</v>
      </c>
      <c r="O21" s="47"/>
    </row>
    <row r="22" spans="1:15">
      <c r="A22" s="38" t="s">
        <v>179</v>
      </c>
      <c r="B22" s="38" t="s">
        <v>212</v>
      </c>
      <c r="C22" s="38" t="s">
        <v>67</v>
      </c>
      <c r="D22" s="38" t="s">
        <v>67</v>
      </c>
      <c r="E22" s="46"/>
      <c r="F22" s="51"/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0.2</v>
      </c>
      <c r="O22" s="47"/>
    </row>
    <row r="23" spans="1:15">
      <c r="A23" s="38" t="s">
        <v>180</v>
      </c>
      <c r="B23" s="38" t="s">
        <v>212</v>
      </c>
      <c r="C23" s="38" t="s">
        <v>67</v>
      </c>
      <c r="D23" s="38" t="s">
        <v>67</v>
      </c>
      <c r="E23" s="46"/>
      <c r="F23" s="51"/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/>
      <c r="M23" s="51">
        <v>0</v>
      </c>
      <c r="N23" s="51"/>
      <c r="O23" s="47">
        <v>0</v>
      </c>
    </row>
    <row r="24" spans="1:15">
      <c r="A24" s="38" t="s">
        <v>181</v>
      </c>
      <c r="B24" s="38" t="s">
        <v>212</v>
      </c>
      <c r="C24" s="38" t="s">
        <v>67</v>
      </c>
      <c r="D24" s="38" t="s">
        <v>67</v>
      </c>
      <c r="E24" s="46"/>
      <c r="F24" s="51"/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/>
      <c r="M24" s="51">
        <v>0</v>
      </c>
      <c r="N24" s="51">
        <v>0</v>
      </c>
      <c r="O24" s="47">
        <v>0</v>
      </c>
    </row>
    <row r="25" spans="1:15">
      <c r="A25" s="38" t="s">
        <v>182</v>
      </c>
      <c r="B25" s="38" t="s">
        <v>212</v>
      </c>
      <c r="C25" s="38" t="s">
        <v>67</v>
      </c>
      <c r="D25" s="38" t="s">
        <v>67</v>
      </c>
      <c r="E25" s="46"/>
      <c r="F25" s="51"/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/>
      <c r="M25" s="51">
        <v>0</v>
      </c>
      <c r="N25" s="51">
        <v>0</v>
      </c>
      <c r="O25" s="47">
        <v>0</v>
      </c>
    </row>
    <row r="26" spans="1:15">
      <c r="A26" s="38" t="s">
        <v>183</v>
      </c>
      <c r="B26" s="38" t="s">
        <v>212</v>
      </c>
      <c r="C26" s="38" t="s">
        <v>67</v>
      </c>
      <c r="D26" s="38" t="s">
        <v>67</v>
      </c>
      <c r="E26" s="46"/>
      <c r="F26" s="51"/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/>
      <c r="M26" s="51">
        <v>0</v>
      </c>
      <c r="N26" s="51">
        <v>0</v>
      </c>
      <c r="O26" s="47"/>
    </row>
    <row r="27" spans="1:15">
      <c r="A27" s="38" t="s">
        <v>184</v>
      </c>
      <c r="B27" s="38" t="s">
        <v>212</v>
      </c>
      <c r="C27" s="38" t="s">
        <v>67</v>
      </c>
      <c r="D27" s="38" t="s">
        <v>67</v>
      </c>
      <c r="E27" s="46"/>
      <c r="F27" s="51"/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0.2</v>
      </c>
      <c r="O27" s="47"/>
    </row>
    <row r="28" spans="1:15">
      <c r="A28" s="38" t="s">
        <v>185</v>
      </c>
      <c r="B28" s="38" t="s">
        <v>212</v>
      </c>
      <c r="C28" s="38" t="s">
        <v>67</v>
      </c>
      <c r="D28" s="38" t="s">
        <v>67</v>
      </c>
      <c r="E28" s="46"/>
      <c r="F28" s="51"/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/>
      <c r="M28" s="51">
        <v>0</v>
      </c>
      <c r="N28" s="51"/>
      <c r="O28" s="47">
        <v>0</v>
      </c>
    </row>
    <row r="29" spans="1:15">
      <c r="A29" s="38" t="s">
        <v>186</v>
      </c>
      <c r="B29" s="38" t="s">
        <v>212</v>
      </c>
      <c r="C29" s="38" t="s">
        <v>67</v>
      </c>
      <c r="D29" s="38" t="s">
        <v>67</v>
      </c>
      <c r="E29" s="46"/>
      <c r="F29" s="51"/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/>
      <c r="M29" s="51">
        <v>0</v>
      </c>
      <c r="N29" s="51">
        <v>0</v>
      </c>
      <c r="O29" s="47"/>
    </row>
    <row r="30" spans="1:15">
      <c r="A30" s="38" t="s">
        <v>187</v>
      </c>
      <c r="B30" s="38" t="s">
        <v>212</v>
      </c>
      <c r="C30" s="38" t="s">
        <v>67</v>
      </c>
      <c r="D30" s="38" t="s">
        <v>67</v>
      </c>
      <c r="E30" s="46"/>
      <c r="F30" s="51"/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0.2</v>
      </c>
      <c r="O30" s="47"/>
    </row>
    <row r="31" spans="1:15">
      <c r="A31" s="38" t="s">
        <v>188</v>
      </c>
      <c r="B31" s="38" t="s">
        <v>212</v>
      </c>
      <c r="C31" s="38" t="s">
        <v>67</v>
      </c>
      <c r="D31" s="38" t="s">
        <v>67</v>
      </c>
      <c r="E31" s="46"/>
      <c r="F31" s="51"/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/>
      <c r="M31" s="51">
        <v>0</v>
      </c>
      <c r="N31" s="51"/>
      <c r="O31" s="47">
        <v>0</v>
      </c>
    </row>
    <row r="32" spans="1:15">
      <c r="A32" s="38" t="s">
        <v>216</v>
      </c>
      <c r="B32" s="38" t="s">
        <v>212</v>
      </c>
      <c r="C32" s="38" t="s">
        <v>67</v>
      </c>
      <c r="D32" s="38" t="s">
        <v>67</v>
      </c>
      <c r="E32" s="46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/>
      <c r="M32" s="51">
        <v>0</v>
      </c>
      <c r="N32" s="51">
        <v>0.2</v>
      </c>
      <c r="O32" s="47">
        <v>0</v>
      </c>
    </row>
    <row r="33" spans="1:15">
      <c r="A33" s="42" t="s">
        <v>68</v>
      </c>
      <c r="B33" s="43"/>
      <c r="C33" s="43"/>
      <c r="D33" s="43"/>
      <c r="E33" s="48"/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2.1999999999999997</v>
      </c>
      <c r="O33" s="49">
        <v>0</v>
      </c>
    </row>
    <row r="36" spans="1:15">
      <c r="A36" s="38"/>
      <c r="B36" s="39"/>
      <c r="C36" s="39"/>
      <c r="D36" s="39"/>
      <c r="E36" s="41" t="s">
        <v>70</v>
      </c>
      <c r="F36" s="39"/>
      <c r="G36" s="39"/>
      <c r="H36" s="39"/>
      <c r="I36" s="39"/>
      <c r="J36" s="39"/>
      <c r="K36" s="39"/>
      <c r="L36" s="39"/>
      <c r="M36" s="39"/>
      <c r="N36" s="39"/>
      <c r="O36" s="40"/>
    </row>
    <row r="37" spans="1:15">
      <c r="A37" s="41" t="s">
        <v>2</v>
      </c>
      <c r="B37" s="41" t="s">
        <v>123</v>
      </c>
      <c r="C37" s="41" t="s">
        <v>114</v>
      </c>
      <c r="D37" s="41" t="s">
        <v>206</v>
      </c>
      <c r="E37" s="38" t="s">
        <v>226</v>
      </c>
      <c r="F37" s="50" t="s">
        <v>102</v>
      </c>
      <c r="G37" s="50" t="s">
        <v>99</v>
      </c>
      <c r="H37" s="50" t="s">
        <v>100</v>
      </c>
      <c r="I37" s="50" t="s">
        <v>98</v>
      </c>
      <c r="J37" s="50" t="s">
        <v>208</v>
      </c>
      <c r="K37" s="50" t="s">
        <v>97</v>
      </c>
      <c r="L37" s="50" t="s">
        <v>96</v>
      </c>
      <c r="M37" s="50" t="s">
        <v>197</v>
      </c>
      <c r="N37" s="50" t="s">
        <v>71</v>
      </c>
      <c r="O37" s="45" t="s">
        <v>225</v>
      </c>
    </row>
    <row r="38" spans="1:15">
      <c r="A38" s="38" t="s">
        <v>52</v>
      </c>
      <c r="B38" s="38" t="s">
        <v>212</v>
      </c>
      <c r="C38" s="38" t="s">
        <v>67</v>
      </c>
      <c r="D38" s="38" t="s">
        <v>67</v>
      </c>
      <c r="E38" s="46"/>
      <c r="F38" s="51"/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/>
      <c r="M38" s="51">
        <v>0</v>
      </c>
      <c r="N38" s="51">
        <v>0</v>
      </c>
      <c r="O38" s="47">
        <v>0</v>
      </c>
    </row>
    <row r="39" spans="1:15">
      <c r="A39" s="38" t="s">
        <v>47</v>
      </c>
      <c r="B39" s="38" t="s">
        <v>212</v>
      </c>
      <c r="C39" s="38" t="s">
        <v>67</v>
      </c>
      <c r="D39" s="38" t="s">
        <v>67</v>
      </c>
      <c r="E39" s="46"/>
      <c r="F39" s="51"/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/>
      <c r="M39" s="51">
        <v>0</v>
      </c>
      <c r="N39" s="51">
        <v>0</v>
      </c>
      <c r="O39" s="47">
        <v>0</v>
      </c>
    </row>
    <row r="40" spans="1:15">
      <c r="A40" s="38" t="s">
        <v>41</v>
      </c>
      <c r="B40" s="38" t="s">
        <v>212</v>
      </c>
      <c r="C40" s="38" t="s">
        <v>67</v>
      </c>
      <c r="D40" s="38" t="s">
        <v>67</v>
      </c>
      <c r="E40" s="46"/>
      <c r="F40" s="51"/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/>
      <c r="M40" s="51">
        <v>0</v>
      </c>
      <c r="N40" s="51">
        <v>0</v>
      </c>
      <c r="O40" s="47">
        <v>0</v>
      </c>
    </row>
    <row r="41" spans="1:15">
      <c r="A41" s="38" t="s">
        <v>29</v>
      </c>
      <c r="B41" s="38" t="s">
        <v>212</v>
      </c>
      <c r="C41" s="38" t="s">
        <v>67</v>
      </c>
      <c r="D41" s="38" t="s">
        <v>67</v>
      </c>
      <c r="E41" s="46"/>
      <c r="F41" s="51"/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/>
      <c r="M41" s="51">
        <v>0</v>
      </c>
      <c r="N41" s="51">
        <v>0</v>
      </c>
      <c r="O41" s="47">
        <v>0</v>
      </c>
    </row>
    <row r="42" spans="1:15">
      <c r="A42" s="38" t="s">
        <v>34</v>
      </c>
      <c r="B42" s="38" t="s">
        <v>212</v>
      </c>
      <c r="C42" s="38" t="s">
        <v>67</v>
      </c>
      <c r="D42" s="38" t="s">
        <v>67</v>
      </c>
      <c r="E42" s="46"/>
      <c r="F42" s="51"/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/>
      <c r="M42" s="51">
        <v>0</v>
      </c>
      <c r="N42" s="51">
        <v>0.2</v>
      </c>
      <c r="O42" s="47">
        <v>0</v>
      </c>
    </row>
    <row r="43" spans="1:15">
      <c r="A43" s="38" t="s">
        <v>23</v>
      </c>
      <c r="B43" s="38" t="s">
        <v>212</v>
      </c>
      <c r="C43" s="38" t="s">
        <v>67</v>
      </c>
      <c r="D43" s="38" t="s">
        <v>67</v>
      </c>
      <c r="E43" s="46"/>
      <c r="F43" s="51"/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/>
      <c r="M43" s="51">
        <v>0</v>
      </c>
      <c r="N43" s="51">
        <v>0.2</v>
      </c>
      <c r="O43" s="47">
        <v>0</v>
      </c>
    </row>
    <row r="44" spans="1:15">
      <c r="A44" s="38" t="s">
        <v>33</v>
      </c>
      <c r="B44" s="38" t="s">
        <v>212</v>
      </c>
      <c r="C44" s="38" t="s">
        <v>67</v>
      </c>
      <c r="D44" s="38" t="s">
        <v>67</v>
      </c>
      <c r="E44" s="46"/>
      <c r="F44" s="51"/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/>
      <c r="M44" s="51">
        <v>0</v>
      </c>
      <c r="N44" s="51">
        <v>0.2</v>
      </c>
      <c r="O44" s="47">
        <v>0</v>
      </c>
    </row>
    <row r="45" spans="1:15">
      <c r="A45" s="38" t="s">
        <v>22</v>
      </c>
      <c r="B45" s="38" t="s">
        <v>212</v>
      </c>
      <c r="C45" s="38" t="s">
        <v>67</v>
      </c>
      <c r="D45" s="38" t="s">
        <v>67</v>
      </c>
      <c r="E45" s="46"/>
      <c r="F45" s="51"/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/>
      <c r="M45" s="51">
        <v>0</v>
      </c>
      <c r="N45" s="51">
        <v>0.2</v>
      </c>
      <c r="O45" s="47">
        <v>0</v>
      </c>
    </row>
    <row r="46" spans="1:15">
      <c r="A46" s="38" t="s">
        <v>31</v>
      </c>
      <c r="B46" s="38" t="s">
        <v>212</v>
      </c>
      <c r="C46" s="38" t="s">
        <v>67</v>
      </c>
      <c r="D46" s="38" t="s">
        <v>67</v>
      </c>
      <c r="E46" s="46"/>
      <c r="F46" s="51"/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/>
      <c r="M46" s="51">
        <v>0</v>
      </c>
      <c r="N46" s="51">
        <v>0.2</v>
      </c>
      <c r="O46" s="47">
        <v>0</v>
      </c>
    </row>
    <row r="47" spans="1:15">
      <c r="A47" s="38" t="s">
        <v>20</v>
      </c>
      <c r="B47" s="38" t="s">
        <v>212</v>
      </c>
      <c r="C47" s="38" t="s">
        <v>67</v>
      </c>
      <c r="D47" s="38" t="s">
        <v>67</v>
      </c>
      <c r="E47" s="46"/>
      <c r="F47" s="51"/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/>
      <c r="M47" s="51">
        <v>0</v>
      </c>
      <c r="N47" s="51">
        <v>0.2</v>
      </c>
      <c r="O47" s="47">
        <v>0</v>
      </c>
    </row>
    <row r="48" spans="1:15">
      <c r="A48" s="38" t="s">
        <v>18</v>
      </c>
      <c r="B48" s="38" t="s">
        <v>212</v>
      </c>
      <c r="C48" s="38" t="s">
        <v>67</v>
      </c>
      <c r="D48" s="38" t="s">
        <v>67</v>
      </c>
      <c r="E48" s="46"/>
      <c r="F48" s="51"/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/>
      <c r="M48" s="51">
        <v>0</v>
      </c>
      <c r="N48" s="51">
        <v>0</v>
      </c>
      <c r="O48" s="47">
        <v>0</v>
      </c>
    </row>
    <row r="49" spans="1:15">
      <c r="A49" s="38" t="s">
        <v>173</v>
      </c>
      <c r="B49" s="38" t="s">
        <v>212</v>
      </c>
      <c r="C49" s="38" t="s">
        <v>67</v>
      </c>
      <c r="D49" s="38" t="s">
        <v>67</v>
      </c>
      <c r="E49" s="46"/>
      <c r="F49" s="51"/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/>
      <c r="M49" s="51">
        <v>0</v>
      </c>
      <c r="N49" s="51">
        <v>0</v>
      </c>
      <c r="O49" s="47">
        <v>0</v>
      </c>
    </row>
    <row r="50" spans="1:15">
      <c r="A50" s="38" t="s">
        <v>174</v>
      </c>
      <c r="B50" s="38" t="s">
        <v>212</v>
      </c>
      <c r="C50" s="38" t="s">
        <v>67</v>
      </c>
      <c r="D50" s="38" t="s">
        <v>67</v>
      </c>
      <c r="E50" s="46"/>
      <c r="F50" s="51"/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/>
      <c r="M50" s="51">
        <v>0</v>
      </c>
      <c r="N50" s="51">
        <v>0</v>
      </c>
      <c r="O50" s="47">
        <v>0</v>
      </c>
    </row>
    <row r="51" spans="1:15">
      <c r="A51" s="38" t="s">
        <v>175</v>
      </c>
      <c r="B51" s="38" t="s">
        <v>212</v>
      </c>
      <c r="C51" s="38" t="s">
        <v>67</v>
      </c>
      <c r="D51" s="38" t="s">
        <v>67</v>
      </c>
      <c r="E51" s="46"/>
      <c r="F51" s="51"/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/>
      <c r="M51" s="51">
        <v>0</v>
      </c>
      <c r="N51" s="51">
        <v>0</v>
      </c>
      <c r="O51" s="47"/>
    </row>
    <row r="52" spans="1:15">
      <c r="A52" s="38" t="s">
        <v>176</v>
      </c>
      <c r="B52" s="38" t="s">
        <v>212</v>
      </c>
      <c r="C52" s="38" t="s">
        <v>67</v>
      </c>
      <c r="D52" s="38" t="s">
        <v>67</v>
      </c>
      <c r="E52" s="46"/>
      <c r="F52" s="51"/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0.2</v>
      </c>
      <c r="O52" s="47"/>
    </row>
    <row r="53" spans="1:15">
      <c r="A53" s="38" t="s">
        <v>177</v>
      </c>
      <c r="B53" s="38" t="s">
        <v>212</v>
      </c>
      <c r="C53" s="38" t="s">
        <v>67</v>
      </c>
      <c r="D53" s="38" t="s">
        <v>67</v>
      </c>
      <c r="E53" s="46"/>
      <c r="F53" s="51"/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/>
      <c r="M53" s="51">
        <v>0</v>
      </c>
      <c r="N53" s="51"/>
      <c r="O53" s="47">
        <v>0</v>
      </c>
    </row>
    <row r="54" spans="1:15">
      <c r="A54" s="38" t="s">
        <v>178</v>
      </c>
      <c r="B54" s="38" t="s">
        <v>212</v>
      </c>
      <c r="C54" s="38" t="s">
        <v>67</v>
      </c>
      <c r="D54" s="38" t="s">
        <v>67</v>
      </c>
      <c r="E54" s="46"/>
      <c r="F54" s="51"/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/>
      <c r="M54" s="51">
        <v>0</v>
      </c>
      <c r="N54" s="51">
        <v>0</v>
      </c>
      <c r="O54" s="47"/>
    </row>
    <row r="55" spans="1:15">
      <c r="A55" s="38" t="s">
        <v>179</v>
      </c>
      <c r="B55" s="38" t="s">
        <v>212</v>
      </c>
      <c r="C55" s="38" t="s">
        <v>67</v>
      </c>
      <c r="D55" s="38" t="s">
        <v>67</v>
      </c>
      <c r="E55" s="46"/>
      <c r="F55" s="51"/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0.2</v>
      </c>
      <c r="O55" s="47"/>
    </row>
    <row r="56" spans="1:15">
      <c r="A56" s="38" t="s">
        <v>180</v>
      </c>
      <c r="B56" s="38" t="s">
        <v>212</v>
      </c>
      <c r="C56" s="38" t="s">
        <v>67</v>
      </c>
      <c r="D56" s="38" t="s">
        <v>67</v>
      </c>
      <c r="E56" s="46"/>
      <c r="F56" s="51"/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/>
      <c r="M56" s="51">
        <v>0</v>
      </c>
      <c r="N56" s="51"/>
      <c r="O56" s="47">
        <v>0</v>
      </c>
    </row>
    <row r="57" spans="1:15">
      <c r="A57" s="38" t="s">
        <v>181</v>
      </c>
      <c r="B57" s="38" t="s">
        <v>212</v>
      </c>
      <c r="C57" s="38" t="s">
        <v>67</v>
      </c>
      <c r="D57" s="38" t="s">
        <v>67</v>
      </c>
      <c r="E57" s="46"/>
      <c r="F57" s="51"/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/>
      <c r="M57" s="51">
        <v>0</v>
      </c>
      <c r="N57" s="51">
        <v>0</v>
      </c>
      <c r="O57" s="47">
        <v>0</v>
      </c>
    </row>
    <row r="58" spans="1:15">
      <c r="A58" s="38" t="s">
        <v>182</v>
      </c>
      <c r="B58" s="38" t="s">
        <v>212</v>
      </c>
      <c r="C58" s="38" t="s">
        <v>67</v>
      </c>
      <c r="D58" s="38" t="s">
        <v>67</v>
      </c>
      <c r="E58" s="46"/>
      <c r="F58" s="51"/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/>
      <c r="M58" s="51">
        <v>0</v>
      </c>
      <c r="N58" s="51">
        <v>0</v>
      </c>
      <c r="O58" s="47">
        <v>0</v>
      </c>
    </row>
    <row r="59" spans="1:15">
      <c r="A59" s="38" t="s">
        <v>183</v>
      </c>
      <c r="B59" s="38" t="s">
        <v>212</v>
      </c>
      <c r="C59" s="38" t="s">
        <v>67</v>
      </c>
      <c r="D59" s="38" t="s">
        <v>67</v>
      </c>
      <c r="E59" s="46"/>
      <c r="F59" s="51"/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/>
      <c r="M59" s="51">
        <v>0</v>
      </c>
      <c r="N59" s="51">
        <v>0</v>
      </c>
      <c r="O59" s="47"/>
    </row>
    <row r="60" spans="1:15">
      <c r="A60" s="38" t="s">
        <v>184</v>
      </c>
      <c r="B60" s="38" t="s">
        <v>212</v>
      </c>
      <c r="C60" s="38" t="s">
        <v>67</v>
      </c>
      <c r="D60" s="38" t="s">
        <v>67</v>
      </c>
      <c r="E60" s="46"/>
      <c r="F60" s="51"/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0.2</v>
      </c>
      <c r="O60" s="47"/>
    </row>
    <row r="61" spans="1:15">
      <c r="A61" s="38" t="s">
        <v>185</v>
      </c>
      <c r="B61" s="38" t="s">
        <v>212</v>
      </c>
      <c r="C61" s="38" t="s">
        <v>67</v>
      </c>
      <c r="D61" s="38" t="s">
        <v>67</v>
      </c>
      <c r="E61" s="46"/>
      <c r="F61" s="51"/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/>
      <c r="M61" s="51">
        <v>0</v>
      </c>
      <c r="N61" s="51"/>
      <c r="O61" s="47">
        <v>0</v>
      </c>
    </row>
    <row r="62" spans="1:15">
      <c r="A62" s="38" t="s">
        <v>186</v>
      </c>
      <c r="B62" s="38" t="s">
        <v>212</v>
      </c>
      <c r="C62" s="38" t="s">
        <v>67</v>
      </c>
      <c r="D62" s="38" t="s">
        <v>67</v>
      </c>
      <c r="E62" s="46"/>
      <c r="F62" s="51"/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/>
      <c r="M62" s="51">
        <v>0</v>
      </c>
      <c r="N62" s="51">
        <v>0</v>
      </c>
      <c r="O62" s="47"/>
    </row>
    <row r="63" spans="1:15">
      <c r="A63" s="38" t="s">
        <v>187</v>
      </c>
      <c r="B63" s="38" t="s">
        <v>212</v>
      </c>
      <c r="C63" s="38" t="s">
        <v>67</v>
      </c>
      <c r="D63" s="38" t="s">
        <v>67</v>
      </c>
      <c r="E63" s="46"/>
      <c r="F63" s="51"/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0.2</v>
      </c>
      <c r="O63" s="47"/>
    </row>
    <row r="64" spans="1:15">
      <c r="A64" s="38" t="s">
        <v>188</v>
      </c>
      <c r="B64" s="38" t="s">
        <v>212</v>
      </c>
      <c r="C64" s="38" t="s">
        <v>67</v>
      </c>
      <c r="D64" s="38" t="s">
        <v>67</v>
      </c>
      <c r="E64" s="46"/>
      <c r="F64" s="51"/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/>
      <c r="M64" s="51">
        <v>0</v>
      </c>
      <c r="N64" s="51"/>
      <c r="O64" s="47">
        <v>0</v>
      </c>
    </row>
    <row r="65" spans="1:15">
      <c r="A65" s="38" t="s">
        <v>216</v>
      </c>
      <c r="B65" s="38" t="s">
        <v>212</v>
      </c>
      <c r="C65" s="38" t="s">
        <v>67</v>
      </c>
      <c r="D65" s="38" t="s">
        <v>67</v>
      </c>
      <c r="E65" s="46"/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/>
      <c r="M65" s="51">
        <v>0</v>
      </c>
      <c r="N65" s="51">
        <v>0.2</v>
      </c>
      <c r="O65" s="47">
        <v>0</v>
      </c>
    </row>
    <row r="66" spans="1:15">
      <c r="A66" s="42" t="s">
        <v>68</v>
      </c>
      <c r="B66" s="43"/>
      <c r="C66" s="43"/>
      <c r="D66" s="43"/>
      <c r="E66" s="48"/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2.1999999999999997</v>
      </c>
      <c r="O66" s="49">
        <v>0</v>
      </c>
    </row>
    <row r="69" spans="1:15">
      <c r="A69" s="38"/>
      <c r="B69" s="39"/>
      <c r="C69" s="39"/>
      <c r="D69" s="39"/>
      <c r="E69" s="41" t="s">
        <v>70</v>
      </c>
      <c r="F69" s="39"/>
      <c r="G69" s="39"/>
      <c r="H69" s="39"/>
      <c r="I69" s="39"/>
      <c r="J69" s="39"/>
      <c r="K69" s="39"/>
      <c r="L69" s="39"/>
      <c r="M69" s="39"/>
      <c r="N69" s="39"/>
      <c r="O69" s="40"/>
    </row>
    <row r="70" spans="1:15">
      <c r="A70" s="41" t="s">
        <v>2</v>
      </c>
      <c r="B70" s="41" t="s">
        <v>123</v>
      </c>
      <c r="C70" s="41" t="s">
        <v>114</v>
      </c>
      <c r="D70" s="41" t="s">
        <v>206</v>
      </c>
      <c r="E70" s="38" t="s">
        <v>226</v>
      </c>
      <c r="F70" s="50" t="s">
        <v>102</v>
      </c>
      <c r="G70" s="50" t="s">
        <v>99</v>
      </c>
      <c r="H70" s="50" t="s">
        <v>100</v>
      </c>
      <c r="I70" s="50" t="s">
        <v>98</v>
      </c>
      <c r="J70" s="50" t="s">
        <v>208</v>
      </c>
      <c r="K70" s="50" t="s">
        <v>97</v>
      </c>
      <c r="L70" s="50" t="s">
        <v>96</v>
      </c>
      <c r="M70" s="50" t="s">
        <v>197</v>
      </c>
      <c r="N70" s="50" t="s">
        <v>71</v>
      </c>
      <c r="O70" s="45" t="s">
        <v>225</v>
      </c>
    </row>
    <row r="71" spans="1:15">
      <c r="A71" s="38" t="s">
        <v>52</v>
      </c>
      <c r="B71" s="38" t="s">
        <v>212</v>
      </c>
      <c r="C71" s="38" t="s">
        <v>67</v>
      </c>
      <c r="D71" s="38" t="s">
        <v>67</v>
      </c>
      <c r="E71" s="46"/>
      <c r="F71" s="51"/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/>
      <c r="M71" s="51">
        <v>0</v>
      </c>
      <c r="N71" s="51">
        <v>0</v>
      </c>
      <c r="O71" s="47">
        <v>0</v>
      </c>
    </row>
    <row r="72" spans="1:15">
      <c r="A72" s="38" t="s">
        <v>47</v>
      </c>
      <c r="B72" s="38" t="s">
        <v>212</v>
      </c>
      <c r="C72" s="38" t="s">
        <v>67</v>
      </c>
      <c r="D72" s="38" t="s">
        <v>67</v>
      </c>
      <c r="E72" s="46"/>
      <c r="F72" s="51"/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/>
      <c r="M72" s="51">
        <v>0</v>
      </c>
      <c r="N72" s="51">
        <v>0</v>
      </c>
      <c r="O72" s="47">
        <v>0</v>
      </c>
    </row>
    <row r="73" spans="1:15">
      <c r="A73" s="38" t="s">
        <v>41</v>
      </c>
      <c r="B73" s="38" t="s">
        <v>212</v>
      </c>
      <c r="C73" s="38" t="s">
        <v>67</v>
      </c>
      <c r="D73" s="38" t="s">
        <v>67</v>
      </c>
      <c r="E73" s="46"/>
      <c r="F73" s="51"/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/>
      <c r="M73" s="51">
        <v>0</v>
      </c>
      <c r="N73" s="51">
        <v>0</v>
      </c>
      <c r="O73" s="47">
        <v>0</v>
      </c>
    </row>
    <row r="74" spans="1:15">
      <c r="A74" s="38" t="s">
        <v>29</v>
      </c>
      <c r="B74" s="38" t="s">
        <v>212</v>
      </c>
      <c r="C74" s="38" t="s">
        <v>67</v>
      </c>
      <c r="D74" s="38" t="s">
        <v>67</v>
      </c>
      <c r="E74" s="46"/>
      <c r="F74" s="51"/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/>
      <c r="M74" s="51">
        <v>0</v>
      </c>
      <c r="N74" s="51">
        <v>0</v>
      </c>
      <c r="O74" s="47">
        <v>0</v>
      </c>
    </row>
    <row r="75" spans="1:15">
      <c r="A75" s="38" t="s">
        <v>34</v>
      </c>
      <c r="B75" s="38" t="s">
        <v>212</v>
      </c>
      <c r="C75" s="38" t="s">
        <v>67</v>
      </c>
      <c r="D75" s="38" t="s">
        <v>67</v>
      </c>
      <c r="E75" s="46"/>
      <c r="F75" s="51"/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/>
      <c r="M75" s="51">
        <v>0</v>
      </c>
      <c r="N75" s="51">
        <v>0.2</v>
      </c>
      <c r="O75" s="47">
        <v>0</v>
      </c>
    </row>
    <row r="76" spans="1:15">
      <c r="A76" s="38" t="s">
        <v>23</v>
      </c>
      <c r="B76" s="38" t="s">
        <v>212</v>
      </c>
      <c r="C76" s="38" t="s">
        <v>67</v>
      </c>
      <c r="D76" s="38" t="s">
        <v>67</v>
      </c>
      <c r="E76" s="46"/>
      <c r="F76" s="51"/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/>
      <c r="M76" s="51">
        <v>0</v>
      </c>
      <c r="N76" s="51">
        <v>0.2</v>
      </c>
      <c r="O76" s="47">
        <v>0</v>
      </c>
    </row>
    <row r="77" spans="1:15">
      <c r="A77" s="38" t="s">
        <v>33</v>
      </c>
      <c r="B77" s="38" t="s">
        <v>212</v>
      </c>
      <c r="C77" s="38" t="s">
        <v>67</v>
      </c>
      <c r="D77" s="38" t="s">
        <v>67</v>
      </c>
      <c r="E77" s="46"/>
      <c r="F77" s="51"/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/>
      <c r="M77" s="51">
        <v>0</v>
      </c>
      <c r="N77" s="51">
        <v>0.2</v>
      </c>
      <c r="O77" s="47">
        <v>0</v>
      </c>
    </row>
    <row r="78" spans="1:15">
      <c r="A78" s="38" t="s">
        <v>22</v>
      </c>
      <c r="B78" s="38" t="s">
        <v>212</v>
      </c>
      <c r="C78" s="38" t="s">
        <v>67</v>
      </c>
      <c r="D78" s="38" t="s">
        <v>67</v>
      </c>
      <c r="E78" s="46"/>
      <c r="F78" s="51"/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/>
      <c r="M78" s="51">
        <v>0</v>
      </c>
      <c r="N78" s="51">
        <v>0.2</v>
      </c>
      <c r="O78" s="47">
        <v>0</v>
      </c>
    </row>
    <row r="79" spans="1:15">
      <c r="A79" s="38" t="s">
        <v>31</v>
      </c>
      <c r="B79" s="38" t="s">
        <v>212</v>
      </c>
      <c r="C79" s="38" t="s">
        <v>67</v>
      </c>
      <c r="D79" s="38" t="s">
        <v>67</v>
      </c>
      <c r="E79" s="46"/>
      <c r="F79" s="51"/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/>
      <c r="M79" s="51">
        <v>0</v>
      </c>
      <c r="N79" s="51">
        <v>0.2</v>
      </c>
      <c r="O79" s="47">
        <v>0</v>
      </c>
    </row>
    <row r="80" spans="1:15">
      <c r="A80" s="38" t="s">
        <v>20</v>
      </c>
      <c r="B80" s="38" t="s">
        <v>212</v>
      </c>
      <c r="C80" s="38" t="s">
        <v>67</v>
      </c>
      <c r="D80" s="38" t="s">
        <v>67</v>
      </c>
      <c r="E80" s="46"/>
      <c r="F80" s="51"/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/>
      <c r="M80" s="51">
        <v>0</v>
      </c>
      <c r="N80" s="51">
        <v>0.2</v>
      </c>
      <c r="O80" s="47">
        <v>0</v>
      </c>
    </row>
    <row r="81" spans="1:15">
      <c r="A81" s="38" t="s">
        <v>18</v>
      </c>
      <c r="B81" s="38" t="s">
        <v>212</v>
      </c>
      <c r="C81" s="38" t="s">
        <v>67</v>
      </c>
      <c r="D81" s="38" t="s">
        <v>67</v>
      </c>
      <c r="E81" s="46"/>
      <c r="F81" s="51"/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/>
      <c r="M81" s="51">
        <v>0</v>
      </c>
      <c r="N81" s="51">
        <v>0</v>
      </c>
      <c r="O81" s="47">
        <v>0</v>
      </c>
    </row>
    <row r="82" spans="1:15">
      <c r="A82" s="38" t="s">
        <v>173</v>
      </c>
      <c r="B82" s="38" t="s">
        <v>212</v>
      </c>
      <c r="C82" s="38" t="s">
        <v>67</v>
      </c>
      <c r="D82" s="38" t="s">
        <v>67</v>
      </c>
      <c r="E82" s="46"/>
      <c r="F82" s="51"/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/>
      <c r="M82" s="51">
        <v>0</v>
      </c>
      <c r="N82" s="51">
        <v>0</v>
      </c>
      <c r="O82" s="47">
        <v>0</v>
      </c>
    </row>
    <row r="83" spans="1:15">
      <c r="A83" s="38" t="s">
        <v>174</v>
      </c>
      <c r="B83" s="38" t="s">
        <v>212</v>
      </c>
      <c r="C83" s="38" t="s">
        <v>67</v>
      </c>
      <c r="D83" s="38" t="s">
        <v>67</v>
      </c>
      <c r="E83" s="46"/>
      <c r="F83" s="51"/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/>
      <c r="M83" s="51">
        <v>0</v>
      </c>
      <c r="N83" s="51">
        <v>0</v>
      </c>
      <c r="O83" s="47">
        <v>0</v>
      </c>
    </row>
    <row r="84" spans="1:15">
      <c r="A84" s="38" t="s">
        <v>175</v>
      </c>
      <c r="B84" s="38" t="s">
        <v>212</v>
      </c>
      <c r="C84" s="38" t="s">
        <v>67</v>
      </c>
      <c r="D84" s="38" t="s">
        <v>67</v>
      </c>
      <c r="E84" s="46"/>
      <c r="F84" s="51"/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/>
      <c r="M84" s="51">
        <v>0</v>
      </c>
      <c r="N84" s="51">
        <v>0</v>
      </c>
      <c r="O84" s="47"/>
    </row>
    <row r="85" spans="1:15">
      <c r="A85" s="38" t="s">
        <v>176</v>
      </c>
      <c r="B85" s="38" t="s">
        <v>212</v>
      </c>
      <c r="C85" s="38" t="s">
        <v>67</v>
      </c>
      <c r="D85" s="38" t="s">
        <v>67</v>
      </c>
      <c r="E85" s="46"/>
      <c r="F85" s="51"/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0.2</v>
      </c>
      <c r="O85" s="47"/>
    </row>
    <row r="86" spans="1:15">
      <c r="A86" s="38" t="s">
        <v>177</v>
      </c>
      <c r="B86" s="38" t="s">
        <v>212</v>
      </c>
      <c r="C86" s="38" t="s">
        <v>67</v>
      </c>
      <c r="D86" s="38" t="s">
        <v>67</v>
      </c>
      <c r="E86" s="46"/>
      <c r="F86" s="51"/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/>
      <c r="M86" s="51">
        <v>0</v>
      </c>
      <c r="N86" s="51"/>
      <c r="O86" s="47">
        <v>0</v>
      </c>
    </row>
    <row r="87" spans="1:15">
      <c r="A87" s="38" t="s">
        <v>178</v>
      </c>
      <c r="B87" s="38" t="s">
        <v>212</v>
      </c>
      <c r="C87" s="38" t="s">
        <v>67</v>
      </c>
      <c r="D87" s="38" t="s">
        <v>67</v>
      </c>
      <c r="E87" s="46"/>
      <c r="F87" s="51"/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/>
      <c r="M87" s="51">
        <v>0</v>
      </c>
      <c r="N87" s="51">
        <v>0</v>
      </c>
      <c r="O87" s="47"/>
    </row>
    <row r="88" spans="1:15">
      <c r="A88" s="38" t="s">
        <v>179</v>
      </c>
      <c r="B88" s="38" t="s">
        <v>212</v>
      </c>
      <c r="C88" s="38" t="s">
        <v>67</v>
      </c>
      <c r="D88" s="38" t="s">
        <v>67</v>
      </c>
      <c r="E88" s="46"/>
      <c r="F88" s="51"/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0.2</v>
      </c>
      <c r="O88" s="47"/>
    </row>
    <row r="89" spans="1:15">
      <c r="A89" s="38" t="s">
        <v>180</v>
      </c>
      <c r="B89" s="38" t="s">
        <v>212</v>
      </c>
      <c r="C89" s="38" t="s">
        <v>67</v>
      </c>
      <c r="D89" s="38" t="s">
        <v>67</v>
      </c>
      <c r="E89" s="46"/>
      <c r="F89" s="51"/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/>
      <c r="M89" s="51">
        <v>0</v>
      </c>
      <c r="N89" s="51"/>
      <c r="O89" s="47">
        <v>0</v>
      </c>
    </row>
    <row r="90" spans="1:15">
      <c r="A90" s="38" t="s">
        <v>181</v>
      </c>
      <c r="B90" s="38" t="s">
        <v>212</v>
      </c>
      <c r="C90" s="38" t="s">
        <v>67</v>
      </c>
      <c r="D90" s="38" t="s">
        <v>67</v>
      </c>
      <c r="E90" s="46"/>
      <c r="F90" s="51"/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/>
      <c r="M90" s="51">
        <v>0</v>
      </c>
      <c r="N90" s="51">
        <v>0</v>
      </c>
      <c r="O90" s="47">
        <v>0</v>
      </c>
    </row>
    <row r="91" spans="1:15">
      <c r="A91" s="38" t="s">
        <v>182</v>
      </c>
      <c r="B91" s="38" t="s">
        <v>212</v>
      </c>
      <c r="C91" s="38" t="s">
        <v>67</v>
      </c>
      <c r="D91" s="38" t="s">
        <v>67</v>
      </c>
      <c r="E91" s="46"/>
      <c r="F91" s="51"/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/>
      <c r="M91" s="51">
        <v>0</v>
      </c>
      <c r="N91" s="51">
        <v>0</v>
      </c>
      <c r="O91" s="47">
        <v>0</v>
      </c>
    </row>
    <row r="92" spans="1:15">
      <c r="A92" s="38" t="s">
        <v>183</v>
      </c>
      <c r="B92" s="38" t="s">
        <v>212</v>
      </c>
      <c r="C92" s="38" t="s">
        <v>67</v>
      </c>
      <c r="D92" s="38" t="s">
        <v>67</v>
      </c>
      <c r="E92" s="46"/>
      <c r="F92" s="51"/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/>
      <c r="M92" s="51">
        <v>0</v>
      </c>
      <c r="N92" s="51">
        <v>0</v>
      </c>
      <c r="O92" s="47"/>
    </row>
    <row r="93" spans="1:15">
      <c r="A93" s="38" t="s">
        <v>184</v>
      </c>
      <c r="B93" s="38" t="s">
        <v>212</v>
      </c>
      <c r="C93" s="38" t="s">
        <v>67</v>
      </c>
      <c r="D93" s="38" t="s">
        <v>67</v>
      </c>
      <c r="E93" s="46"/>
      <c r="F93" s="51"/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0.2</v>
      </c>
      <c r="O93" s="47"/>
    </row>
    <row r="94" spans="1:15">
      <c r="A94" s="38" t="s">
        <v>185</v>
      </c>
      <c r="B94" s="38" t="s">
        <v>212</v>
      </c>
      <c r="C94" s="38" t="s">
        <v>67</v>
      </c>
      <c r="D94" s="38" t="s">
        <v>67</v>
      </c>
      <c r="E94" s="46"/>
      <c r="F94" s="51"/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/>
      <c r="M94" s="51">
        <v>0</v>
      </c>
      <c r="N94" s="51"/>
      <c r="O94" s="47">
        <v>0</v>
      </c>
    </row>
    <row r="95" spans="1:15">
      <c r="A95" s="38" t="s">
        <v>186</v>
      </c>
      <c r="B95" s="38" t="s">
        <v>212</v>
      </c>
      <c r="C95" s="38" t="s">
        <v>67</v>
      </c>
      <c r="D95" s="38" t="s">
        <v>67</v>
      </c>
      <c r="E95" s="46"/>
      <c r="F95" s="51"/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/>
      <c r="M95" s="51">
        <v>0</v>
      </c>
      <c r="N95" s="51">
        <v>0</v>
      </c>
      <c r="O95" s="47"/>
    </row>
    <row r="96" spans="1:15">
      <c r="A96" s="38" t="s">
        <v>187</v>
      </c>
      <c r="B96" s="38" t="s">
        <v>212</v>
      </c>
      <c r="C96" s="38" t="s">
        <v>67</v>
      </c>
      <c r="D96" s="38" t="s">
        <v>67</v>
      </c>
      <c r="E96" s="46"/>
      <c r="F96" s="51"/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0.2</v>
      </c>
      <c r="O96" s="47"/>
    </row>
    <row r="97" spans="1:15">
      <c r="A97" s="38" t="s">
        <v>188</v>
      </c>
      <c r="B97" s="38" t="s">
        <v>212</v>
      </c>
      <c r="C97" s="38" t="s">
        <v>67</v>
      </c>
      <c r="D97" s="38" t="s">
        <v>67</v>
      </c>
      <c r="E97" s="46"/>
      <c r="F97" s="51"/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/>
      <c r="M97" s="51">
        <v>0</v>
      </c>
      <c r="N97" s="51"/>
      <c r="O97" s="47">
        <v>0</v>
      </c>
    </row>
    <row r="98" spans="1:15">
      <c r="A98" s="38" t="s">
        <v>216</v>
      </c>
      <c r="B98" s="38" t="s">
        <v>212</v>
      </c>
      <c r="C98" s="38" t="s">
        <v>67</v>
      </c>
      <c r="D98" s="38" t="s">
        <v>67</v>
      </c>
      <c r="E98" s="46"/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/>
      <c r="M98" s="51">
        <v>0</v>
      </c>
      <c r="N98" s="51">
        <v>0.2</v>
      </c>
      <c r="O98" s="47">
        <v>0</v>
      </c>
    </row>
    <row r="99" spans="1:15">
      <c r="A99" s="42" t="s">
        <v>68</v>
      </c>
      <c r="B99" s="43"/>
      <c r="C99" s="43"/>
      <c r="D99" s="43"/>
      <c r="E99" s="48"/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2.1999999999999997</v>
      </c>
      <c r="O99" s="49">
        <v>0</v>
      </c>
    </row>
  </sheetData>
  <phoneticPr fontId="0" type="noConversion"/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Type_x0020_de_x0020_document xmlns="59a33621-0bfe-4408-82ef-c9276d5a03bb">Autre</Type_x0020_de_x0020_document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4E4F830EFAC478FCCDCB9365773F9" ma:contentTypeVersion="1" ma:contentTypeDescription="Crée un document." ma:contentTypeScope="" ma:versionID="3ccb3cac4be3c9e635b7b99cc78327c8">
  <xsd:schema xmlns:xsd="http://www.w3.org/2001/XMLSchema" xmlns:xs="http://www.w3.org/2001/XMLSchema" xmlns:p="http://schemas.microsoft.com/office/2006/metadata/properties" xmlns:ns2="59a33621-0bfe-4408-82ef-c9276d5a03bb" xmlns:ns3="0f1e1c5b-af4c-4006-b918-f374c40b8c84" targetNamespace="http://schemas.microsoft.com/office/2006/metadata/properties" ma:root="true" ma:fieldsID="0ef10d509b18b6a4c4687f7ebf95ef49" ns2:_="" ns3:_="">
    <xsd:import namespace="59a33621-0bfe-4408-82ef-c9276d5a03bb"/>
    <xsd:import namespace="0f1e1c5b-af4c-4006-b918-f374c40b8c84"/>
    <xsd:element name="properties">
      <xsd:complexType>
        <xsd:sequence>
          <xsd:element name="documentManagement">
            <xsd:complexType>
              <xsd:all>
                <xsd:element ref="ns2:Type_x0020_de_x0020_document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33621-0bfe-4408-82ef-c9276d5a03bb" elementFormDefault="qualified">
    <xsd:import namespace="http://schemas.microsoft.com/office/2006/documentManagement/types"/>
    <xsd:import namespace="http://schemas.microsoft.com/office/infopath/2007/PartnerControls"/>
    <xsd:element name="Type_x0020_de_x0020_document" ma:index="8" ma:displayName="Type de document" ma:default="Autre" ma:format="Dropdown" ma:internalName="Type_x0020_de_x0020_document">
      <xsd:simpleType>
        <xsd:restriction base="dms:Choice">
          <xsd:enumeration value="Autre"/>
          <xsd:enumeration value="Document de suivi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e1c5b-af4c-4006-b918-f374c40b8c8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0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9FD6EA-47BC-4AA9-A9FA-4625D8839990}">
  <ds:schemaRefs>
    <ds:schemaRef ds:uri="http://schemas.microsoft.com/office/2006/metadata/properties"/>
    <ds:schemaRef ds:uri="59a33621-0bfe-4408-82ef-c9276d5a03bb"/>
  </ds:schemaRefs>
</ds:datastoreItem>
</file>

<file path=customXml/itemProps2.xml><?xml version="1.0" encoding="utf-8"?>
<ds:datastoreItem xmlns:ds="http://schemas.openxmlformats.org/officeDocument/2006/customXml" ds:itemID="{D1008914-4A2E-49FE-8627-BF04DFDB74A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F902787-405F-43F1-9CAA-C7BF15BD04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E2CDB9-890F-4C81-BBB4-66E92FFDDC8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32824CB-8A9F-483C-AE73-F45359F55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a33621-0bfe-4408-82ef-c9276d5a03bb"/>
    <ds:schemaRef ds:uri="0f1e1c5b-af4c-4006-b918-f374c40b8c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SITE 1</vt:lpstr>
      <vt:lpstr>SITE 2</vt:lpstr>
      <vt:lpstr>SITE 3</vt:lpstr>
      <vt:lpstr>PAI-importation</vt:lpstr>
      <vt:lpstr>'SITE 1'!Impression_des_titres</vt:lpstr>
      <vt:lpstr>'SITE 2'!Impression_des_titres</vt:lpstr>
      <vt:lpstr>'SITE 3'!Impression_des_titres</vt:lpstr>
      <vt:lpstr>'SITE 1'!Zone_d_impression</vt:lpstr>
      <vt:lpstr>'SITE 2'!Zone_d_impression</vt:lpstr>
      <vt:lpstr>'SITE 3'!Zone_d_impression</vt:lpstr>
    </vt:vector>
  </TitlesOfParts>
  <Company>FRANCEAGRIMER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PAI13-14-15-VDEF</dc:title>
  <dc:creator>Mickaël RAMSEYER</dc:creator>
  <cp:lastModifiedBy>LEGROS Amaury</cp:lastModifiedBy>
  <cp:lastPrinted>2015-03-04T08:31:44Z</cp:lastPrinted>
  <dcterms:created xsi:type="dcterms:W3CDTF">2013-07-11T17:14:37Z</dcterms:created>
  <dcterms:modified xsi:type="dcterms:W3CDTF">2016-09-05T15:33:14Z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HSKDCFU3Y75M-3-187</vt:lpwstr>
  </property>
  <property fmtid="{D5CDD505-2E9C-101B-9397-08002B2CF9AE}" pid="3" name="_dlc_DocIdItemGuid">
    <vt:lpwstr>495ae9b6-7488-4096-a1c8-98c5fa03c4fd</vt:lpwstr>
  </property>
  <property fmtid="{D5CDD505-2E9C-101B-9397-08002B2CF9AE}" pid="4" name="_dlc_DocIdUrl">
    <vt:lpwstr>http://portail-intranet.franceagrimer.fr/sites/INVOCM/_layouts/DocIdRedir.aspx?ID=HSKDCFU3Y75M-3-187, HSKDCFU3Y75M-3-187</vt:lpwstr>
  </property>
</Properties>
</file>