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390" windowWidth="14025" windowHeight="6900" tabRatio="911" activeTab="0"/>
  </bookViews>
  <sheets>
    <sheet name="toutes céréales" sheetId="1" r:id="rId1"/>
    <sheet name="blé tendre" sheetId="2" r:id="rId2"/>
    <sheet name="orges" sheetId="3" r:id="rId3"/>
    <sheet name="maïs" sheetId="4" r:id="rId4"/>
    <sheet name="orges d'hiver" sheetId="5" r:id="rId5"/>
    <sheet name="orges de printemps" sheetId="6" r:id="rId6"/>
    <sheet name="blé dur" sheetId="7" r:id="rId7"/>
    <sheet name="avoine" sheetId="8" r:id="rId8"/>
    <sheet name="seigle" sheetId="9" r:id="rId9"/>
    <sheet name="sorgho" sheetId="10" r:id="rId10"/>
    <sheet name="triticale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coll">'blé tendre'!$G$12:$G$31</definedName>
    <definedName name="prod">'blé tendre'!$F$12:$F$31</definedName>
    <definedName name="surf">'blé tendre'!$C$12:$C$31</definedName>
    <definedName name="_xlnm.Print_Area" localSheetId="1">'blé tendre'!$B$1:$K$92</definedName>
  </definedNames>
  <calcPr fullCalcOnLoad="1"/>
</workbook>
</file>

<file path=xl/sharedStrings.xml><?xml version="1.0" encoding="utf-8"?>
<sst xmlns="http://schemas.openxmlformats.org/spreadsheetml/2006/main" count="1484" uniqueCount="111">
  <si>
    <t>REGIONS</t>
  </si>
  <si>
    <t>PRODUCTION</t>
  </si>
  <si>
    <t>SURFACES</t>
  </si>
  <si>
    <t>Rdt</t>
  </si>
  <si>
    <t>RECOLTE</t>
  </si>
  <si>
    <t>(Has)</t>
  </si>
  <si>
    <t>(Qx/Ha)</t>
  </si>
  <si>
    <t>(Tonnes)</t>
  </si>
  <si>
    <t>BORDEAUX</t>
  </si>
  <si>
    <t>DIJON</t>
  </si>
  <si>
    <t>LILLE</t>
  </si>
  <si>
    <t>AMIENS</t>
  </si>
  <si>
    <t>LYON</t>
  </si>
  <si>
    <t>*</t>
  </si>
  <si>
    <t>MARSEILLE</t>
  </si>
  <si>
    <t>NANCY</t>
  </si>
  <si>
    <t>RENNES</t>
  </si>
  <si>
    <t>NANTES</t>
  </si>
  <si>
    <t>ORLEANS</t>
  </si>
  <si>
    <t>PARIS</t>
  </si>
  <si>
    <t>POITIERS</t>
  </si>
  <si>
    <t>ROUEN</t>
  </si>
  <si>
    <t>TOULOUSE</t>
  </si>
  <si>
    <t>MONTPELLIER</t>
  </si>
  <si>
    <t>TOTAL</t>
  </si>
  <si>
    <t>EVOLUTION EN %</t>
  </si>
  <si>
    <t xml:space="preserve"> </t>
  </si>
  <si>
    <t>CHALONS-EN-CHAMPAGNE</t>
  </si>
  <si>
    <t>BESANCON</t>
  </si>
  <si>
    <t>STRASBOURG</t>
  </si>
  <si>
    <t>CAEN</t>
  </si>
  <si>
    <t>CLERMONT-FERRAND+LIMOGES</t>
  </si>
  <si>
    <t>RDT</t>
  </si>
  <si>
    <t>(has)</t>
  </si>
  <si>
    <t>(qx / ha)</t>
  </si>
  <si>
    <t>(TONNES)</t>
  </si>
  <si>
    <t>BLE TENDRE</t>
  </si>
  <si>
    <t>Evol.en %</t>
  </si>
  <si>
    <t>BLE DUR</t>
  </si>
  <si>
    <t>ORGES</t>
  </si>
  <si>
    <t>AVOINE</t>
  </si>
  <si>
    <t>SEIGLE</t>
  </si>
  <si>
    <t>TRITICALE</t>
  </si>
  <si>
    <t>T.CEREALES</t>
  </si>
  <si>
    <t>2013/2014</t>
  </si>
  <si>
    <t>RAPPEL CAMPAGNE</t>
  </si>
  <si>
    <t>PRECEDENTE</t>
  </si>
  <si>
    <t>2013/14</t>
  </si>
  <si>
    <t>2014/15</t>
  </si>
  <si>
    <t>2014/2015</t>
  </si>
  <si>
    <t>COLLECTE</t>
  </si>
  <si>
    <t xml:space="preserve">COLLECTE  </t>
  </si>
  <si>
    <t>TAUX DE</t>
  </si>
  <si>
    <t>AUTO-</t>
  </si>
  <si>
    <t>Taux de Commercialisation</t>
  </si>
  <si>
    <t>PREVUE</t>
  </si>
  <si>
    <t>REALISEE</t>
  </si>
  <si>
    <t>CONSOMMATION</t>
  </si>
  <si>
    <t>EN %</t>
  </si>
  <si>
    <t>MAIS</t>
  </si>
  <si>
    <t>SORGHO</t>
  </si>
  <si>
    <t>2002/03</t>
  </si>
  <si>
    <t>2001/02</t>
  </si>
  <si>
    <t>FranceAgriMer</t>
  </si>
  <si>
    <t>Prévisions de Collecte de BLE TENDRE - Récolte 2014 -</t>
  </si>
  <si>
    <t>AUTO-CONSOMMATION</t>
  </si>
  <si>
    <t>Evolution</t>
  </si>
  <si>
    <t>Diff. De Coll</t>
  </si>
  <si>
    <t>Diff Prod</t>
  </si>
  <si>
    <t>Diff Surf</t>
  </si>
  <si>
    <t>Diff Rendt</t>
  </si>
  <si>
    <t>Evol.</t>
  </si>
  <si>
    <t>de l'autocons</t>
  </si>
  <si>
    <t>en valeur</t>
  </si>
  <si>
    <t>RECOLTE 2013</t>
  </si>
  <si>
    <t>13.14/12.13</t>
  </si>
  <si>
    <t>TOTALE</t>
  </si>
  <si>
    <t>en %</t>
  </si>
  <si>
    <t>14.15</t>
  </si>
  <si>
    <t>13.14</t>
  </si>
  <si>
    <t>14.15/13.14</t>
  </si>
  <si>
    <t>CAMPAGNE 13.14</t>
  </si>
  <si>
    <t>(en tonnes)</t>
  </si>
  <si>
    <t>(en ha)</t>
  </si>
  <si>
    <t>(en qx)</t>
  </si>
  <si>
    <t>PROVISOIRE</t>
  </si>
  <si>
    <t>Différence</t>
  </si>
  <si>
    <t>Collecte Totale /</t>
  </si>
  <si>
    <t>Réalisée</t>
  </si>
  <si>
    <t>des Taux</t>
  </si>
  <si>
    <t>Prod.</t>
  </si>
  <si>
    <t>de Collecte</t>
  </si>
  <si>
    <t>EN TONNES</t>
  </si>
  <si>
    <t>Stocks</t>
  </si>
  <si>
    <t>Coll.réal. + Dépôts /</t>
  </si>
  <si>
    <t>en Dépôt</t>
  </si>
  <si>
    <t>Collecte prévue</t>
  </si>
  <si>
    <t xml:space="preserve">N.B.  Les stocks en dépôt ne sont pas toujours dans leur intégralité destinés à être collectés;  </t>
  </si>
  <si>
    <t>ils peuvent être repris par leurs propriétaires, sinon en totalité, du moins en partie.</t>
  </si>
  <si>
    <t>Prévisions de Collecte d'ORGES - Récolte 2014 -</t>
  </si>
  <si>
    <t>Prévisions de Production d'Orges d'Hiver - Récolte 2014 -</t>
  </si>
  <si>
    <t>Prévisions de Production d'Orges de Printemps - Récolte 2014 -</t>
  </si>
  <si>
    <t>Prévisions de Collecte de BLE DUR - Récolte 2014 -</t>
  </si>
  <si>
    <t>Prévisions de Collecte d'AVOINE - Récolte 2014</t>
  </si>
  <si>
    <t>Prévisions de Collecte de SEIGLE - Récolte 2014 -</t>
  </si>
  <si>
    <t>Prévisions de Collecte de SORGHO - Récolte 2014 -</t>
  </si>
  <si>
    <t>Prévisions de Collecte de TRITICALE - Récolte 2014 -</t>
  </si>
  <si>
    <t>Prévisions de Collecte de MAIS - Récolte 2014 -</t>
  </si>
  <si>
    <t>au 01/12/14</t>
  </si>
  <si>
    <t>au 01/12/13</t>
  </si>
  <si>
    <t>au 01/12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</si>
</sst>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\d/m/\y\y"/>
    <numFmt numFmtId="177" formatCode="\d/m"/>
    <numFmt numFmtId="178" formatCode="\d\-mmm\-\y\y"/>
    <numFmt numFmtId="179" formatCode="\d\-mmm"/>
    <numFmt numFmtId="180" formatCode="mmm\-\y\y"/>
    <numFmt numFmtId="181" formatCode="\d/m/\y\y\ h:mm"/>
    <numFmt numFmtId="182" formatCode="#,##0.00%"/>
    <numFmt numFmtId="183" formatCode="#,##0.0"/>
    <numFmt numFmtId="184" formatCode="#,##0&quot; F&quot;\ ;\(#,##0&quot; F&quot;\)"/>
    <numFmt numFmtId="185" formatCode="&quot;au&quot;\ d/mm/yy"/>
    <numFmt numFmtId="186" formatCode="#,##0.000"/>
    <numFmt numFmtId="187" formatCode="0.0%"/>
    <numFmt numFmtId="188" formatCode="#,##0.0;[Red]\-#,##0.0"/>
    <numFmt numFmtId="189" formatCode="d/m\ h:mm"/>
    <numFmt numFmtId="190" formatCode="&quot;au&quot;\ d/mm"/>
    <numFmt numFmtId="191" formatCode="#,##0.000000"/>
  </numFmts>
  <fonts count="33">
    <font>
      <b/>
      <sz val="8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Helv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8"/>
      <name val="Times New Roman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i/>
      <sz val="9"/>
      <name val="Arial"/>
      <family val="0"/>
    </font>
    <font>
      <b/>
      <sz val="9"/>
      <name val="Arial"/>
      <family val="2"/>
    </font>
    <font>
      <b/>
      <sz val="24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0"/>
    </font>
    <font>
      <sz val="16"/>
      <name val="Helv"/>
      <family val="0"/>
    </font>
    <font>
      <b/>
      <i/>
      <u val="single"/>
      <sz val="16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i/>
      <sz val="8"/>
      <name val="Arial"/>
      <family val="0"/>
    </font>
    <font>
      <b/>
      <u val="single"/>
      <sz val="8"/>
      <color indexed="12"/>
      <name val="Helv"/>
      <family val="0"/>
    </font>
    <font>
      <b/>
      <u val="single"/>
      <sz val="8"/>
      <color indexed="36"/>
      <name val="Helv"/>
      <family val="0"/>
    </font>
    <font>
      <b/>
      <sz val="18"/>
      <color indexed="8"/>
      <name val="Times New Roman"/>
      <family val="1"/>
    </font>
    <font>
      <b/>
      <i/>
      <sz val="10"/>
      <name val="Arial"/>
      <family val="0"/>
    </font>
    <font>
      <i/>
      <sz val="10"/>
      <name val="Arial"/>
      <family val="0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thin"/>
      <bottom style="double"/>
    </border>
    <border>
      <left style="dotted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22" fillId="2" borderId="1" xfId="0" applyFont="1" applyFill="1" applyBorder="1" applyAlignment="1" applyProtection="1">
      <alignment/>
      <protection locked="0"/>
    </xf>
    <xf numFmtId="3" fontId="22" fillId="2" borderId="2" xfId="0" applyNumberFormat="1" applyFont="1" applyFill="1" applyBorder="1" applyAlignment="1" applyProtection="1">
      <alignment horizontal="center"/>
      <protection locked="0"/>
    </xf>
    <xf numFmtId="3" fontId="22" fillId="2" borderId="3" xfId="0" applyNumberFormat="1" applyFont="1" applyFill="1" applyBorder="1" applyAlignment="1" applyProtection="1">
      <alignment horizontal="center"/>
      <protection locked="0"/>
    </xf>
    <xf numFmtId="0" fontId="22" fillId="2" borderId="4" xfId="0" applyFont="1" applyFill="1" applyBorder="1" applyAlignment="1" applyProtection="1">
      <alignment/>
      <protection locked="0"/>
    </xf>
    <xf numFmtId="3" fontId="22" fillId="2" borderId="5" xfId="0" applyNumberFormat="1" applyFont="1" applyFill="1" applyBorder="1" applyAlignment="1" applyProtection="1">
      <alignment horizontal="center"/>
      <protection locked="0"/>
    </xf>
    <xf numFmtId="3" fontId="22" fillId="2" borderId="6" xfId="0" applyNumberFormat="1" applyFont="1" applyFill="1" applyBorder="1" applyAlignment="1" applyProtection="1">
      <alignment horizontal="center"/>
      <protection locked="0"/>
    </xf>
    <xf numFmtId="0" fontId="22" fillId="2" borderId="7" xfId="0" applyFont="1" applyFill="1" applyBorder="1" applyAlignment="1" applyProtection="1">
      <alignment/>
      <protection locked="0"/>
    </xf>
    <xf numFmtId="3" fontId="22" fillId="2" borderId="8" xfId="0" applyNumberFormat="1" applyFont="1" applyFill="1" applyBorder="1" applyAlignment="1" applyProtection="1">
      <alignment horizontal="center"/>
      <protection locked="0"/>
    </xf>
    <xf numFmtId="3" fontId="22" fillId="2" borderId="9" xfId="0" applyNumberFormat="1" applyFont="1" applyFill="1" applyBorder="1" applyAlignment="1" applyProtection="1">
      <alignment horizontal="center"/>
      <protection locked="0"/>
    </xf>
    <xf numFmtId="3" fontId="22" fillId="2" borderId="10" xfId="0" applyNumberFormat="1" applyFont="1" applyFill="1" applyBorder="1" applyAlignment="1" applyProtection="1">
      <alignment horizontal="center"/>
      <protection locked="0"/>
    </xf>
    <xf numFmtId="3" fontId="22" fillId="2" borderId="11" xfId="0" applyNumberFormat="1" applyFont="1" applyFill="1" applyBorder="1" applyAlignment="1" applyProtection="1">
      <alignment horizontal="center"/>
      <protection locked="0"/>
    </xf>
    <xf numFmtId="3" fontId="22" fillId="2" borderId="12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184" fontId="15" fillId="2" borderId="0" xfId="0" applyNumberFormat="1" applyFont="1" applyFill="1" applyAlignment="1" applyProtection="1">
      <alignment horizontal="center"/>
      <protection locked="0"/>
    </xf>
    <xf numFmtId="3" fontId="0" fillId="2" borderId="0" xfId="0" applyNumberFormat="1" applyFill="1" applyAlignment="1" applyProtection="1">
      <alignment/>
      <protection locked="0"/>
    </xf>
    <xf numFmtId="4" fontId="0" fillId="2" borderId="0" xfId="0" applyNumberFormat="1" applyFill="1" applyAlignment="1" applyProtection="1">
      <alignment/>
      <protection locked="0"/>
    </xf>
    <xf numFmtId="182" fontId="0" fillId="2" borderId="0" xfId="0" applyNumberFormat="1" applyFill="1" applyAlignment="1" applyProtection="1">
      <alignment/>
      <protection locked="0"/>
    </xf>
    <xf numFmtId="183" fontId="0" fillId="2" borderId="0" xfId="0" applyNumberFormat="1" applyFill="1" applyAlignment="1" applyProtection="1">
      <alignment/>
      <protection locked="0"/>
    </xf>
    <xf numFmtId="22" fontId="23" fillId="2" borderId="0" xfId="0" applyNumberFormat="1" applyFont="1" applyFill="1" applyAlignment="1" applyProtection="1">
      <alignment horizontal="center"/>
      <protection locked="0"/>
    </xf>
    <xf numFmtId="184" fontId="0" fillId="2" borderId="0" xfId="0" applyNumberFormat="1" applyFill="1" applyAlignment="1" applyProtection="1">
      <alignment horizontal="center"/>
      <protection locked="0"/>
    </xf>
    <xf numFmtId="184" fontId="0" fillId="2" borderId="0" xfId="0" applyNumberFormat="1" applyFill="1" applyAlignment="1" applyProtection="1">
      <alignment/>
      <protection locked="0"/>
    </xf>
    <xf numFmtId="184" fontId="7" fillId="2" borderId="0" xfId="0" applyNumberFormat="1" applyFont="1" applyFill="1" applyAlignment="1" applyProtection="1">
      <alignment/>
      <protection locked="0"/>
    </xf>
    <xf numFmtId="15" fontId="0" fillId="2" borderId="0" xfId="0" applyNumberFormat="1" applyFill="1" applyAlignment="1" applyProtection="1">
      <alignment horizontal="center"/>
      <protection locked="0"/>
    </xf>
    <xf numFmtId="3" fontId="16" fillId="2" borderId="13" xfId="0" applyNumberFormat="1" applyFont="1" applyFill="1" applyBorder="1" applyAlignment="1" applyProtection="1">
      <alignment horizontal="centerContinuous"/>
      <protection locked="0"/>
    </xf>
    <xf numFmtId="4" fontId="0" fillId="2" borderId="13" xfId="0" applyNumberFormat="1" applyFill="1" applyBorder="1" applyAlignment="1" applyProtection="1">
      <alignment horizontal="centerContinuous"/>
      <protection locked="0"/>
    </xf>
    <xf numFmtId="3" fontId="0" fillId="2" borderId="13" xfId="0" applyNumberFormat="1" applyFill="1" applyBorder="1" applyAlignment="1" applyProtection="1">
      <alignment horizontal="centerContinuous"/>
      <protection locked="0"/>
    </xf>
    <xf numFmtId="183" fontId="0" fillId="2" borderId="13" xfId="0" applyNumberFormat="1" applyFill="1" applyBorder="1" applyAlignment="1" applyProtection="1">
      <alignment horizontal="centerContinuous"/>
      <protection locked="0"/>
    </xf>
    <xf numFmtId="0" fontId="0" fillId="2" borderId="13" xfId="0" applyFill="1" applyBorder="1" applyAlignment="1" applyProtection="1">
      <alignment horizontal="centerContinuous"/>
      <protection locked="0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14" xfId="0" applyFont="1" applyFill="1" applyBorder="1" applyAlignment="1" applyProtection="1">
      <alignment horizontal="center"/>
      <protection locked="0"/>
    </xf>
    <xf numFmtId="3" fontId="6" fillId="2" borderId="15" xfId="0" applyNumberFormat="1" applyFont="1" applyFill="1" applyBorder="1" applyAlignment="1" applyProtection="1">
      <alignment/>
      <protection locked="0"/>
    </xf>
    <xf numFmtId="4" fontId="11" fillId="2" borderId="15" xfId="0" applyNumberFormat="1" applyFont="1" applyFill="1" applyBorder="1" applyAlignment="1" applyProtection="1">
      <alignment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4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16" xfId="0" applyNumberFormat="1" applyFont="1" applyFill="1" applyBorder="1" applyAlignment="1" applyProtection="1">
      <alignment horizontal="center" wrapText="1"/>
      <protection locked="0"/>
    </xf>
    <xf numFmtId="4" fontId="6" fillId="2" borderId="17" xfId="0" applyNumberFormat="1" applyFont="1" applyFill="1" applyBorder="1" applyAlignment="1" applyProtection="1">
      <alignment horizontal="center"/>
      <protection locked="0"/>
    </xf>
    <xf numFmtId="3" fontId="6" fillId="2" borderId="1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3" fontId="6" fillId="2" borderId="18" xfId="0" applyNumberFormat="1" applyFont="1" applyFill="1" applyBorder="1" applyAlignment="1" applyProtection="1">
      <alignment horizontal="center"/>
      <protection locked="0"/>
    </xf>
    <xf numFmtId="4" fontId="6" fillId="2" borderId="18" xfId="0" applyNumberFormat="1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3" fontId="6" fillId="2" borderId="19" xfId="0" applyNumberFormat="1" applyFont="1" applyFill="1" applyBorder="1" applyAlignment="1" applyProtection="1">
      <alignment horizontal="center" wrapText="1"/>
      <protection locked="0"/>
    </xf>
    <xf numFmtId="4" fontId="6" fillId="2" borderId="19" xfId="0" applyNumberFormat="1" applyFont="1" applyFill="1" applyBorder="1" applyAlignment="1" applyProtection="1">
      <alignment horizontal="center"/>
      <protection locked="0"/>
    </xf>
    <xf numFmtId="3" fontId="6" fillId="2" borderId="12" xfId="0" applyNumberFormat="1" applyFont="1" applyFill="1" applyBorder="1" applyAlignment="1" applyProtection="1">
      <alignment horizontal="center"/>
      <protection locked="0"/>
    </xf>
    <xf numFmtId="3" fontId="6" fillId="2" borderId="19" xfId="0" applyNumberFormat="1" applyFont="1" applyFill="1" applyBorder="1" applyAlignment="1" applyProtection="1">
      <alignment horizont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3" fontId="6" fillId="2" borderId="17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horizontal="right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3" fontId="6" fillId="2" borderId="17" xfId="0" applyNumberFormat="1" applyFont="1" applyFill="1" applyBorder="1" applyAlignment="1" applyProtection="1">
      <alignment/>
      <protection locked="0"/>
    </xf>
    <xf numFmtId="3" fontId="6" fillId="2" borderId="11" xfId="0" applyNumberFormat="1" applyFont="1" applyFill="1" applyBorder="1" applyAlignment="1" applyProtection="1">
      <alignment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3" fontId="13" fillId="2" borderId="21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/>
      <protection locked="0"/>
    </xf>
    <xf numFmtId="4" fontId="6" fillId="2" borderId="0" xfId="0" applyNumberFormat="1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3" fontId="14" fillId="2" borderId="0" xfId="0" applyNumberFormat="1" applyFont="1" applyFill="1" applyBorder="1" applyAlignment="1" applyProtection="1">
      <alignment/>
      <protection locked="0"/>
    </xf>
    <xf numFmtId="3" fontId="8" fillId="2" borderId="0" xfId="0" applyNumberFormat="1" applyFont="1" applyFill="1" applyBorder="1" applyAlignment="1" applyProtection="1">
      <alignment/>
      <protection locked="0"/>
    </xf>
    <xf numFmtId="4" fontId="8" fillId="2" borderId="0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Border="1" applyAlignment="1" applyProtection="1">
      <alignment/>
      <protection locked="0"/>
    </xf>
    <xf numFmtId="3" fontId="6" fillId="2" borderId="22" xfId="0" applyNumberFormat="1" applyFont="1" applyFill="1" applyBorder="1" applyAlignment="1" applyProtection="1">
      <alignment/>
      <protection locked="0"/>
    </xf>
    <xf numFmtId="182" fontId="8" fillId="2" borderId="11" xfId="0" applyNumberFormat="1" applyFont="1" applyFill="1" applyBorder="1" applyAlignment="1" applyProtection="1">
      <alignment/>
      <protection locked="0"/>
    </xf>
    <xf numFmtId="3" fontId="8" fillId="2" borderId="11" xfId="0" applyNumberFormat="1" applyFont="1" applyFill="1" applyBorder="1" applyAlignment="1" applyProtection="1">
      <alignment/>
      <protection locked="0"/>
    </xf>
    <xf numFmtId="3" fontId="6" fillId="2" borderId="14" xfId="0" applyNumberFormat="1" applyFont="1" applyFill="1" applyBorder="1" applyAlignment="1" applyProtection="1">
      <alignment/>
      <protection locked="0"/>
    </xf>
    <xf numFmtId="3" fontId="6" fillId="2" borderId="20" xfId="0" applyNumberFormat="1" applyFont="1" applyFill="1" applyBorder="1" applyAlignment="1" applyProtection="1">
      <alignment horizontal="center"/>
      <protection locked="0"/>
    </xf>
    <xf numFmtId="3" fontId="15" fillId="2" borderId="23" xfId="0" applyNumberFormat="1" applyFont="1" applyFill="1" applyBorder="1" applyAlignment="1" applyProtection="1">
      <alignment vertical="center"/>
      <protection locked="0"/>
    </xf>
    <xf numFmtId="4" fontId="15" fillId="2" borderId="0" xfId="0" applyNumberFormat="1" applyFont="1" applyFill="1" applyBorder="1" applyAlignment="1" applyProtection="1">
      <alignment vertical="center"/>
      <protection locked="0"/>
    </xf>
    <xf numFmtId="182" fontId="8" fillId="2" borderId="0" xfId="0" applyNumberFormat="1" applyFont="1" applyFill="1" applyAlignment="1" applyProtection="1">
      <alignment/>
      <protection locked="0"/>
    </xf>
    <xf numFmtId="4" fontId="14" fillId="2" borderId="0" xfId="0" applyNumberFormat="1" applyFont="1" applyFill="1" applyBorder="1" applyAlignment="1" applyProtection="1">
      <alignment/>
      <protection locked="0"/>
    </xf>
    <xf numFmtId="22" fontId="17" fillId="2" borderId="0" xfId="0" applyNumberFormat="1" applyFont="1" applyFill="1" applyAlignment="1" applyProtection="1">
      <alignment horizontal="center"/>
      <protection locked="0"/>
    </xf>
    <xf numFmtId="3" fontId="13" fillId="2" borderId="0" xfId="0" applyNumberFormat="1" applyFont="1" applyFill="1" applyBorder="1" applyAlignment="1" applyProtection="1">
      <alignment vertical="center"/>
      <protection locked="0"/>
    </xf>
    <xf numFmtId="15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 locked="0"/>
    </xf>
    <xf numFmtId="4" fontId="0" fillId="2" borderId="0" xfId="0" applyNumberFormat="1" applyFont="1" applyFill="1" applyAlignment="1" applyProtection="1">
      <alignment/>
      <protection locked="0"/>
    </xf>
    <xf numFmtId="0" fontId="12" fillId="2" borderId="0" xfId="0" applyFont="1" applyFill="1" applyAlignment="1" applyProtection="1">
      <alignment/>
      <protection locked="0"/>
    </xf>
    <xf numFmtId="176" fontId="5" fillId="2" borderId="0" xfId="0" applyNumberFormat="1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3" fontId="5" fillId="2" borderId="0" xfId="0" applyNumberFormat="1" applyFont="1" applyFill="1" applyAlignment="1" applyProtection="1">
      <alignment/>
      <protection locked="0"/>
    </xf>
    <xf numFmtId="4" fontId="5" fillId="2" borderId="0" xfId="0" applyNumberFormat="1" applyFont="1" applyFill="1" applyAlignment="1" applyProtection="1">
      <alignment/>
      <protection locked="0"/>
    </xf>
    <xf numFmtId="184" fontId="12" fillId="2" borderId="0" xfId="0" applyNumberFormat="1" applyFont="1" applyFill="1" applyAlignment="1" applyProtection="1">
      <alignment/>
      <protection locked="0"/>
    </xf>
    <xf numFmtId="184" fontId="18" fillId="2" borderId="0" xfId="0" applyNumberFormat="1" applyFont="1" applyFill="1" applyAlignment="1" applyProtection="1">
      <alignment horizontal="left"/>
      <protection locked="0"/>
    </xf>
    <xf numFmtId="184" fontId="5" fillId="2" borderId="0" xfId="0" applyNumberFormat="1" applyFont="1" applyFill="1" applyAlignment="1" applyProtection="1">
      <alignment/>
      <protection locked="0"/>
    </xf>
    <xf numFmtId="184" fontId="5" fillId="2" borderId="0" xfId="0" applyNumberFormat="1" applyFont="1" applyFill="1" applyAlignment="1" applyProtection="1">
      <alignment horizontal="center"/>
      <protection locked="0"/>
    </xf>
    <xf numFmtId="183" fontId="5" fillId="2" borderId="0" xfId="0" applyNumberFormat="1" applyFont="1" applyFill="1" applyAlignment="1" applyProtection="1">
      <alignment/>
      <protection locked="0"/>
    </xf>
    <xf numFmtId="0" fontId="12" fillId="2" borderId="0" xfId="0" applyFont="1" applyFill="1" applyAlignment="1">
      <alignment/>
    </xf>
    <xf numFmtId="184" fontId="19" fillId="2" borderId="0" xfId="0" applyNumberFormat="1" applyFont="1" applyFill="1" applyAlignment="1" applyProtection="1">
      <alignment/>
      <protection locked="0"/>
    </xf>
    <xf numFmtId="22" fontId="18" fillId="2" borderId="0" xfId="0" applyNumberFormat="1" applyFont="1" applyFill="1" applyAlignment="1" applyProtection="1">
      <alignment horizontal="center"/>
      <protection locked="0"/>
    </xf>
    <xf numFmtId="189" fontId="20" fillId="2" borderId="0" xfId="0" applyNumberFormat="1" applyFont="1" applyFill="1" applyAlignment="1" applyProtection="1">
      <alignment/>
      <protection locked="0"/>
    </xf>
    <xf numFmtId="184" fontId="21" fillId="2" borderId="0" xfId="0" applyNumberFormat="1" applyFont="1" applyFill="1" applyAlignment="1" applyProtection="1">
      <alignment/>
      <protection locked="0"/>
    </xf>
    <xf numFmtId="0" fontId="10" fillId="2" borderId="24" xfId="0" applyFont="1" applyFill="1" applyBorder="1" applyAlignment="1" applyProtection="1">
      <alignment/>
      <protection locked="0"/>
    </xf>
    <xf numFmtId="3" fontId="5" fillId="2" borderId="22" xfId="0" applyNumberFormat="1" applyFont="1" applyFill="1" applyBorder="1" applyAlignment="1" applyProtection="1">
      <alignment horizontal="center"/>
      <protection locked="0"/>
    </xf>
    <xf numFmtId="3" fontId="5" fillId="2" borderId="11" xfId="0" applyNumberFormat="1" applyFont="1" applyFill="1" applyBorder="1" applyAlignment="1" applyProtection="1">
      <alignment horizontal="center"/>
      <protection locked="0"/>
    </xf>
    <xf numFmtId="0" fontId="10" fillId="2" borderId="24" xfId="0" applyFont="1" applyFill="1" applyBorder="1" applyAlignment="1" applyProtection="1">
      <alignment horizontal="center"/>
      <protection locked="0"/>
    </xf>
    <xf numFmtId="3" fontId="6" fillId="2" borderId="25" xfId="0" applyNumberFormat="1" applyFont="1" applyFill="1" applyBorder="1" applyAlignment="1" applyProtection="1">
      <alignment/>
      <protection locked="0"/>
    </xf>
    <xf numFmtId="3" fontId="8" fillId="2" borderId="22" xfId="0" applyNumberFormat="1" applyFont="1" applyFill="1" applyBorder="1" applyAlignment="1" applyProtection="1">
      <alignment/>
      <protection locked="0"/>
    </xf>
    <xf numFmtId="4" fontId="8" fillId="2" borderId="22" xfId="0" applyNumberFormat="1" applyFont="1" applyFill="1" applyBorder="1" applyAlignment="1" applyProtection="1">
      <alignment/>
      <protection locked="0"/>
    </xf>
    <xf numFmtId="182" fontId="8" fillId="2" borderId="22" xfId="0" applyNumberFormat="1" applyFont="1" applyFill="1" applyBorder="1" applyAlignment="1" applyProtection="1">
      <alignment/>
      <protection locked="0"/>
    </xf>
    <xf numFmtId="0" fontId="10" fillId="2" borderId="26" xfId="0" applyFont="1" applyFill="1" applyBorder="1" applyAlignment="1" applyProtection="1">
      <alignment horizontal="center"/>
      <protection locked="0"/>
    </xf>
    <xf numFmtId="182" fontId="8" fillId="2" borderId="27" xfId="0" applyNumberFormat="1" applyFont="1" applyFill="1" applyBorder="1" applyAlignment="1" applyProtection="1">
      <alignment/>
      <protection locked="0"/>
    </xf>
    <xf numFmtId="182" fontId="8" fillId="2" borderId="28" xfId="0" applyNumberFormat="1" applyFont="1" applyFill="1" applyBorder="1" applyAlignment="1" applyProtection="1">
      <alignment/>
      <protection locked="0"/>
    </xf>
    <xf numFmtId="0" fontId="10" fillId="2" borderId="29" xfId="0" applyFont="1" applyFill="1" applyBorder="1" applyAlignment="1" applyProtection="1">
      <alignment horizontal="center"/>
      <protection locked="0"/>
    </xf>
    <xf numFmtId="182" fontId="8" fillId="2" borderId="30" xfId="0" applyNumberFormat="1" applyFont="1" applyFill="1" applyBorder="1" applyAlignment="1" applyProtection="1">
      <alignment/>
      <protection locked="0"/>
    </xf>
    <xf numFmtId="182" fontId="8" fillId="2" borderId="31" xfId="0" applyNumberFormat="1" applyFont="1" applyFill="1" applyBorder="1" applyAlignment="1" applyProtection="1">
      <alignment/>
      <protection locked="0"/>
    </xf>
    <xf numFmtId="182" fontId="8" fillId="2" borderId="32" xfId="0" applyNumberFormat="1" applyFont="1" applyFill="1" applyBorder="1" applyAlignment="1" applyProtection="1">
      <alignment/>
      <protection locked="0"/>
    </xf>
    <xf numFmtId="0" fontId="5" fillId="2" borderId="0" xfId="0" applyFont="1" applyFill="1" applyAlignment="1">
      <alignment/>
    </xf>
    <xf numFmtId="0" fontId="9" fillId="2" borderId="0" xfId="0" applyFont="1" applyFill="1" applyAlignment="1" applyProtection="1">
      <alignment/>
      <protection locked="0"/>
    </xf>
    <xf numFmtId="0" fontId="6" fillId="2" borderId="33" xfId="0" applyNumberFormat="1" applyFont="1" applyFill="1" applyBorder="1" applyAlignment="1" applyProtection="1">
      <alignment horizontal="center" wrapText="1"/>
      <protection locked="0"/>
    </xf>
    <xf numFmtId="4" fontId="6" fillId="2" borderId="34" xfId="0" applyNumberFormat="1" applyFont="1" applyFill="1" applyBorder="1" applyAlignment="1" applyProtection="1">
      <alignment horizontal="center"/>
      <protection locked="0"/>
    </xf>
    <xf numFmtId="3" fontId="22" fillId="2" borderId="35" xfId="0" applyNumberFormat="1" applyFont="1" applyFill="1" applyBorder="1" applyAlignment="1" applyProtection="1">
      <alignment horizontal="center"/>
      <protection locked="0"/>
    </xf>
    <xf numFmtId="3" fontId="29" fillId="2" borderId="36" xfId="0" applyNumberFormat="1" applyFont="1" applyFill="1" applyBorder="1" applyAlignment="1" applyProtection="1">
      <alignment horizontal="center"/>
      <protection locked="0"/>
    </xf>
    <xf numFmtId="3" fontId="22" fillId="2" borderId="37" xfId="0" applyNumberFormat="1" applyFont="1" applyFill="1" applyBorder="1" applyAlignment="1" applyProtection="1">
      <alignment horizontal="center" wrapText="1"/>
      <protection locked="0"/>
    </xf>
    <xf numFmtId="3" fontId="22" fillId="2" borderId="22" xfId="0" applyNumberFormat="1" applyFont="1" applyFill="1" applyBorder="1" applyAlignment="1" applyProtection="1">
      <alignment horizontal="center"/>
      <protection locked="0"/>
    </xf>
    <xf numFmtId="3" fontId="29" fillId="2" borderId="25" xfId="0" applyNumberFormat="1" applyFont="1" applyFill="1" applyBorder="1" applyAlignment="1" applyProtection="1">
      <alignment horizontal="center"/>
      <protection locked="0"/>
    </xf>
    <xf numFmtId="3" fontId="29" fillId="2" borderId="38" xfId="0" applyNumberFormat="1" applyFont="1" applyFill="1" applyBorder="1" applyAlignment="1" applyProtection="1">
      <alignment horizontal="center" wrapText="1"/>
      <protection locked="0"/>
    </xf>
    <xf numFmtId="3" fontId="22" fillId="2" borderId="39" xfId="0" applyNumberFormat="1" applyFont="1" applyFill="1" applyBorder="1" applyAlignment="1" applyProtection="1">
      <alignment horizontal="center"/>
      <protection locked="0"/>
    </xf>
    <xf numFmtId="190" fontId="22" fillId="2" borderId="12" xfId="0" applyNumberFormat="1" applyFont="1" applyFill="1" applyBorder="1" applyAlignment="1" applyProtection="1">
      <alignment horizontal="center"/>
      <protection locked="0"/>
    </xf>
    <xf numFmtId="3" fontId="22" fillId="2" borderId="40" xfId="0" applyNumberFormat="1" applyFont="1" applyFill="1" applyBorder="1" applyAlignment="1" applyProtection="1">
      <alignment horizontal="center"/>
      <protection locked="0"/>
    </xf>
    <xf numFmtId="3" fontId="22" fillId="2" borderId="41" xfId="0" applyNumberFormat="1" applyFont="1" applyFill="1" applyBorder="1" applyAlignment="1" applyProtection="1">
      <alignment horizontal="center"/>
      <protection locked="0"/>
    </xf>
    <xf numFmtId="3" fontId="0" fillId="2" borderId="0" xfId="0" applyNumberFormat="1" applyFont="1" applyFill="1" applyAlignment="1" applyProtection="1">
      <alignment/>
      <protection locked="0"/>
    </xf>
    <xf numFmtId="3" fontId="9" fillId="2" borderId="0" xfId="0" applyNumberFormat="1" applyFont="1" applyFill="1" applyAlignment="1" applyProtection="1">
      <alignment/>
      <protection locked="0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2" borderId="38" xfId="0" applyNumberFormat="1" applyFont="1" applyFill="1" applyBorder="1" applyAlignment="1" applyProtection="1">
      <alignment horizontal="center"/>
      <protection locked="0"/>
    </xf>
    <xf numFmtId="182" fontId="6" fillId="2" borderId="22" xfId="0" applyNumberFormat="1" applyFont="1" applyFill="1" applyBorder="1" applyAlignment="1" applyProtection="1">
      <alignment/>
      <protection locked="0"/>
    </xf>
    <xf numFmtId="10" fontId="6" fillId="2" borderId="38" xfId="19" applyNumberFormat="1" applyFont="1" applyFill="1" applyBorder="1" applyAlignment="1" applyProtection="1">
      <alignment/>
      <protection locked="0"/>
    </xf>
    <xf numFmtId="3" fontId="8" fillId="2" borderId="25" xfId="0" applyNumberFormat="1" applyFont="1" applyFill="1" applyBorder="1" applyAlignment="1" applyProtection="1">
      <alignment/>
      <protection locked="0"/>
    </xf>
    <xf numFmtId="3" fontId="8" fillId="2" borderId="38" xfId="0" applyNumberFormat="1" applyFont="1" applyFill="1" applyBorder="1" applyAlignment="1" applyProtection="1">
      <alignment/>
      <protection locked="0"/>
    </xf>
    <xf numFmtId="3" fontId="30" fillId="2" borderId="25" xfId="0" applyNumberFormat="1" applyFont="1" applyFill="1" applyBorder="1" applyAlignment="1" applyProtection="1">
      <alignment/>
      <protection locked="0"/>
    </xf>
    <xf numFmtId="10" fontId="8" fillId="2" borderId="38" xfId="19" applyNumberFormat="1" applyFont="1" applyFill="1" applyBorder="1" applyAlignment="1" applyProtection="1">
      <alignment/>
      <protection locked="0"/>
    </xf>
    <xf numFmtId="182" fontId="8" fillId="2" borderId="42" xfId="0" applyNumberFormat="1" applyFont="1" applyFill="1" applyBorder="1" applyAlignment="1" applyProtection="1">
      <alignment/>
      <protection locked="0"/>
    </xf>
    <xf numFmtId="182" fontId="8" fillId="2" borderId="43" xfId="0" applyNumberFormat="1" applyFont="1" applyFill="1" applyBorder="1" applyAlignment="1" applyProtection="1">
      <alignment/>
      <protection locked="0"/>
    </xf>
    <xf numFmtId="182" fontId="8" fillId="2" borderId="25" xfId="0" applyNumberFormat="1" applyFont="1" applyFill="1" applyBorder="1" applyAlignment="1" applyProtection="1">
      <alignment/>
      <protection locked="0"/>
    </xf>
    <xf numFmtId="182" fontId="8" fillId="2" borderId="38" xfId="0" applyNumberFormat="1" applyFont="1" applyFill="1" applyBorder="1" applyAlignment="1" applyProtection="1">
      <alignment/>
      <protection locked="0"/>
    </xf>
    <xf numFmtId="3" fontId="30" fillId="2" borderId="11" xfId="0" applyNumberFormat="1" applyFont="1" applyFill="1" applyBorder="1" applyAlignment="1" applyProtection="1">
      <alignment/>
      <protection locked="0"/>
    </xf>
    <xf numFmtId="183" fontId="8" fillId="2" borderId="22" xfId="0" applyNumberFormat="1" applyFont="1" applyFill="1" applyBorder="1" applyAlignment="1" applyProtection="1">
      <alignment/>
      <protection locked="0"/>
    </xf>
    <xf numFmtId="0" fontId="8" fillId="2" borderId="11" xfId="0" applyFont="1" applyFill="1" applyBorder="1" applyAlignment="1" applyProtection="1">
      <alignment/>
      <protection locked="0"/>
    </xf>
    <xf numFmtId="0" fontId="8" fillId="2" borderId="22" xfId="0" applyFont="1" applyFill="1" applyBorder="1" applyAlignment="1" applyProtection="1">
      <alignment/>
      <protection locked="0"/>
    </xf>
    <xf numFmtId="0" fontId="8" fillId="2" borderId="25" xfId="0" applyFont="1" applyFill="1" applyBorder="1" applyAlignment="1" applyProtection="1">
      <alignment/>
      <protection locked="0"/>
    </xf>
    <xf numFmtId="0" fontId="8" fillId="2" borderId="38" xfId="0" applyFont="1" applyFill="1" applyBorder="1" applyAlignment="1" applyProtection="1">
      <alignment/>
      <protection locked="0"/>
    </xf>
    <xf numFmtId="183" fontId="6" fillId="2" borderId="22" xfId="0" applyNumberFormat="1" applyFont="1" applyFill="1" applyBorder="1" applyAlignment="1" applyProtection="1">
      <alignment/>
      <protection locked="0"/>
    </xf>
    <xf numFmtId="3" fontId="15" fillId="2" borderId="22" xfId="0" applyNumberFormat="1" applyFont="1" applyFill="1" applyBorder="1" applyAlignment="1" applyProtection="1">
      <alignment/>
      <protection locked="0"/>
    </xf>
    <xf numFmtId="3" fontId="30" fillId="2" borderId="22" xfId="0" applyNumberFormat="1" applyFont="1" applyFill="1" applyBorder="1" applyAlignment="1" applyProtection="1">
      <alignment/>
      <protection locked="0"/>
    </xf>
    <xf numFmtId="3" fontId="8" fillId="2" borderId="2" xfId="0" applyNumberFormat="1" applyFont="1" applyFill="1" applyBorder="1" applyAlignment="1" applyProtection="1">
      <alignment/>
      <protection locked="0"/>
    </xf>
    <xf numFmtId="182" fontId="8" fillId="2" borderId="44" xfId="0" applyNumberFormat="1" applyFont="1" applyFill="1" applyBorder="1" applyAlignment="1" applyProtection="1">
      <alignment/>
      <protection locked="0"/>
    </xf>
    <xf numFmtId="182" fontId="8" fillId="2" borderId="45" xfId="0" applyNumberFormat="1" applyFont="1" applyFill="1" applyBorder="1" applyAlignment="1" applyProtection="1">
      <alignment/>
      <protection locked="0"/>
    </xf>
    <xf numFmtId="4" fontId="6" fillId="2" borderId="22" xfId="0" applyNumberFormat="1" applyFont="1" applyFill="1" applyBorder="1" applyAlignment="1" applyProtection="1">
      <alignment/>
      <protection locked="0"/>
    </xf>
    <xf numFmtId="2" fontId="8" fillId="2" borderId="46" xfId="0" applyNumberFormat="1" applyFont="1" applyFill="1" applyBorder="1" applyAlignment="1" applyProtection="1">
      <alignment/>
      <protection locked="0"/>
    </xf>
    <xf numFmtId="9" fontId="0" fillId="2" borderId="0" xfId="19" applyFill="1" applyAlignment="1" applyProtection="1">
      <alignment/>
      <protection locked="0"/>
    </xf>
    <xf numFmtId="3" fontId="11" fillId="2" borderId="47" xfId="0" applyNumberFormat="1" applyFont="1" applyFill="1" applyBorder="1" applyAlignment="1" applyProtection="1" quotePrefix="1">
      <alignment horizontal="center"/>
      <protection locked="0"/>
    </xf>
    <xf numFmtId="182" fontId="6" fillId="2" borderId="14" xfId="0" applyNumberFormat="1" applyFont="1" applyFill="1" applyBorder="1" applyAlignment="1" applyProtection="1">
      <alignment horizontal="center"/>
      <protection locked="0"/>
    </xf>
    <xf numFmtId="183" fontId="6" fillId="2" borderId="15" xfId="0" applyNumberFormat="1" applyFont="1" applyFill="1" applyBorder="1" applyAlignment="1" applyProtection="1">
      <alignment horizontal="centerContinuous"/>
      <protection locked="0"/>
    </xf>
    <xf numFmtId="0" fontId="6" fillId="2" borderId="48" xfId="0" applyFont="1" applyFill="1" applyBorder="1" applyAlignment="1" applyProtection="1">
      <alignment horizontal="center"/>
      <protection locked="0"/>
    </xf>
    <xf numFmtId="3" fontId="6" fillId="2" borderId="47" xfId="0" applyNumberFormat="1" applyFont="1" applyFill="1" applyBorder="1" applyAlignment="1" applyProtection="1">
      <alignment/>
      <protection locked="0"/>
    </xf>
    <xf numFmtId="0" fontId="15" fillId="2" borderId="49" xfId="0" applyNumberFormat="1" applyFont="1" applyFill="1" applyBorder="1" applyAlignment="1" applyProtection="1">
      <alignment horizontal="center"/>
      <protection locked="0"/>
    </xf>
    <xf numFmtId="3" fontId="10" fillId="2" borderId="17" xfId="0" applyNumberFormat="1" applyFont="1" applyFill="1" applyBorder="1" applyAlignment="1" applyProtection="1">
      <alignment horizontal="center"/>
      <protection locked="0"/>
    </xf>
    <xf numFmtId="182" fontId="6" fillId="2" borderId="11" xfId="0" applyNumberFormat="1" applyFont="1" applyFill="1" applyBorder="1" applyAlignment="1" applyProtection="1" quotePrefix="1">
      <alignment horizontal="center"/>
      <protection locked="0"/>
    </xf>
    <xf numFmtId="183" fontId="5" fillId="2" borderId="0" xfId="0" applyNumberFormat="1" applyFont="1" applyFill="1" applyBorder="1" applyAlignment="1" applyProtection="1">
      <alignment horizontal="center"/>
      <protection locked="0"/>
    </xf>
    <xf numFmtId="183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50" xfId="0" applyFont="1" applyFill="1" applyBorder="1" applyAlignment="1" applyProtection="1">
      <alignment horizontal="center"/>
      <protection locked="0"/>
    </xf>
    <xf numFmtId="3" fontId="6" fillId="2" borderId="17" xfId="0" applyNumberFormat="1" applyFont="1" applyFill="1" applyBorder="1" applyAlignment="1" applyProtection="1">
      <alignment horizontal="center"/>
      <protection locked="0"/>
    </xf>
    <xf numFmtId="3" fontId="15" fillId="2" borderId="11" xfId="0" applyNumberFormat="1" applyFont="1" applyFill="1" applyBorder="1" applyAlignment="1" applyProtection="1">
      <alignment horizontal="center"/>
      <protection locked="0"/>
    </xf>
    <xf numFmtId="182" fontId="6" fillId="2" borderId="11" xfId="0" applyNumberFormat="1" applyFont="1" applyFill="1" applyBorder="1" applyAlignment="1" applyProtection="1">
      <alignment horizontal="center"/>
      <protection locked="0"/>
    </xf>
    <xf numFmtId="183" fontId="10" fillId="2" borderId="0" xfId="0" applyNumberFormat="1" applyFont="1" applyFill="1" applyBorder="1" applyAlignment="1" applyProtection="1" quotePrefix="1">
      <alignment horizontal="center"/>
      <protection locked="0"/>
    </xf>
    <xf numFmtId="3" fontId="15" fillId="2" borderId="12" xfId="0" applyNumberFormat="1" applyFont="1" applyFill="1" applyBorder="1" applyAlignment="1" applyProtection="1">
      <alignment horizontal="center"/>
      <protection locked="0"/>
    </xf>
    <xf numFmtId="182" fontId="6" fillId="2" borderId="12" xfId="0" applyNumberFormat="1" applyFont="1" applyFill="1" applyBorder="1" applyAlignment="1" applyProtection="1">
      <alignment horizontal="center"/>
      <protection locked="0"/>
    </xf>
    <xf numFmtId="183" fontId="5" fillId="2" borderId="51" xfId="0" applyNumberFormat="1" applyFont="1" applyFill="1" applyBorder="1" applyAlignment="1" applyProtection="1">
      <alignment horizontal="center"/>
      <protection locked="0"/>
    </xf>
    <xf numFmtId="0" fontId="5" fillId="2" borderId="51" xfId="0" applyFont="1" applyFill="1" applyBorder="1" applyAlignment="1" applyProtection="1">
      <alignment horizontal="center"/>
      <protection locked="0"/>
    </xf>
    <xf numFmtId="0" fontId="6" fillId="2" borderId="52" xfId="0" applyFont="1" applyFill="1" applyBorder="1" applyAlignment="1" applyProtection="1">
      <alignment horizontal="center"/>
      <protection locked="0"/>
    </xf>
    <xf numFmtId="3" fontId="15" fillId="2" borderId="11" xfId="0" applyNumberFormat="1" applyFont="1" applyFill="1" applyBorder="1" applyAlignment="1" applyProtection="1">
      <alignment vertical="center"/>
      <protection locked="0"/>
    </xf>
    <xf numFmtId="182" fontId="6" fillId="2" borderId="11" xfId="0" applyNumberFormat="1" applyFont="1" applyFill="1" applyBorder="1" applyAlignment="1" applyProtection="1">
      <alignment vertical="center"/>
      <protection locked="0"/>
    </xf>
    <xf numFmtId="3" fontId="8" fillId="2" borderId="17" xfId="0" applyNumberFormat="1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Border="1" applyAlignment="1" applyProtection="1">
      <alignment vertical="center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2" borderId="50" xfId="0" applyFont="1" applyFill="1" applyBorder="1" applyAlignment="1" applyProtection="1">
      <alignment horizontal="right"/>
      <protection locked="0"/>
    </xf>
    <xf numFmtId="3" fontId="6" fillId="2" borderId="54" xfId="0" applyNumberFormat="1" applyFont="1" applyFill="1" applyBorder="1" applyAlignment="1" applyProtection="1">
      <alignment vertical="center"/>
      <protection locked="0"/>
    </xf>
    <xf numFmtId="3" fontId="15" fillId="2" borderId="54" xfId="0" applyNumberFormat="1" applyFont="1" applyFill="1" applyBorder="1" applyAlignment="1" applyProtection="1">
      <alignment vertical="center"/>
      <protection locked="0"/>
    </xf>
    <xf numFmtId="3" fontId="8" fillId="2" borderId="55" xfId="0" applyNumberFormat="1" applyFont="1" applyFill="1" applyBorder="1" applyAlignment="1" applyProtection="1">
      <alignment vertical="center"/>
      <protection locked="0"/>
    </xf>
    <xf numFmtId="3" fontId="15" fillId="2" borderId="11" xfId="0" applyNumberFormat="1" applyFont="1" applyFill="1" applyBorder="1" applyAlignment="1" applyProtection="1">
      <alignment/>
      <protection locked="0"/>
    </xf>
    <xf numFmtId="3" fontId="10" fillId="2" borderId="17" xfId="0" applyNumberFormat="1" applyFont="1" applyFill="1" applyBorder="1" applyAlignment="1" applyProtection="1">
      <alignment/>
      <protection locked="0"/>
    </xf>
    <xf numFmtId="182" fontId="6" fillId="2" borderId="11" xfId="0" applyNumberFormat="1" applyFont="1" applyFill="1" applyBorder="1" applyAlignment="1" applyProtection="1">
      <alignment/>
      <protection locked="0"/>
    </xf>
    <xf numFmtId="183" fontId="8" fillId="2" borderId="17" xfId="0" applyNumberFormat="1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/>
      <protection locked="0"/>
    </xf>
    <xf numFmtId="3" fontId="8" fillId="2" borderId="17" xfId="0" applyNumberFormat="1" applyFont="1" applyFill="1" applyBorder="1" applyAlignment="1" applyProtection="1">
      <alignment/>
      <protection locked="0"/>
    </xf>
    <xf numFmtId="3" fontId="13" fillId="2" borderId="21" xfId="0" applyNumberFormat="1" applyFont="1" applyFill="1" applyBorder="1" applyAlignment="1" applyProtection="1">
      <alignment vertical="center"/>
      <protection locked="0"/>
    </xf>
    <xf numFmtId="3" fontId="13" fillId="2" borderId="56" xfId="0" applyNumberFormat="1" applyFont="1" applyFill="1" applyBorder="1" applyAlignment="1" applyProtection="1">
      <alignment vertical="center"/>
      <protection locked="0"/>
    </xf>
    <xf numFmtId="3" fontId="14" fillId="2" borderId="21" xfId="0" applyNumberFormat="1" applyFont="1" applyFill="1" applyBorder="1" applyAlignment="1" applyProtection="1">
      <alignment vertical="center"/>
      <protection locked="0"/>
    </xf>
    <xf numFmtId="182" fontId="6" fillId="2" borderId="21" xfId="0" applyNumberFormat="1" applyFont="1" applyFill="1" applyBorder="1" applyAlignment="1" applyProtection="1">
      <alignment vertical="center"/>
      <protection locked="0"/>
    </xf>
    <xf numFmtId="3" fontId="8" fillId="2" borderId="56" xfId="0" applyNumberFormat="1" applyFont="1" applyFill="1" applyBorder="1" applyAlignment="1" applyProtection="1">
      <alignment/>
      <protection locked="0"/>
    </xf>
    <xf numFmtId="3" fontId="8" fillId="2" borderId="57" xfId="0" applyNumberFormat="1" applyFont="1" applyFill="1" applyBorder="1" applyAlignment="1" applyProtection="1">
      <alignment/>
      <protection locked="0"/>
    </xf>
    <xf numFmtId="0" fontId="6" fillId="2" borderId="58" xfId="0" applyFont="1" applyFill="1" applyBorder="1" applyAlignment="1" applyProtection="1">
      <alignment horizontal="center"/>
      <protection locked="0"/>
    </xf>
    <xf numFmtId="3" fontId="8" fillId="2" borderId="21" xfId="0" applyNumberFormat="1" applyFont="1" applyFill="1" applyBorder="1" applyAlignment="1" applyProtection="1">
      <alignment/>
      <protection locked="0"/>
    </xf>
    <xf numFmtId="3" fontId="12" fillId="2" borderId="59" xfId="0" applyNumberFormat="1" applyFont="1" applyFill="1" applyBorder="1" applyAlignment="1" applyProtection="1">
      <alignment/>
      <protection locked="0"/>
    </xf>
    <xf numFmtId="182" fontId="6" fillId="2" borderId="0" xfId="0" applyNumberFormat="1" applyFont="1" applyFill="1" applyBorder="1" applyAlignment="1" applyProtection="1">
      <alignment/>
      <protection locked="0"/>
    </xf>
    <xf numFmtId="183" fontId="6" fillId="2" borderId="0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3" fontId="6" fillId="2" borderId="8" xfId="0" applyNumberFormat="1" applyFont="1" applyFill="1" applyBorder="1" applyAlignment="1" applyProtection="1">
      <alignment horizontal="center"/>
      <protection locked="0"/>
    </xf>
    <xf numFmtId="3" fontId="6" fillId="2" borderId="35" xfId="0" applyNumberFormat="1" applyFont="1" applyFill="1" applyBorder="1" applyAlignment="1" applyProtection="1">
      <alignment horizontal="center"/>
      <protection locked="0"/>
    </xf>
    <xf numFmtId="3" fontId="8" fillId="2" borderId="10" xfId="0" applyNumberFormat="1" applyFont="1" applyFill="1" applyBorder="1" applyAlignment="1" applyProtection="1">
      <alignment horizontal="center"/>
      <protection locked="0"/>
    </xf>
    <xf numFmtId="3" fontId="5" fillId="2" borderId="60" xfId="0" applyNumberFormat="1" applyFont="1" applyFill="1" applyBorder="1" applyAlignment="1" applyProtection="1">
      <alignment horizontal="center"/>
      <protection locked="0"/>
    </xf>
    <xf numFmtId="182" fontId="6" fillId="2" borderId="61" xfId="0" applyNumberFormat="1" applyFont="1" applyFill="1" applyBorder="1" applyAlignment="1" applyProtection="1">
      <alignment horizontal="center"/>
      <protection locked="0"/>
    </xf>
    <xf numFmtId="3" fontId="6" fillId="2" borderId="62" xfId="0" applyNumberFormat="1" applyFont="1" applyFill="1" applyBorder="1" applyAlignment="1" applyProtection="1">
      <alignment horizontal="center"/>
      <protection locked="0"/>
    </xf>
    <xf numFmtId="3" fontId="6" fillId="2" borderId="3" xfId="0" applyNumberFormat="1" applyFont="1" applyFill="1" applyBorder="1" applyAlignment="1" applyProtection="1">
      <alignment horizontal="center"/>
      <protection locked="0"/>
    </xf>
    <xf numFmtId="3" fontId="8" fillId="2" borderId="11" xfId="0" applyNumberFormat="1" applyFont="1" applyFill="1" applyBorder="1" applyAlignment="1" applyProtection="1">
      <alignment horizontal="center"/>
      <protection locked="0"/>
    </xf>
    <xf numFmtId="3" fontId="5" fillId="2" borderId="17" xfId="0" applyNumberFormat="1" applyFont="1" applyFill="1" applyBorder="1" applyAlignment="1" applyProtection="1">
      <alignment horizontal="center"/>
      <protection locked="0"/>
    </xf>
    <xf numFmtId="182" fontId="6" fillId="2" borderId="0" xfId="0" applyNumberFormat="1" applyFont="1" applyFill="1" applyBorder="1" applyAlignment="1" applyProtection="1">
      <alignment horizontal="center"/>
      <protection locked="0"/>
    </xf>
    <xf numFmtId="185" fontId="10" fillId="2" borderId="62" xfId="0" applyNumberFormat="1" applyFont="1" applyFill="1" applyBorder="1" applyAlignment="1" applyProtection="1">
      <alignment horizontal="center"/>
      <protection locked="0"/>
    </xf>
    <xf numFmtId="185" fontId="10" fillId="2" borderId="3" xfId="0" applyNumberFormat="1" applyFont="1" applyFill="1" applyBorder="1" applyAlignment="1" applyProtection="1">
      <alignment horizontal="center"/>
      <protection locked="0"/>
    </xf>
    <xf numFmtId="185" fontId="12" fillId="2" borderId="11" xfId="0" applyNumberFormat="1" applyFont="1" applyFill="1" applyBorder="1" applyAlignment="1" applyProtection="1">
      <alignment horizontal="center"/>
      <protection locked="0"/>
    </xf>
    <xf numFmtId="3" fontId="6" fillId="2" borderId="5" xfId="0" applyNumberFormat="1" applyFont="1" applyFill="1" applyBorder="1" applyAlignment="1" applyProtection="1">
      <alignment horizontal="center"/>
      <protection locked="0"/>
    </xf>
    <xf numFmtId="3" fontId="6" fillId="2" borderId="39" xfId="0" applyNumberFormat="1" applyFont="1" applyFill="1" applyBorder="1" applyAlignment="1" applyProtection="1">
      <alignment horizontal="center"/>
      <protection locked="0"/>
    </xf>
    <xf numFmtId="3" fontId="8" fillId="2" borderId="12" xfId="0" applyNumberFormat="1" applyFont="1" applyFill="1" applyBorder="1" applyAlignment="1" applyProtection="1">
      <alignment horizontal="center"/>
      <protection locked="0"/>
    </xf>
    <xf numFmtId="3" fontId="5" fillId="2" borderId="19" xfId="0" applyNumberFormat="1" applyFont="1" applyFill="1" applyBorder="1" applyAlignment="1" applyProtection="1">
      <alignment horizontal="center"/>
      <protection locked="0"/>
    </xf>
    <xf numFmtId="182" fontId="6" fillId="2" borderId="51" xfId="0" applyNumberFormat="1" applyFont="1" applyFill="1" applyBorder="1" applyAlignment="1" applyProtection="1">
      <alignment horizontal="center"/>
      <protection locked="0"/>
    </xf>
    <xf numFmtId="182" fontId="30" fillId="2" borderId="11" xfId="0" applyNumberFormat="1" applyFont="1" applyFill="1" applyBorder="1" applyAlignment="1" applyProtection="1">
      <alignment/>
      <protection locked="0"/>
    </xf>
    <xf numFmtId="4" fontId="8" fillId="2" borderId="17" xfId="0" applyNumberFormat="1" applyFont="1" applyFill="1" applyBorder="1" applyAlignment="1" applyProtection="1">
      <alignment/>
      <protection locked="0"/>
    </xf>
    <xf numFmtId="4" fontId="8" fillId="2" borderId="11" xfId="0" applyNumberFormat="1" applyFont="1" applyFill="1" applyBorder="1" applyAlignment="1" applyProtection="1">
      <alignment/>
      <protection locked="0"/>
    </xf>
    <xf numFmtId="0" fontId="6" fillId="2" borderId="63" xfId="0" applyFont="1" applyFill="1" applyBorder="1" applyAlignment="1" applyProtection="1">
      <alignment horizontal="center" vertical="center"/>
      <protection locked="0"/>
    </xf>
    <xf numFmtId="3" fontId="6" fillId="2" borderId="64" xfId="0" applyNumberFormat="1" applyFont="1" applyFill="1" applyBorder="1" applyAlignment="1" applyProtection="1">
      <alignment/>
      <protection locked="0"/>
    </xf>
    <xf numFmtId="182" fontId="8" fillId="2" borderId="63" xfId="0" applyNumberFormat="1" applyFont="1" applyFill="1" applyBorder="1" applyAlignment="1" applyProtection="1">
      <alignment/>
      <protection locked="0"/>
    </xf>
    <xf numFmtId="182" fontId="8" fillId="2" borderId="65" xfId="0" applyNumberFormat="1" applyFont="1" applyFill="1" applyBorder="1" applyAlignment="1" applyProtection="1">
      <alignment/>
      <protection locked="0"/>
    </xf>
    <xf numFmtId="4" fontId="8" fillId="2" borderId="66" xfId="0" applyNumberFormat="1" applyFont="1" applyFill="1" applyBorder="1" applyAlignment="1" applyProtection="1">
      <alignment/>
      <protection locked="0"/>
    </xf>
    <xf numFmtId="182" fontId="6" fillId="2" borderId="67" xfId="0" applyNumberFormat="1" applyFont="1" applyFill="1" applyBorder="1" applyAlignment="1" applyProtection="1">
      <alignment/>
      <protection locked="0"/>
    </xf>
    <xf numFmtId="9" fontId="0" fillId="2" borderId="0" xfId="0" applyNumberFormat="1" applyFill="1" applyAlignment="1" applyProtection="1">
      <alignment/>
      <protection locked="0"/>
    </xf>
    <xf numFmtId="3" fontId="10" fillId="2" borderId="17" xfId="0" applyNumberFormat="1" applyFont="1" applyFill="1" applyBorder="1" applyAlignment="1" applyProtection="1">
      <alignment vertical="center"/>
      <protection locked="0"/>
    </xf>
    <xf numFmtId="3" fontId="10" fillId="2" borderId="68" xfId="0" applyNumberFormat="1" applyFont="1" applyFill="1" applyBorder="1" applyAlignment="1" applyProtection="1">
      <alignment vertical="center"/>
      <protection locked="0"/>
    </xf>
    <xf numFmtId="3" fontId="12" fillId="2" borderId="69" xfId="0" applyNumberFormat="1" applyFont="1" applyFill="1" applyBorder="1" applyAlignment="1" applyProtection="1">
      <alignment/>
      <protection locked="0"/>
    </xf>
    <xf numFmtId="3" fontId="30" fillId="2" borderId="68" xfId="0" applyNumberFormat="1" applyFont="1" applyFill="1" applyBorder="1" applyAlignment="1" applyProtection="1">
      <alignment/>
      <protection locked="0"/>
    </xf>
    <xf numFmtId="3" fontId="14" fillId="2" borderId="70" xfId="0" applyNumberFormat="1" applyFont="1" applyFill="1" applyBorder="1" applyAlignment="1" applyProtection="1">
      <alignment vertical="center"/>
      <protection locked="0"/>
    </xf>
    <xf numFmtId="182" fontId="8" fillId="2" borderId="54" xfId="0" applyNumberFormat="1" applyFont="1" applyFill="1" applyBorder="1" applyAlignment="1" applyProtection="1">
      <alignment vertical="center"/>
      <protection locked="0"/>
    </xf>
    <xf numFmtId="2" fontId="0" fillId="2" borderId="0" xfId="0" applyNumberFormat="1" applyFill="1" applyAlignment="1" applyProtection="1">
      <alignment/>
      <protection locked="0"/>
    </xf>
    <xf numFmtId="191" fontId="0" fillId="2" borderId="0" xfId="0" applyNumberFormat="1" applyFill="1" applyAlignment="1" applyProtection="1">
      <alignment/>
      <protection locked="0"/>
    </xf>
    <xf numFmtId="187" fontId="0" fillId="2" borderId="0" xfId="0" applyNumberFormat="1" applyFill="1" applyAlignment="1" applyProtection="1">
      <alignment/>
      <protection locked="0"/>
    </xf>
    <xf numFmtId="3" fontId="10" fillId="2" borderId="0" xfId="0" applyNumberFormat="1" applyFont="1" applyFill="1" applyAlignment="1" applyProtection="1">
      <alignment/>
      <protection locked="0"/>
    </xf>
    <xf numFmtId="4" fontId="10" fillId="2" borderId="0" xfId="0" applyNumberFormat="1" applyFont="1" applyFill="1" applyAlignment="1" applyProtection="1">
      <alignment/>
      <protection locked="0"/>
    </xf>
    <xf numFmtId="182" fontId="10" fillId="2" borderId="0" xfId="0" applyNumberFormat="1" applyFont="1" applyFill="1" applyAlignment="1" applyProtection="1">
      <alignment/>
      <protection locked="0"/>
    </xf>
    <xf numFmtId="183" fontId="10" fillId="2" borderId="0" xfId="0" applyNumberFormat="1" applyFont="1" applyFill="1" applyAlignment="1" applyProtection="1">
      <alignment/>
      <protection locked="0"/>
    </xf>
    <xf numFmtId="182" fontId="31" fillId="2" borderId="61" xfId="0" applyNumberFormat="1" applyFont="1" applyFill="1" applyBorder="1" applyAlignment="1" applyProtection="1">
      <alignment horizontal="center"/>
      <protection locked="0"/>
    </xf>
    <xf numFmtId="3" fontId="6" fillId="2" borderId="2" xfId="0" applyNumberFormat="1" applyFont="1" applyFill="1" applyBorder="1" applyAlignment="1" applyProtection="1">
      <alignment horizontal="center"/>
      <protection locked="0"/>
    </xf>
    <xf numFmtId="182" fontId="31" fillId="2" borderId="0" xfId="0" applyNumberFormat="1" applyFont="1" applyFill="1" applyBorder="1" applyAlignment="1" applyProtection="1">
      <alignment horizontal="center"/>
      <protection locked="0"/>
    </xf>
    <xf numFmtId="185" fontId="12" fillId="2" borderId="3" xfId="0" applyNumberFormat="1" applyFont="1" applyFill="1" applyBorder="1" applyAlignment="1" applyProtection="1">
      <alignment horizontal="center"/>
      <protection locked="0"/>
    </xf>
    <xf numFmtId="185" fontId="10" fillId="2" borderId="2" xfId="0" applyNumberFormat="1" applyFont="1" applyFill="1" applyBorder="1" applyAlignment="1" applyProtection="1">
      <alignment horizontal="center"/>
      <protection locked="0"/>
    </xf>
    <xf numFmtId="3" fontId="15" fillId="2" borderId="0" xfId="0" applyNumberFormat="1" applyFont="1" applyFill="1" applyAlignment="1" quotePrefix="1">
      <alignment/>
    </xf>
    <xf numFmtId="182" fontId="8" fillId="2" borderId="71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Border="1" applyAlignment="1" applyProtection="1">
      <alignment horizontal="right"/>
      <protection locked="0"/>
    </xf>
    <xf numFmtId="182" fontId="8" fillId="2" borderId="67" xfId="0" applyNumberFormat="1" applyFon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2" xfId="0" applyFill="1" applyBorder="1" applyAlignment="1" applyProtection="1">
      <alignment horizontal="center"/>
      <protection locked="0"/>
    </xf>
    <xf numFmtId="0" fontId="0" fillId="2" borderId="73" xfId="0" applyFill="1" applyBorder="1" applyAlignment="1" applyProtection="1">
      <alignment horizontal="center"/>
      <protection locked="0"/>
    </xf>
    <xf numFmtId="0" fontId="0" fillId="2" borderId="7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69" xfId="0" applyFill="1" applyBorder="1" applyAlignment="1" applyProtection="1">
      <alignment horizontal="center"/>
      <protection locked="0"/>
    </xf>
    <xf numFmtId="0" fontId="0" fillId="2" borderId="54" xfId="0" applyFill="1" applyBorder="1" applyAlignment="1" applyProtection="1">
      <alignment horizontal="center"/>
      <protection locked="0"/>
    </xf>
    <xf numFmtId="0" fontId="0" fillId="2" borderId="74" xfId="0" applyFill="1" applyBorder="1" applyAlignment="1" applyProtection="1">
      <alignment/>
      <protection locked="0"/>
    </xf>
    <xf numFmtId="0" fontId="0" fillId="2" borderId="75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10" fontId="0" fillId="2" borderId="76" xfId="0" applyNumberFormat="1" applyFill="1" applyBorder="1" applyAlignment="1">
      <alignment/>
    </xf>
    <xf numFmtId="3" fontId="0" fillId="2" borderId="77" xfId="0" applyNumberFormat="1" applyFill="1" applyBorder="1" applyAlignment="1">
      <alignment/>
    </xf>
    <xf numFmtId="3" fontId="0" fillId="2" borderId="24" xfId="0" applyNumberFormat="1" applyFill="1" applyBorder="1" applyAlignment="1" applyProtection="1">
      <alignment/>
      <protection locked="0"/>
    </xf>
    <xf numFmtId="3" fontId="0" fillId="2" borderId="49" xfId="0" applyNumberFormat="1" applyFill="1" applyBorder="1" applyAlignment="1" applyProtection="1">
      <alignment/>
      <protection locked="0"/>
    </xf>
    <xf numFmtId="4" fontId="0" fillId="2" borderId="49" xfId="0" applyNumberFormat="1" applyFill="1" applyBorder="1" applyAlignment="1" applyProtection="1">
      <alignment/>
      <protection locked="0"/>
    </xf>
    <xf numFmtId="10" fontId="0" fillId="2" borderId="0" xfId="0" applyNumberFormat="1" applyFill="1" applyAlignment="1">
      <alignment/>
    </xf>
    <xf numFmtId="3" fontId="0" fillId="2" borderId="74" xfId="0" applyNumberFormat="1" applyFill="1" applyBorder="1" applyAlignment="1">
      <alignment/>
    </xf>
    <xf numFmtId="3" fontId="0" fillId="2" borderId="54" xfId="0" applyNumberFormat="1" applyFill="1" applyBorder="1" applyAlignment="1" applyProtection="1">
      <alignment/>
      <protection locked="0"/>
    </xf>
    <xf numFmtId="4" fontId="0" fillId="2" borderId="54" xfId="0" applyNumberFormat="1" applyFill="1" applyBorder="1" applyAlignment="1" applyProtection="1">
      <alignment/>
      <protection locked="0"/>
    </xf>
    <xf numFmtId="3" fontId="0" fillId="2" borderId="74" xfId="0" applyNumberFormat="1" applyFill="1" applyBorder="1" applyAlignment="1">
      <alignment vertical="center"/>
    </xf>
    <xf numFmtId="0" fontId="0" fillId="2" borderId="78" xfId="0" applyFill="1" applyBorder="1" applyAlignment="1">
      <alignment/>
    </xf>
    <xf numFmtId="3" fontId="12" fillId="2" borderId="0" xfId="0" applyNumberFormat="1" applyFont="1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 locked="0"/>
    </xf>
    <xf numFmtId="10" fontId="0" fillId="2" borderId="59" xfId="0" applyNumberFormat="1" applyFill="1" applyBorder="1" applyAlignment="1">
      <alignment/>
    </xf>
    <xf numFmtId="3" fontId="0" fillId="2" borderId="79" xfId="0" applyNumberFormat="1" applyFill="1" applyBorder="1" applyAlignment="1">
      <alignment/>
    </xf>
    <xf numFmtId="3" fontId="12" fillId="2" borderId="21" xfId="0" applyNumberFormat="1" applyFont="1" applyFill="1" applyBorder="1" applyAlignment="1" applyProtection="1">
      <alignment/>
      <protection locked="0"/>
    </xf>
    <xf numFmtId="3" fontId="12" fillId="2" borderId="56" xfId="0" applyNumberFormat="1" applyFont="1" applyFill="1" applyBorder="1" applyAlignment="1" applyProtection="1">
      <alignment/>
      <protection locked="0"/>
    </xf>
    <xf numFmtId="3" fontId="12" fillId="2" borderId="57" xfId="0" applyNumberFormat="1" applyFont="1" applyFill="1" applyBorder="1" applyAlignment="1" applyProtection="1">
      <alignment/>
      <protection locked="0"/>
    </xf>
    <xf numFmtId="3" fontId="0" fillId="2" borderId="80" xfId="0" applyNumberFormat="1" applyFill="1" applyBorder="1" applyAlignment="1" applyProtection="1">
      <alignment/>
      <protection locked="0"/>
    </xf>
    <xf numFmtId="3" fontId="0" fillId="2" borderId="81" xfId="0" applyNumberFormat="1" applyFill="1" applyBorder="1" applyAlignment="1" applyProtection="1">
      <alignment/>
      <protection locked="0"/>
    </xf>
    <xf numFmtId="4" fontId="0" fillId="2" borderId="81" xfId="0" applyNumberFormat="1" applyFill="1" applyBorder="1" applyAlignment="1" applyProtection="1">
      <alignment/>
      <protection locked="0"/>
    </xf>
    <xf numFmtId="0" fontId="10" fillId="2" borderId="0" xfId="0" applyFont="1" applyFill="1" applyAlignment="1" applyProtection="1">
      <alignment/>
      <protection locked="0"/>
    </xf>
    <xf numFmtId="182" fontId="31" fillId="2" borderId="60" xfId="0" applyNumberFormat="1" applyFont="1" applyFill="1" applyBorder="1" applyAlignment="1" applyProtection="1">
      <alignment horizontal="center"/>
      <protection locked="0"/>
    </xf>
    <xf numFmtId="182" fontId="31" fillId="2" borderId="17" xfId="0" applyNumberFormat="1" applyFont="1" applyFill="1" applyBorder="1" applyAlignment="1" applyProtection="1">
      <alignment horizontal="center"/>
      <protection locked="0"/>
    </xf>
    <xf numFmtId="182" fontId="6" fillId="2" borderId="19" xfId="0" applyNumberFormat="1" applyFont="1" applyFill="1" applyBorder="1" applyAlignment="1" applyProtection="1">
      <alignment horizontal="center"/>
      <protection locked="0"/>
    </xf>
    <xf numFmtId="182" fontId="8" fillId="2" borderId="17" xfId="0" applyNumberFormat="1" applyFont="1" applyFill="1" applyBorder="1" applyAlignment="1" applyProtection="1">
      <alignment horizontal="right"/>
      <protection locked="0"/>
    </xf>
    <xf numFmtId="182" fontId="8" fillId="2" borderId="66" xfId="0" applyNumberFormat="1" applyFont="1" applyFill="1" applyBorder="1" applyAlignment="1" applyProtection="1">
      <alignment horizontal="right"/>
      <protection locked="0"/>
    </xf>
    <xf numFmtId="3" fontId="0" fillId="2" borderId="77" xfId="0" applyNumberFormat="1" applyFill="1" applyBorder="1" applyAlignment="1">
      <alignment horizontal="right"/>
    </xf>
    <xf numFmtId="3" fontId="0" fillId="2" borderId="74" xfId="0" applyNumberFormat="1" applyFill="1" applyBorder="1" applyAlignment="1">
      <alignment horizontal="right"/>
    </xf>
    <xf numFmtId="185" fontId="12" fillId="2" borderId="62" xfId="0" applyNumberFormat="1" applyFont="1" applyFill="1" applyBorder="1" applyAlignment="1" applyProtection="1">
      <alignment horizontal="center"/>
      <protection locked="0"/>
    </xf>
    <xf numFmtId="182" fontId="8" fillId="2" borderId="17" xfId="0" applyNumberFormat="1" applyFont="1" applyFill="1" applyBorder="1" applyAlignment="1" applyProtection="1">
      <alignment vertical="center"/>
      <protection locked="0"/>
    </xf>
    <xf numFmtId="9" fontId="6" fillId="2" borderId="0" xfId="19" applyFont="1" applyFill="1" applyBorder="1" applyAlignment="1" applyProtection="1">
      <alignment horizontal="right"/>
      <protection locked="0"/>
    </xf>
    <xf numFmtId="4" fontId="11" fillId="2" borderId="82" xfId="0" applyNumberFormat="1" applyFont="1" applyFill="1" applyBorder="1" applyAlignment="1" applyProtection="1">
      <alignment horizontal="center"/>
      <protection locked="0"/>
    </xf>
    <xf numFmtId="4" fontId="11" fillId="2" borderId="83" xfId="0" applyNumberFormat="1" applyFont="1" applyFill="1" applyBorder="1" applyAlignment="1" applyProtection="1">
      <alignment horizontal="center"/>
      <protection locked="0"/>
    </xf>
    <xf numFmtId="4" fontId="11" fillId="2" borderId="84" xfId="0" applyNumberFormat="1" applyFont="1" applyFill="1" applyBorder="1" applyAlignment="1" applyProtection="1">
      <alignment horizontal="center"/>
      <protection locked="0"/>
    </xf>
    <xf numFmtId="3" fontId="32" fillId="2" borderId="13" xfId="0" applyNumberFormat="1" applyFont="1" applyFill="1" applyBorder="1" applyAlignment="1" applyProtection="1">
      <alignment horizontal="center"/>
      <protection locked="0"/>
    </xf>
    <xf numFmtId="3" fontId="21" fillId="2" borderId="13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externalLink" Target="externalLinks/externalLink24.xml" /><Relationship Id="rId38" Type="http://schemas.openxmlformats.org/officeDocument/2006/relationships/externalLink" Target="externalLinks/externalLink25.xml" /><Relationship Id="rId39" Type="http://schemas.openxmlformats.org/officeDocument/2006/relationships/externalLink" Target="externalLinks/externalLink26.xml" /><Relationship Id="rId40" Type="http://schemas.openxmlformats.org/officeDocument/2006/relationships/externalLink" Target="externalLinks/externalLink27.xml" /><Relationship Id="rId41" Type="http://schemas.openxmlformats.org/officeDocument/2006/relationships/externalLink" Target="externalLinks/externalLink28.xml" /><Relationship Id="rId42" Type="http://schemas.openxmlformats.org/officeDocument/2006/relationships/externalLink" Target="externalLinks/externalLink29.xml" /><Relationship Id="rId43" Type="http://schemas.openxmlformats.org/officeDocument/2006/relationships/externalLink" Target="externalLinks/externalLink30.xml" /><Relationship Id="rId44" Type="http://schemas.openxmlformats.org/officeDocument/2006/relationships/externalLink" Target="externalLinks/externalLink31.xml" /><Relationship Id="rId45" Type="http://schemas.openxmlformats.org/officeDocument/2006/relationships/externalLink" Target="externalLinks/externalLink32.xml" /><Relationship Id="rId46" Type="http://schemas.openxmlformats.org/officeDocument/2006/relationships/externalLink" Target="externalLinks/externalLink33.xml" /><Relationship Id="rId47" Type="http://schemas.openxmlformats.org/officeDocument/2006/relationships/externalLink" Target="externalLinks/externalLink34.xml" /><Relationship Id="rId48" Type="http://schemas.openxmlformats.org/officeDocument/2006/relationships/externalLink" Target="externalLinks/externalLink35.xml" /><Relationship Id="rId49" Type="http://schemas.openxmlformats.org/officeDocument/2006/relationships/externalLink" Target="externalLinks/externalLink36.xml" /><Relationship Id="rId50" Type="http://schemas.openxmlformats.org/officeDocument/2006/relationships/externalLink" Target="externalLinks/externalLink37.xml" /><Relationship Id="rId51" Type="http://schemas.openxmlformats.org/officeDocument/2006/relationships/externalLink" Target="externalLinks/externalLink38.xml" /><Relationship Id="rId52" Type="http://schemas.openxmlformats.org/officeDocument/2006/relationships/externalLink" Target="externalLinks/externalLink39.xml" /><Relationship Id="rId53" Type="http://schemas.openxmlformats.org/officeDocument/2006/relationships/externalLink" Target="externalLinks/externalLink40.xml" /><Relationship Id="rId54" Type="http://schemas.openxmlformats.org/officeDocument/2006/relationships/externalLink" Target="externalLinks/externalLink41.xml" /><Relationship Id="rId55" Type="http://schemas.openxmlformats.org/officeDocument/2006/relationships/externalLink" Target="externalLinks/externalLink42.xml" /><Relationship Id="rId56" Type="http://schemas.openxmlformats.org/officeDocument/2006/relationships/externalLink" Target="externalLinks/externalLink43.xml" /><Relationship Id="rId57" Type="http://schemas.openxmlformats.org/officeDocument/2006/relationships/externalLink" Target="externalLinks/externalLink44.xml" /><Relationship Id="rId58" Type="http://schemas.openxmlformats.org/officeDocument/2006/relationships/externalLink" Target="externalLinks/externalLink45.xml" /><Relationship Id="rId59" Type="http://schemas.openxmlformats.org/officeDocument/2006/relationships/externalLink" Target="externalLinks/externalLink46.xml" /><Relationship Id="rId60" Type="http://schemas.openxmlformats.org/officeDocument/2006/relationships/externalLink" Target="externalLinks/externalLink47.xml" /><Relationship Id="rId61" Type="http://schemas.openxmlformats.org/officeDocument/2006/relationships/externalLink" Target="externalLinks/externalLink48.xml" /><Relationship Id="rId62" Type="http://schemas.openxmlformats.org/officeDocument/2006/relationships/externalLink" Target="externalLinks/externalLink49.xml" /><Relationship Id="rId63" Type="http://schemas.openxmlformats.org/officeDocument/2006/relationships/externalLink" Target="externalLinks/externalLink50.xml" /><Relationship Id="rId64" Type="http://schemas.openxmlformats.org/officeDocument/2006/relationships/externalLink" Target="externalLinks/externalLink51.xml" /><Relationship Id="rId65" Type="http://schemas.openxmlformats.org/officeDocument/2006/relationships/externalLink" Target="externalLinks/externalLink52.xml" /><Relationship Id="rId66" Type="http://schemas.openxmlformats.org/officeDocument/2006/relationships/externalLink" Target="externalLinks/externalLink53.xml" /><Relationship Id="rId67" Type="http://schemas.openxmlformats.org/officeDocument/2006/relationships/externalLink" Target="externalLinks/externalLink54.xml" /><Relationship Id="rId68" Type="http://schemas.openxmlformats.org/officeDocument/2006/relationships/externalLink" Target="externalLinks/externalLink55.xml" /><Relationship Id="rId69" Type="http://schemas.openxmlformats.org/officeDocument/2006/relationships/externalLink" Target="externalLinks/externalLink56.xml" /><Relationship Id="rId70" Type="http://schemas.openxmlformats.org/officeDocument/2006/relationships/externalLink" Target="externalLinks/externalLink57.xml" /><Relationship Id="rId71" Type="http://schemas.openxmlformats.org/officeDocument/2006/relationships/externalLink" Target="externalLinks/externalLink58.xml" /><Relationship Id="rId72" Type="http://schemas.openxmlformats.org/officeDocument/2006/relationships/externalLink" Target="externalLinks/externalLink59.xml" /><Relationship Id="rId73" Type="http://schemas.openxmlformats.org/officeDocument/2006/relationships/externalLink" Target="externalLinks/externalLink60.xml" /><Relationship Id="rId74" Type="http://schemas.openxmlformats.org/officeDocument/2006/relationships/externalLink" Target="externalLinks/externalLink61.xml" /><Relationship Id="rId75" Type="http://schemas.openxmlformats.org/officeDocument/2006/relationships/externalLink" Target="externalLinks/externalLink62.xml" /><Relationship Id="rId76" Type="http://schemas.openxmlformats.org/officeDocument/2006/relationships/externalLink" Target="externalLinks/externalLink63.xml" /><Relationship Id="rId77" Type="http://schemas.openxmlformats.org/officeDocument/2006/relationships/externalLink" Target="externalLinks/externalLink64.xml" /><Relationship Id="rId78" Type="http://schemas.openxmlformats.org/officeDocument/2006/relationships/externalLink" Target="externalLinks/externalLink65.xml" /><Relationship Id="rId79" Type="http://schemas.openxmlformats.org/officeDocument/2006/relationships/externalLink" Target="externalLinks/externalLink66.xml" /><Relationship Id="rId80" Type="http://schemas.openxmlformats.org/officeDocument/2006/relationships/externalLink" Target="externalLinks/externalLink67.xml" /><Relationship Id="rId81" Type="http://schemas.openxmlformats.org/officeDocument/2006/relationships/externalLink" Target="externalLinks/externalLink68.xml" /><Relationship Id="rId82" Type="http://schemas.openxmlformats.org/officeDocument/2006/relationships/externalLink" Target="externalLinks/externalLink69.xml" /><Relationship Id="rId83" Type="http://schemas.openxmlformats.org/officeDocument/2006/relationships/externalLink" Target="externalLinks/externalLink70.xml" /><Relationship Id="rId84" Type="http://schemas.openxmlformats.org/officeDocument/2006/relationships/externalLink" Target="externalLinks/externalLink71.xml" /><Relationship Id="rId85" Type="http://schemas.openxmlformats.org/officeDocument/2006/relationships/externalLink" Target="externalLinks/externalLink72.xml" /><Relationship Id="rId86" Type="http://schemas.openxmlformats.org/officeDocument/2006/relationships/externalLink" Target="externalLinks/externalLink73.xml" /><Relationship Id="rId87" Type="http://schemas.openxmlformats.org/officeDocument/2006/relationships/externalLink" Target="externalLinks/externalLink74.xml" /><Relationship Id="rId88" Type="http://schemas.openxmlformats.org/officeDocument/2006/relationships/externalLink" Target="externalLinks/externalLink75.xml" /><Relationship Id="rId89" Type="http://schemas.openxmlformats.org/officeDocument/2006/relationships/externalLink" Target="externalLinks/externalLink76.xml" /><Relationship Id="rId90" Type="http://schemas.openxmlformats.org/officeDocument/2006/relationships/externalLink" Target="externalLinks/externalLink77.xml" /><Relationship Id="rId91" Type="http://schemas.openxmlformats.org/officeDocument/2006/relationships/externalLink" Target="externalLinks/externalLink78.xml" /><Relationship Id="rId9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76200</xdr:rowOff>
    </xdr:from>
    <xdr:to>
      <xdr:col>9</xdr:col>
      <xdr:colOff>571500</xdr:colOff>
      <xdr:row>5</xdr:row>
      <xdr:rowOff>133350</xdr:rowOff>
    </xdr:to>
    <xdr:sp>
      <xdr:nvSpPr>
        <xdr:cNvPr id="1" name="Texte 1"/>
        <xdr:cNvSpPr txBox="1">
          <a:spLocks noChangeArrowheads="1"/>
        </xdr:cNvSpPr>
      </xdr:nvSpPr>
      <xdr:spPr>
        <a:xfrm>
          <a:off x="762000" y="533400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2014</a:t>
          </a:r>
        </a:p>
      </xdr:txBody>
    </xdr:sp>
    <xdr:clientData/>
  </xdr:twoCellAnchor>
  <xdr:twoCellAnchor>
    <xdr:from>
      <xdr:col>1</xdr:col>
      <xdr:colOff>19050</xdr:colOff>
      <xdr:row>63</xdr:row>
      <xdr:rowOff>0</xdr:rowOff>
    </xdr:from>
    <xdr:to>
      <xdr:col>9</xdr:col>
      <xdr:colOff>942975</xdr:colOff>
      <xdr:row>66</xdr:row>
      <xdr:rowOff>104775</xdr:rowOff>
    </xdr:to>
    <xdr:sp>
      <xdr:nvSpPr>
        <xdr:cNvPr id="2" name="Texte 2"/>
        <xdr:cNvSpPr txBox="1">
          <a:spLocks noChangeArrowheads="1"/>
        </xdr:cNvSpPr>
      </xdr:nvSpPr>
      <xdr:spPr>
        <a:xfrm>
          <a:off x="742950" y="9763125"/>
          <a:ext cx="6934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2014/15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Décembre 2014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2013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2014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106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7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7062014_b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60620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806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90620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00620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10620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206201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2062014_bi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206201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706201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131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141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0111201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0211201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0311201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03112014_bi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0411201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1411201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0511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306201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0611201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15112014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0711201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07112014_bi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1611201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08112014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0911201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10112014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111120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1211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3062014_bi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12112014_bi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13112014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17112014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202\BLET1415_120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202\BLED1415_12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202\ORGE1415_120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202\AVOI1415_120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202\SEIG1415_12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202\Trit1415_12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202\MAIS1415_1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4062014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202\Sorg1415_1202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0112201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02122014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03122014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03122014_bi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04122014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14122014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05122014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06122014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1512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4062014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07122014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07122014_bis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16122014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08122014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09122014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10122014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11122014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12122014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12122014_bi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1312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506201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1712201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106\BLET1415_0106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106\BLED1415_010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106\ORGE1415_0106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106\AVOI1415_0106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106\SEIG1415_0106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106\Trit1415_0106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106\MAIS1415_0106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106\Sorg1415_01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6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5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1062014"/>
    </sheetNames>
    <sheetDataSet>
      <sheetData sheetId="1">
        <row r="8">
          <cell r="F8">
            <v>2165</v>
          </cell>
          <cell r="H8">
            <v>10675</v>
          </cell>
        </row>
        <row r="9">
          <cell r="F9">
            <v>109200</v>
          </cell>
          <cell r="H9">
            <v>631000</v>
          </cell>
        </row>
        <row r="10">
          <cell r="F10">
            <v>480</v>
          </cell>
          <cell r="H10">
            <v>2140</v>
          </cell>
        </row>
        <row r="13">
          <cell r="F13">
            <v>17140</v>
          </cell>
          <cell r="H13">
            <v>95455</v>
          </cell>
        </row>
        <row r="14">
          <cell r="F14">
            <v>1855</v>
          </cell>
          <cell r="H14">
            <v>8075</v>
          </cell>
        </row>
        <row r="15">
          <cell r="F15">
            <v>18255</v>
          </cell>
          <cell r="H15">
            <v>93075</v>
          </cell>
        </row>
        <row r="18">
          <cell r="F18">
            <v>317355</v>
          </cell>
          <cell r="H18">
            <v>2299640</v>
          </cell>
        </row>
        <row r="19">
          <cell r="F19">
            <v>5190</v>
          </cell>
          <cell r="H19">
            <v>22850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4"/>
    </sheetNames>
    <sheetDataSet>
      <sheetData sheetId="1">
        <row r="9">
          <cell r="F9">
            <v>258000</v>
          </cell>
          <cell r="H9">
            <v>1880000</v>
          </cell>
        </row>
        <row r="10">
          <cell r="F10">
            <v>850</v>
          </cell>
          <cell r="H10">
            <v>4250</v>
          </cell>
        </row>
        <row r="13">
          <cell r="F13">
            <v>151400</v>
          </cell>
          <cell r="H13">
            <v>853000</v>
          </cell>
        </row>
        <row r="14">
          <cell r="F14">
            <v>4290</v>
          </cell>
          <cell r="H14">
            <v>15900</v>
          </cell>
        </row>
        <row r="15">
          <cell r="F15">
            <v>13400</v>
          </cell>
          <cell r="H15">
            <v>73500</v>
          </cell>
        </row>
        <row r="18">
          <cell r="F18">
            <v>17000</v>
          </cell>
          <cell r="H18">
            <v>125000</v>
          </cell>
        </row>
        <row r="19">
          <cell r="F19">
            <v>460</v>
          </cell>
          <cell r="H19">
            <v>2300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4_bis"/>
    </sheetNames>
    <sheetDataSet>
      <sheetData sheetId="1">
        <row r="8">
          <cell r="F8">
            <v>0</v>
          </cell>
        </row>
        <row r="9">
          <cell r="F9">
            <v>47700</v>
          </cell>
          <cell r="H9">
            <v>347000</v>
          </cell>
        </row>
        <row r="10">
          <cell r="F10">
            <v>230</v>
          </cell>
          <cell r="H10">
            <v>1035</v>
          </cell>
        </row>
        <row r="13">
          <cell r="F13">
            <v>4300</v>
          </cell>
          <cell r="H13">
            <v>25700</v>
          </cell>
        </row>
        <row r="14">
          <cell r="F14">
            <v>600</v>
          </cell>
          <cell r="H14">
            <v>2700</v>
          </cell>
        </row>
        <row r="15">
          <cell r="F15">
            <v>1850</v>
          </cell>
          <cell r="H15">
            <v>9000</v>
          </cell>
        </row>
        <row r="18">
          <cell r="F18">
            <v>131000</v>
          </cell>
          <cell r="H18">
            <v>1300000</v>
          </cell>
        </row>
        <row r="19">
          <cell r="F19">
            <v>970</v>
          </cell>
          <cell r="H19">
            <v>8250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"/>
      <sheetName val="Récolte_N-1 dép22"/>
      <sheetName val="Récolte_N-1 dép29"/>
      <sheetName val="Récolte_N-1 dép35"/>
      <sheetName val="Récolte_N-1 dép56"/>
      <sheetName val="Récolte_N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  <sheetName val="PrevReg16062014"/>
    </sheetNames>
    <sheetDataSet>
      <sheetData sheetId="6">
        <row r="8">
          <cell r="F8">
            <v>0</v>
          </cell>
        </row>
        <row r="9">
          <cell r="F9">
            <v>293230</v>
          </cell>
          <cell r="H9">
            <v>2134326</v>
          </cell>
        </row>
        <row r="10">
          <cell r="F10">
            <v>219</v>
          </cell>
          <cell r="H10">
            <v>958.4</v>
          </cell>
        </row>
        <row r="13">
          <cell r="F13">
            <v>71361</v>
          </cell>
          <cell r="H13">
            <v>507684.5</v>
          </cell>
        </row>
        <row r="14">
          <cell r="F14">
            <v>10790</v>
          </cell>
          <cell r="H14">
            <v>61010.5</v>
          </cell>
        </row>
        <row r="15">
          <cell r="F15">
            <v>55717</v>
          </cell>
          <cell r="H15">
            <v>363041.2</v>
          </cell>
        </row>
        <row r="18">
          <cell r="F18">
            <v>95800</v>
          </cell>
          <cell r="H18">
            <v>784589.8997610402</v>
          </cell>
        </row>
        <row r="19">
          <cell r="F19">
            <v>175</v>
          </cell>
          <cell r="H19">
            <v>1050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8062014"/>
    </sheetNames>
    <sheetDataSet>
      <sheetData sheetId="1">
        <row r="8">
          <cell r="F8">
            <v>24045</v>
          </cell>
          <cell r="H8">
            <v>154500</v>
          </cell>
        </row>
        <row r="9">
          <cell r="F9">
            <v>338540</v>
          </cell>
          <cell r="H9">
            <v>2296425</v>
          </cell>
        </row>
        <row r="10">
          <cell r="F10">
            <v>765</v>
          </cell>
          <cell r="H10">
            <v>4150</v>
          </cell>
        </row>
        <row r="13">
          <cell r="F13">
            <v>50360</v>
          </cell>
          <cell r="H13">
            <v>308040</v>
          </cell>
        </row>
        <row r="14">
          <cell r="F14">
            <v>5320</v>
          </cell>
          <cell r="H14">
            <v>27155</v>
          </cell>
        </row>
        <row r="15">
          <cell r="F15">
            <v>44735</v>
          </cell>
          <cell r="H15">
            <v>258740</v>
          </cell>
        </row>
        <row r="18">
          <cell r="F18">
            <v>168845</v>
          </cell>
          <cell r="H18">
            <v>1300200</v>
          </cell>
        </row>
        <row r="19">
          <cell r="F19">
            <v>2120</v>
          </cell>
          <cell r="H19">
            <v>12590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9062014"/>
    </sheetNames>
    <sheetDataSet>
      <sheetData sheetId="1">
        <row r="8">
          <cell r="F8">
            <v>79000</v>
          </cell>
          <cell r="H8">
            <v>525000</v>
          </cell>
        </row>
        <row r="9">
          <cell r="F9">
            <v>655000</v>
          </cell>
          <cell r="H9">
            <v>4653000</v>
          </cell>
        </row>
        <row r="10">
          <cell r="F10">
            <v>7700</v>
          </cell>
          <cell r="H10">
            <v>45000</v>
          </cell>
        </row>
        <row r="13">
          <cell r="F13">
            <v>264900</v>
          </cell>
          <cell r="H13">
            <v>1739000</v>
          </cell>
        </row>
        <row r="14">
          <cell r="F14">
            <v>11000</v>
          </cell>
          <cell r="H14">
            <v>53500</v>
          </cell>
        </row>
        <row r="15">
          <cell r="F15">
            <v>26500</v>
          </cell>
          <cell r="H15">
            <v>140000</v>
          </cell>
        </row>
        <row r="18">
          <cell r="F18">
            <v>168500</v>
          </cell>
          <cell r="H18">
            <v>1596500</v>
          </cell>
        </row>
        <row r="19">
          <cell r="F19">
            <v>9200</v>
          </cell>
          <cell r="H19">
            <v>55000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  <sheetName val="PrevReg10062014"/>
    </sheetNames>
    <sheetDataSet>
      <sheetData sheetId="0">
        <row r="8">
          <cell r="F8">
            <v>3500</v>
          </cell>
          <cell r="H8">
            <v>23100</v>
          </cell>
        </row>
        <row r="9">
          <cell r="F9">
            <v>236000</v>
          </cell>
          <cell r="H9">
            <v>1982400</v>
          </cell>
        </row>
        <row r="10">
          <cell r="F10">
            <v>380</v>
          </cell>
          <cell r="H10">
            <v>2470</v>
          </cell>
        </row>
        <row r="13">
          <cell r="F13">
            <v>70250</v>
          </cell>
          <cell r="H13">
            <v>502180</v>
          </cell>
        </row>
        <row r="14">
          <cell r="F14">
            <v>2480</v>
          </cell>
          <cell r="H14">
            <v>14880</v>
          </cell>
        </row>
        <row r="15">
          <cell r="F15">
            <v>1380</v>
          </cell>
          <cell r="H15">
            <v>8970</v>
          </cell>
        </row>
        <row r="18">
          <cell r="F18">
            <v>50600</v>
          </cell>
          <cell r="H18">
            <v>490820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1062014"/>
    </sheetNames>
    <sheetDataSet>
      <sheetData sheetId="0">
        <row r="8">
          <cell r="F8">
            <v>34265</v>
          </cell>
          <cell r="H8">
            <v>198409</v>
          </cell>
        </row>
        <row r="9">
          <cell r="F9">
            <v>391080</v>
          </cell>
          <cell r="H9">
            <v>2589499</v>
          </cell>
        </row>
        <row r="10">
          <cell r="F10">
            <v>625</v>
          </cell>
          <cell r="H10">
            <v>3507</v>
          </cell>
        </row>
        <row r="13">
          <cell r="F13">
            <v>98100</v>
          </cell>
          <cell r="H13">
            <v>584865</v>
          </cell>
        </row>
        <row r="14">
          <cell r="F14">
            <v>4550</v>
          </cell>
          <cell r="H14">
            <v>16518</v>
          </cell>
        </row>
        <row r="15">
          <cell r="F15">
            <v>21950</v>
          </cell>
          <cell r="H15">
            <v>99930</v>
          </cell>
        </row>
        <row r="18">
          <cell r="F18">
            <v>202850</v>
          </cell>
          <cell r="H18">
            <v>1661179</v>
          </cell>
        </row>
        <row r="19">
          <cell r="F19">
            <v>5310</v>
          </cell>
          <cell r="H19">
            <v>27790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2062014"/>
    </sheetNames>
    <sheetDataSet>
      <sheetData sheetId="1">
        <row r="8">
          <cell r="F8">
            <v>600</v>
          </cell>
          <cell r="H8">
            <v>3282</v>
          </cell>
        </row>
        <row r="9">
          <cell r="F9">
            <v>266700</v>
          </cell>
          <cell r="H9">
            <v>2334158.4</v>
          </cell>
        </row>
        <row r="10">
          <cell r="F10">
            <v>85</v>
          </cell>
          <cell r="H10">
            <v>425</v>
          </cell>
        </row>
        <row r="13">
          <cell r="F13">
            <v>49400</v>
          </cell>
          <cell r="H13">
            <v>375094.20000000007</v>
          </cell>
        </row>
        <row r="14">
          <cell r="F14">
            <v>2400</v>
          </cell>
          <cell r="H14">
            <v>13392</v>
          </cell>
        </row>
        <row r="15">
          <cell r="F15">
            <v>1000</v>
          </cell>
          <cell r="H15">
            <v>5170</v>
          </cell>
        </row>
        <row r="18">
          <cell r="F18">
            <v>12600</v>
          </cell>
          <cell r="H18">
            <v>88200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  <sheetName val="Récolte_N"/>
      <sheetName val="Récolte_N+1"/>
      <sheetName val="PrevReg12062014_bis"/>
    </sheetNames>
    <sheetDataSet>
      <sheetData sheetId="15">
        <row r="8">
          <cell r="F8">
            <v>400</v>
          </cell>
          <cell r="H8">
            <v>2280</v>
          </cell>
        </row>
        <row r="9">
          <cell r="F9">
            <v>203700</v>
          </cell>
          <cell r="H9">
            <v>1561509.9999999998</v>
          </cell>
        </row>
        <row r="10">
          <cell r="F10">
            <v>300</v>
          </cell>
          <cell r="H10">
            <v>1525</v>
          </cell>
        </row>
        <row r="13">
          <cell r="F13">
            <v>43000</v>
          </cell>
          <cell r="H13">
            <v>301241.3953488372</v>
          </cell>
        </row>
        <row r="14">
          <cell r="F14">
            <v>7850</v>
          </cell>
          <cell r="H14">
            <v>44810</v>
          </cell>
        </row>
        <row r="15">
          <cell r="F15">
            <v>8350</v>
          </cell>
          <cell r="H15">
            <v>48180</v>
          </cell>
        </row>
        <row r="18">
          <cell r="F18">
            <v>23000</v>
          </cell>
          <cell r="H18">
            <v>195500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3062014"/>
    </sheetNames>
    <sheetDataSet>
      <sheetData sheetId="1">
        <row r="8">
          <cell r="F8">
            <v>80147</v>
          </cell>
          <cell r="H8">
            <v>395000</v>
          </cell>
        </row>
        <row r="9">
          <cell r="F9">
            <v>271463</v>
          </cell>
          <cell r="H9">
            <v>1451560</v>
          </cell>
        </row>
        <row r="10">
          <cell r="F10">
            <v>1387</v>
          </cell>
          <cell r="H10">
            <v>5348</v>
          </cell>
        </row>
        <row r="13">
          <cell r="F13">
            <v>87790</v>
          </cell>
          <cell r="H13">
            <v>423948</v>
          </cell>
        </row>
        <row r="14">
          <cell r="F14">
            <v>5799</v>
          </cell>
          <cell r="H14">
            <v>19085</v>
          </cell>
        </row>
        <row r="15">
          <cell r="F15">
            <v>46772</v>
          </cell>
          <cell r="H15">
            <v>208072</v>
          </cell>
        </row>
        <row r="18">
          <cell r="F18">
            <v>173721</v>
          </cell>
          <cell r="H18">
            <v>1344154</v>
          </cell>
        </row>
        <row r="19">
          <cell r="F19">
            <v>18165</v>
          </cell>
          <cell r="H19">
            <v>92867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2062014"/>
    </sheetNames>
    <sheetDataSet>
      <sheetData sheetId="1">
        <row r="9">
          <cell r="F9">
            <v>139200</v>
          </cell>
          <cell r="H9">
            <v>872041</v>
          </cell>
        </row>
        <row r="10">
          <cell r="F10">
            <v>6040</v>
          </cell>
          <cell r="H10">
            <v>26661</v>
          </cell>
        </row>
        <row r="13">
          <cell r="F13">
            <v>36340</v>
          </cell>
          <cell r="H13">
            <v>198894</v>
          </cell>
        </row>
        <row r="14">
          <cell r="F14">
            <v>5070</v>
          </cell>
          <cell r="H14">
            <v>18385</v>
          </cell>
        </row>
        <row r="15">
          <cell r="F15">
            <v>73900</v>
          </cell>
          <cell r="H15">
            <v>371550</v>
          </cell>
        </row>
        <row r="18">
          <cell r="F18">
            <v>54100</v>
          </cell>
          <cell r="H18">
            <v>453142</v>
          </cell>
        </row>
        <row r="19">
          <cell r="F19">
            <v>475</v>
          </cell>
          <cell r="H19">
            <v>3540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7062014"/>
    </sheetNames>
    <sheetDataSet>
      <sheetData sheetId="0">
        <row r="8">
          <cell r="F8">
            <v>63600</v>
          </cell>
          <cell r="H8">
            <v>271840</v>
          </cell>
        </row>
        <row r="9">
          <cell r="F9">
            <v>13600</v>
          </cell>
          <cell r="H9">
            <v>71100</v>
          </cell>
        </row>
        <row r="10">
          <cell r="F10">
            <v>1900</v>
          </cell>
          <cell r="H10">
            <v>6572</v>
          </cell>
        </row>
        <row r="13">
          <cell r="F13">
            <v>11750</v>
          </cell>
          <cell r="H13">
            <v>51765</v>
          </cell>
        </row>
        <row r="14">
          <cell r="F14">
            <v>2200</v>
          </cell>
          <cell r="H14">
            <v>8253</v>
          </cell>
        </row>
        <row r="15">
          <cell r="F15">
            <v>6600</v>
          </cell>
          <cell r="H15">
            <v>28815</v>
          </cell>
        </row>
        <row r="18">
          <cell r="F18">
            <v>4800</v>
          </cell>
          <cell r="H18">
            <v>23900</v>
          </cell>
        </row>
        <row r="19">
          <cell r="F19">
            <v>2300</v>
          </cell>
          <cell r="H19">
            <v>11400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TC"/>
      <sheetName val="NA"/>
      <sheetName val="France collecte 1314"/>
    </sheetNames>
    <sheetDataSet>
      <sheetData sheetId="0">
        <row r="168">
          <cell r="AB168">
            <v>448856.2</v>
          </cell>
          <cell r="AI168">
            <v>552467.4</v>
          </cell>
        </row>
        <row r="169">
          <cell r="AB169">
            <v>375427.9</v>
          </cell>
          <cell r="AI169">
            <v>627778.2</v>
          </cell>
        </row>
        <row r="170">
          <cell r="AB170">
            <v>1187738.8</v>
          </cell>
          <cell r="AI170">
            <v>1996908.1</v>
          </cell>
        </row>
        <row r="171">
          <cell r="AB171">
            <v>284158.1</v>
          </cell>
          <cell r="AI171">
            <v>380837.4</v>
          </cell>
        </row>
        <row r="172">
          <cell r="AB172">
            <v>1574113.4</v>
          </cell>
          <cell r="AI172">
            <v>2457114.5</v>
          </cell>
        </row>
        <row r="173">
          <cell r="AB173">
            <v>3336672.4</v>
          </cell>
          <cell r="AI173">
            <v>4673562.5</v>
          </cell>
        </row>
        <row r="174">
          <cell r="AB174">
            <v>538972.2</v>
          </cell>
          <cell r="AI174">
            <v>584148.3</v>
          </cell>
        </row>
        <row r="175">
          <cell r="AB175">
            <v>33576.2</v>
          </cell>
          <cell r="AI175">
            <v>35621.9</v>
          </cell>
        </row>
        <row r="176">
          <cell r="AB176">
            <v>2166604</v>
          </cell>
          <cell r="AI176">
            <v>3115448.2</v>
          </cell>
        </row>
        <row r="177">
          <cell r="AB177">
            <v>1079610.7</v>
          </cell>
          <cell r="AI177">
            <v>1634916.3</v>
          </cell>
        </row>
        <row r="178">
          <cell r="AB178">
            <v>271457.4</v>
          </cell>
          <cell r="AI178">
            <v>324025.7</v>
          </cell>
        </row>
        <row r="179">
          <cell r="AB179">
            <v>1540828.3</v>
          </cell>
          <cell r="AI179">
            <v>1717020.9</v>
          </cell>
        </row>
        <row r="180">
          <cell r="AB180">
            <v>1526227.2</v>
          </cell>
          <cell r="AI180">
            <v>1969192.2</v>
          </cell>
        </row>
        <row r="181">
          <cell r="AB181">
            <v>2324145.2</v>
          </cell>
          <cell r="AI181">
            <v>4422018</v>
          </cell>
        </row>
        <row r="182">
          <cell r="AB182">
            <v>1058267</v>
          </cell>
          <cell r="AI182">
            <v>1877117.9</v>
          </cell>
        </row>
        <row r="183">
          <cell r="AB183">
            <v>1957909.2</v>
          </cell>
          <cell r="AI183">
            <v>2421752</v>
          </cell>
        </row>
        <row r="184">
          <cell r="AB184">
            <v>1178135.8</v>
          </cell>
          <cell r="AI184">
            <v>2389381.1</v>
          </cell>
        </row>
        <row r="185">
          <cell r="AB185">
            <v>918857.6</v>
          </cell>
          <cell r="AI185">
            <v>1338178.3</v>
          </cell>
        </row>
        <row r="186">
          <cell r="AB186">
            <v>1087894.9</v>
          </cell>
          <cell r="AI186">
            <v>1448858</v>
          </cell>
        </row>
        <row r="187">
          <cell r="AB187">
            <v>38985</v>
          </cell>
          <cell r="AI187">
            <v>45782.2</v>
          </cell>
        </row>
      </sheetData>
      <sheetData sheetId="1">
        <row r="168">
          <cell r="AB168">
            <v>2545</v>
          </cell>
          <cell r="AI168">
            <v>3565.2</v>
          </cell>
        </row>
        <row r="169">
          <cell r="AB169">
            <v>317.3</v>
          </cell>
          <cell r="AI169">
            <v>436.9</v>
          </cell>
        </row>
        <row r="170">
          <cell r="AB170">
            <v>739.7</v>
          </cell>
          <cell r="AI170">
            <v>2017.2</v>
          </cell>
        </row>
        <row r="171">
          <cell r="AB171">
            <v>25.9</v>
          </cell>
          <cell r="AI171">
            <v>25.9</v>
          </cell>
        </row>
        <row r="172">
          <cell r="AB172">
            <v>3.4</v>
          </cell>
          <cell r="AI172">
            <v>3.4</v>
          </cell>
        </row>
        <row r="173">
          <cell r="AB173">
            <v>29.2</v>
          </cell>
          <cell r="AI173">
            <v>142.5</v>
          </cell>
        </row>
        <row r="174">
          <cell r="AB174">
            <v>37441.1</v>
          </cell>
          <cell r="AI174">
            <v>41787.3</v>
          </cell>
        </row>
        <row r="175">
          <cell r="AB175">
            <v>174363.1</v>
          </cell>
          <cell r="AI175">
            <v>179836.4</v>
          </cell>
        </row>
        <row r="176">
          <cell r="AB176">
            <v>243.8</v>
          </cell>
          <cell r="AI176">
            <v>700.1</v>
          </cell>
        </row>
        <row r="177">
          <cell r="AB177">
            <v>0</v>
          </cell>
          <cell r="AI177">
            <v>102.3</v>
          </cell>
        </row>
        <row r="178">
          <cell r="AB178">
            <v>0</v>
          </cell>
          <cell r="AI178">
            <v>0</v>
          </cell>
        </row>
        <row r="179">
          <cell r="AB179">
            <v>707.1</v>
          </cell>
          <cell r="AI179">
            <v>707.1</v>
          </cell>
        </row>
        <row r="180">
          <cell r="AB180">
            <v>105681.1</v>
          </cell>
          <cell r="AI180">
            <v>154806.2</v>
          </cell>
        </row>
        <row r="181">
          <cell r="AB181">
            <v>250215.1</v>
          </cell>
          <cell r="AI181">
            <v>528656.2</v>
          </cell>
        </row>
        <row r="182">
          <cell r="AB182">
            <v>13517.5</v>
          </cell>
          <cell r="AI182">
            <v>27635.3</v>
          </cell>
        </row>
        <row r="183">
          <cell r="AB183">
            <v>153609.8</v>
          </cell>
          <cell r="AI183">
            <v>203379</v>
          </cell>
        </row>
        <row r="184">
          <cell r="AB184">
            <v>263.6</v>
          </cell>
          <cell r="AI184">
            <v>1057.1</v>
          </cell>
        </row>
        <row r="185">
          <cell r="AB185">
            <v>1412.2</v>
          </cell>
          <cell r="AI185">
            <v>2272.7</v>
          </cell>
        </row>
        <row r="186">
          <cell r="AB186">
            <v>223593.2</v>
          </cell>
          <cell r="AI186">
            <v>405529.1</v>
          </cell>
        </row>
        <row r="187">
          <cell r="AB187">
            <v>225490.3</v>
          </cell>
          <cell r="AI187">
            <v>267384.5</v>
          </cell>
        </row>
      </sheetData>
      <sheetData sheetId="2">
        <row r="168">
          <cell r="AB168">
            <v>44042.6</v>
          </cell>
          <cell r="AI168">
            <v>51469.8</v>
          </cell>
        </row>
        <row r="169">
          <cell r="AB169">
            <v>51863.8</v>
          </cell>
          <cell r="AI169">
            <v>71878.9</v>
          </cell>
        </row>
        <row r="170">
          <cell r="AB170">
            <v>646444.4</v>
          </cell>
          <cell r="AI170">
            <v>904172.7</v>
          </cell>
        </row>
        <row r="171">
          <cell r="AB171">
            <v>73354.9</v>
          </cell>
          <cell r="AI171">
            <v>89547</v>
          </cell>
        </row>
        <row r="172">
          <cell r="AB172">
            <v>255300.2</v>
          </cell>
          <cell r="AI172">
            <v>344488.9</v>
          </cell>
        </row>
        <row r="173">
          <cell r="AB173">
            <v>605219.6</v>
          </cell>
          <cell r="AI173">
            <v>682877.1</v>
          </cell>
        </row>
        <row r="174">
          <cell r="AB174">
            <v>102703.1</v>
          </cell>
          <cell r="AI174">
            <v>114149.3</v>
          </cell>
        </row>
        <row r="175">
          <cell r="AB175">
            <v>15374</v>
          </cell>
          <cell r="AI175">
            <v>16689</v>
          </cell>
        </row>
        <row r="176">
          <cell r="AB176">
            <v>1419470.2</v>
          </cell>
          <cell r="AI176">
            <v>1643646.2</v>
          </cell>
        </row>
        <row r="177">
          <cell r="AB177">
            <v>533113.5</v>
          </cell>
          <cell r="AI177">
            <v>708852.2</v>
          </cell>
        </row>
        <row r="178">
          <cell r="AB178">
            <v>6258.1</v>
          </cell>
          <cell r="AI178">
            <v>7050</v>
          </cell>
        </row>
        <row r="179">
          <cell r="AB179">
            <v>307799.3</v>
          </cell>
          <cell r="AI179">
            <v>328900</v>
          </cell>
        </row>
        <row r="180">
          <cell r="AB180">
            <v>148319.7</v>
          </cell>
          <cell r="AI180">
            <v>181966.8</v>
          </cell>
        </row>
        <row r="181">
          <cell r="AB181">
            <v>1119964</v>
          </cell>
          <cell r="AI181">
            <v>1585130.1</v>
          </cell>
        </row>
        <row r="182">
          <cell r="AB182">
            <v>374038.8</v>
          </cell>
          <cell r="AI182">
            <v>472952.3</v>
          </cell>
        </row>
        <row r="183">
          <cell r="AB183">
            <v>435690.3</v>
          </cell>
          <cell r="AI183">
            <v>490610.4</v>
          </cell>
        </row>
        <row r="184">
          <cell r="AB184">
            <v>226897.1</v>
          </cell>
          <cell r="AI184">
            <v>323031.2</v>
          </cell>
        </row>
        <row r="185">
          <cell r="AB185">
            <v>157908.1</v>
          </cell>
          <cell r="AI185">
            <v>215161.2</v>
          </cell>
        </row>
        <row r="186">
          <cell r="AB186">
            <v>149611.6</v>
          </cell>
          <cell r="AI186">
            <v>188128.6</v>
          </cell>
        </row>
        <row r="187">
          <cell r="AB187">
            <v>20077.8</v>
          </cell>
          <cell r="AI187">
            <v>21880.9</v>
          </cell>
        </row>
      </sheetData>
      <sheetData sheetId="3">
        <row r="168">
          <cell r="AB168">
            <v>1154720.1</v>
          </cell>
          <cell r="AI168">
            <v>2021176.9</v>
          </cell>
        </row>
        <row r="169">
          <cell r="AB169">
            <v>198131.8</v>
          </cell>
          <cell r="AI169">
            <v>349400</v>
          </cell>
        </row>
        <row r="170">
          <cell r="AB170">
            <v>250849.1</v>
          </cell>
          <cell r="AI170">
            <v>369283.5</v>
          </cell>
        </row>
        <row r="171">
          <cell r="AB171">
            <v>159115.9</v>
          </cell>
          <cell r="AI171">
            <v>215095.7</v>
          </cell>
        </row>
        <row r="172">
          <cell r="AB172">
            <v>72152.3</v>
          </cell>
          <cell r="AI172">
            <v>179270.6</v>
          </cell>
        </row>
        <row r="173">
          <cell r="AB173">
            <v>330148.6</v>
          </cell>
          <cell r="AI173">
            <v>443079.3</v>
          </cell>
        </row>
        <row r="174">
          <cell r="AB174">
            <v>724105.5</v>
          </cell>
          <cell r="AI174">
            <v>960777.6</v>
          </cell>
        </row>
        <row r="175">
          <cell r="AB175">
            <v>20110</v>
          </cell>
          <cell r="AI175">
            <v>31446.2</v>
          </cell>
        </row>
        <row r="176">
          <cell r="AB176">
            <v>308539.8</v>
          </cell>
          <cell r="AI176">
            <v>349314.7</v>
          </cell>
        </row>
        <row r="177">
          <cell r="AB177">
            <v>92937.5</v>
          </cell>
          <cell r="AI177">
            <v>132298.1</v>
          </cell>
        </row>
        <row r="178">
          <cell r="AB178">
            <v>735078.1</v>
          </cell>
          <cell r="AI178">
            <v>1235142.1</v>
          </cell>
        </row>
        <row r="179">
          <cell r="AB179">
            <v>490385.7</v>
          </cell>
          <cell r="AI179">
            <v>593598.1</v>
          </cell>
        </row>
        <row r="180">
          <cell r="AB180">
            <v>793303.2</v>
          </cell>
          <cell r="AI180">
            <v>1171441.9</v>
          </cell>
        </row>
        <row r="181">
          <cell r="AB181">
            <v>583176.1</v>
          </cell>
          <cell r="AI181">
            <v>1252544.4</v>
          </cell>
        </row>
        <row r="182">
          <cell r="AB182">
            <v>311713.5</v>
          </cell>
          <cell r="AI182">
            <v>408193.2</v>
          </cell>
        </row>
        <row r="183">
          <cell r="AB183">
            <v>961603.1</v>
          </cell>
          <cell r="AI183">
            <v>1453931.3</v>
          </cell>
        </row>
        <row r="184">
          <cell r="AB184">
            <v>37044.8</v>
          </cell>
          <cell r="AI184">
            <v>72141.1</v>
          </cell>
        </row>
        <row r="185">
          <cell r="AB185">
            <v>71745.2</v>
          </cell>
          <cell r="AI185">
            <v>135396.6</v>
          </cell>
        </row>
        <row r="186">
          <cell r="AB186">
            <v>401757.7</v>
          </cell>
          <cell r="AI186">
            <v>1079294.4</v>
          </cell>
        </row>
        <row r="187">
          <cell r="AB187">
            <v>14011.4</v>
          </cell>
          <cell r="AI187">
            <v>16977.7</v>
          </cell>
        </row>
      </sheetData>
      <sheetData sheetId="4">
        <row r="168">
          <cell r="AB168">
            <v>392.2</v>
          </cell>
          <cell r="AI168">
            <v>423.1</v>
          </cell>
        </row>
        <row r="169">
          <cell r="AB169">
            <v>4749.5</v>
          </cell>
          <cell r="AI169">
            <v>5579.6</v>
          </cell>
        </row>
        <row r="170">
          <cell r="AB170">
            <v>3639.7</v>
          </cell>
          <cell r="AI170">
            <v>5631.5</v>
          </cell>
        </row>
        <row r="171">
          <cell r="AB171">
            <v>3664.2</v>
          </cell>
          <cell r="AI171">
            <v>4896.1</v>
          </cell>
        </row>
        <row r="172">
          <cell r="AB172">
            <v>838.7</v>
          </cell>
          <cell r="AI172">
            <v>838.7</v>
          </cell>
        </row>
        <row r="173">
          <cell r="AB173">
            <v>2538</v>
          </cell>
          <cell r="AI173">
            <v>2913.2</v>
          </cell>
        </row>
        <row r="174">
          <cell r="AB174">
            <v>4893.2</v>
          </cell>
          <cell r="AI174">
            <v>5023</v>
          </cell>
        </row>
        <row r="175">
          <cell r="AB175">
            <v>516.4</v>
          </cell>
          <cell r="AI175">
            <v>533.4</v>
          </cell>
        </row>
        <row r="176">
          <cell r="AB176">
            <v>198.5</v>
          </cell>
          <cell r="AI176">
            <v>844.6</v>
          </cell>
        </row>
        <row r="177">
          <cell r="AB177">
            <v>242.7</v>
          </cell>
          <cell r="AI177">
            <v>1089.4</v>
          </cell>
        </row>
        <row r="178">
          <cell r="AB178">
            <v>565.2</v>
          </cell>
          <cell r="AI178">
            <v>596</v>
          </cell>
        </row>
        <row r="179">
          <cell r="AB179">
            <v>250</v>
          </cell>
          <cell r="AI179">
            <v>250</v>
          </cell>
        </row>
        <row r="180">
          <cell r="AB180">
            <v>2786.2</v>
          </cell>
          <cell r="AI180">
            <v>2890</v>
          </cell>
        </row>
        <row r="181">
          <cell r="AB181">
            <v>14854.1</v>
          </cell>
          <cell r="AI181">
            <v>24438</v>
          </cell>
        </row>
        <row r="182">
          <cell r="AB182">
            <v>1382.9</v>
          </cell>
          <cell r="AI182">
            <v>1682.4</v>
          </cell>
        </row>
        <row r="183">
          <cell r="AB183">
            <v>832.3</v>
          </cell>
          <cell r="AI183">
            <v>976.1</v>
          </cell>
        </row>
        <row r="184">
          <cell r="AB184">
            <v>201.2</v>
          </cell>
          <cell r="AI184">
            <v>349.5</v>
          </cell>
        </row>
        <row r="185">
          <cell r="AB185">
            <v>248.4</v>
          </cell>
          <cell r="AI185">
            <v>588.6</v>
          </cell>
        </row>
        <row r="186">
          <cell r="AB186">
            <v>1362.8</v>
          </cell>
          <cell r="AI186">
            <v>1382.8</v>
          </cell>
        </row>
        <row r="187">
          <cell r="AB187">
            <v>388</v>
          </cell>
          <cell r="AI187">
            <v>421.8</v>
          </cell>
        </row>
      </sheetData>
      <sheetData sheetId="5">
        <row r="168">
          <cell r="AB168">
            <v>2221.4</v>
          </cell>
          <cell r="AI168">
            <v>2676.4</v>
          </cell>
        </row>
        <row r="169">
          <cell r="AB169">
            <v>5263.9</v>
          </cell>
          <cell r="AI169">
            <v>6417.1</v>
          </cell>
        </row>
        <row r="170">
          <cell r="AB170">
            <v>18006.7</v>
          </cell>
          <cell r="AI170">
            <v>23037.9</v>
          </cell>
        </row>
        <row r="171">
          <cell r="AB171">
            <v>1979.5</v>
          </cell>
          <cell r="AI171">
            <v>2244.7</v>
          </cell>
        </row>
        <row r="172">
          <cell r="AB172">
            <v>9877.8</v>
          </cell>
          <cell r="AI172">
            <v>13417</v>
          </cell>
        </row>
        <row r="173">
          <cell r="AB173">
            <v>17299.9</v>
          </cell>
          <cell r="AI173">
            <v>20764.1</v>
          </cell>
        </row>
        <row r="174">
          <cell r="AB174">
            <v>2932.1</v>
          </cell>
          <cell r="AI174">
            <v>3313.5</v>
          </cell>
        </row>
        <row r="175">
          <cell r="AB175">
            <v>308.1</v>
          </cell>
          <cell r="AI175">
            <v>314.3</v>
          </cell>
        </row>
        <row r="176">
          <cell r="AB176">
            <v>18595.9</v>
          </cell>
          <cell r="AI176">
            <v>21636.9</v>
          </cell>
        </row>
        <row r="177">
          <cell r="AB177">
            <v>5388.9</v>
          </cell>
          <cell r="AI177">
            <v>6779.1</v>
          </cell>
        </row>
        <row r="178">
          <cell r="AB178">
            <v>431.3</v>
          </cell>
          <cell r="AI178">
            <v>480.2</v>
          </cell>
        </row>
        <row r="179">
          <cell r="AB179">
            <v>38363</v>
          </cell>
          <cell r="AI179">
            <v>39673.8</v>
          </cell>
        </row>
        <row r="180">
          <cell r="AB180">
            <v>11662.1</v>
          </cell>
          <cell r="AI180">
            <v>14547.3</v>
          </cell>
        </row>
        <row r="181">
          <cell r="AB181">
            <v>19414.5</v>
          </cell>
          <cell r="AI181">
            <v>30779.9</v>
          </cell>
        </row>
        <row r="182">
          <cell r="AB182">
            <v>9524.2</v>
          </cell>
          <cell r="AI182">
            <v>11571.4</v>
          </cell>
        </row>
        <row r="183">
          <cell r="AB183">
            <v>5565.4</v>
          </cell>
          <cell r="AI183">
            <v>6217.7</v>
          </cell>
        </row>
        <row r="184">
          <cell r="AB184">
            <v>4925.4</v>
          </cell>
          <cell r="AI184">
            <v>6816.7</v>
          </cell>
        </row>
        <row r="185">
          <cell r="AB185">
            <v>24841.6</v>
          </cell>
          <cell r="AI185">
            <v>30790.8</v>
          </cell>
        </row>
        <row r="186">
          <cell r="AB186">
            <v>5813.8</v>
          </cell>
          <cell r="AI186">
            <v>6730.9</v>
          </cell>
        </row>
        <row r="187">
          <cell r="AB187">
            <v>658.1</v>
          </cell>
          <cell r="AI187">
            <v>662.5</v>
          </cell>
        </row>
      </sheetData>
      <sheetData sheetId="6">
        <row r="168">
          <cell r="AB168">
            <v>6918.4</v>
          </cell>
          <cell r="AI168">
            <v>12343.3</v>
          </cell>
        </row>
        <row r="169">
          <cell r="AB169">
            <v>325.9</v>
          </cell>
          <cell r="AI169">
            <v>359.6</v>
          </cell>
        </row>
        <row r="170">
          <cell r="AB170">
            <v>253.9</v>
          </cell>
          <cell r="AI170">
            <v>299.7</v>
          </cell>
        </row>
        <row r="171">
          <cell r="AB171">
            <v>36</v>
          </cell>
          <cell r="AI171">
            <v>36</v>
          </cell>
        </row>
        <row r="172">
          <cell r="AB172">
            <v>0</v>
          </cell>
          <cell r="AI172">
            <v>0</v>
          </cell>
        </row>
        <row r="173">
          <cell r="AB173">
            <v>60.2</v>
          </cell>
          <cell r="AI173">
            <v>60.2</v>
          </cell>
        </row>
        <row r="174">
          <cell r="AB174">
            <v>16569.7</v>
          </cell>
          <cell r="AI174">
            <v>18580.1</v>
          </cell>
        </row>
        <row r="175">
          <cell r="AB175">
            <v>3742.2</v>
          </cell>
          <cell r="AI175">
            <v>4736.2</v>
          </cell>
        </row>
        <row r="176">
          <cell r="AB176">
            <v>0</v>
          </cell>
          <cell r="AI176">
            <v>0</v>
          </cell>
        </row>
        <row r="177">
          <cell r="AB177">
            <v>0</v>
          </cell>
          <cell r="AI177">
            <v>0</v>
          </cell>
        </row>
        <row r="178">
          <cell r="AB178">
            <v>3360.7</v>
          </cell>
          <cell r="AI178">
            <v>5333.5</v>
          </cell>
        </row>
        <row r="179">
          <cell r="AB179">
            <v>0</v>
          </cell>
          <cell r="AI179">
            <v>0</v>
          </cell>
        </row>
        <row r="180">
          <cell r="AB180">
            <v>1642.4</v>
          </cell>
          <cell r="AI180">
            <v>2154.5</v>
          </cell>
        </row>
        <row r="181">
          <cell r="AB181">
            <v>9489.1</v>
          </cell>
          <cell r="AI181">
            <v>22844</v>
          </cell>
        </row>
        <row r="182">
          <cell r="AB182">
            <v>251.3</v>
          </cell>
          <cell r="AI182">
            <v>263.6</v>
          </cell>
        </row>
        <row r="183">
          <cell r="AB183">
            <v>9404.4</v>
          </cell>
          <cell r="AI183">
            <v>11763.5</v>
          </cell>
        </row>
        <row r="184">
          <cell r="AB184">
            <v>0</v>
          </cell>
          <cell r="AI184">
            <v>0</v>
          </cell>
        </row>
        <row r="185">
          <cell r="AB185">
            <v>0</v>
          </cell>
          <cell r="AI185">
            <v>0</v>
          </cell>
        </row>
        <row r="186">
          <cell r="AB186">
            <v>38137.2</v>
          </cell>
          <cell r="AI186">
            <v>62128.2</v>
          </cell>
        </row>
        <row r="187">
          <cell r="AB187">
            <v>4322.9</v>
          </cell>
          <cell r="AI187">
            <v>5292.2</v>
          </cell>
        </row>
      </sheetData>
      <sheetData sheetId="7">
        <row r="168">
          <cell r="AB168">
            <v>24090.9</v>
          </cell>
          <cell r="AI168">
            <v>25739.3</v>
          </cell>
        </row>
        <row r="169">
          <cell r="AB169">
            <v>48767.5</v>
          </cell>
          <cell r="AI169">
            <v>62904.6</v>
          </cell>
        </row>
        <row r="170">
          <cell r="AB170">
            <v>22987.9</v>
          </cell>
          <cell r="AI170">
            <v>33056.7</v>
          </cell>
        </row>
        <row r="171">
          <cell r="AB171">
            <v>8372.2</v>
          </cell>
          <cell r="AI171">
            <v>10314.3</v>
          </cell>
        </row>
        <row r="172">
          <cell r="AB172">
            <v>2777.8</v>
          </cell>
          <cell r="AI172">
            <v>3243.2</v>
          </cell>
        </row>
        <row r="173">
          <cell r="AB173">
            <v>3891</v>
          </cell>
          <cell r="AI173">
            <v>4622.8</v>
          </cell>
        </row>
        <row r="174">
          <cell r="AB174">
            <v>27872.7</v>
          </cell>
          <cell r="AI174">
            <v>32342</v>
          </cell>
        </row>
        <row r="175">
          <cell r="AB175">
            <v>2524.4</v>
          </cell>
          <cell r="AI175">
            <v>2727.3</v>
          </cell>
        </row>
        <row r="176">
          <cell r="AB176">
            <v>13167.4</v>
          </cell>
          <cell r="AI176">
            <v>14601</v>
          </cell>
        </row>
        <row r="177">
          <cell r="AB177">
            <v>23082.6</v>
          </cell>
          <cell r="AI177">
            <v>28578.1</v>
          </cell>
        </row>
        <row r="178">
          <cell r="AB178">
            <v>1628.6</v>
          </cell>
          <cell r="AI178">
            <v>1775</v>
          </cell>
        </row>
        <row r="179">
          <cell r="AB179">
            <v>242585.3</v>
          </cell>
          <cell r="AI179">
            <v>251503.8</v>
          </cell>
        </row>
        <row r="180">
          <cell r="AB180">
            <v>95429.9</v>
          </cell>
          <cell r="AI180">
            <v>115627.5</v>
          </cell>
        </row>
        <row r="181">
          <cell r="AB181">
            <v>51641.2</v>
          </cell>
          <cell r="AI181">
            <v>67767</v>
          </cell>
        </row>
        <row r="182">
          <cell r="AB182">
            <v>3470.5</v>
          </cell>
          <cell r="AI182">
            <v>4578.6</v>
          </cell>
        </row>
        <row r="183">
          <cell r="AB183">
            <v>32178.6</v>
          </cell>
          <cell r="AI183">
            <v>38348.1</v>
          </cell>
        </row>
        <row r="184">
          <cell r="AB184">
            <v>2031.4</v>
          </cell>
          <cell r="AI184">
            <v>2809.8</v>
          </cell>
        </row>
        <row r="185">
          <cell r="AB185">
            <v>18872.2</v>
          </cell>
          <cell r="AI185">
            <v>21814.5</v>
          </cell>
        </row>
        <row r="186">
          <cell r="AB186">
            <v>45283.9</v>
          </cell>
          <cell r="AI186">
            <v>58986.6</v>
          </cell>
        </row>
        <row r="187">
          <cell r="AB187">
            <v>2178.9</v>
          </cell>
          <cell r="AI187">
            <v>2411.2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France collecte 1415"/>
    </sheetNames>
    <sheetDataSet>
      <sheetData sheetId="0">
        <row r="168">
          <cell r="AI168">
            <v>361575.7</v>
          </cell>
        </row>
        <row r="169">
          <cell r="AI169">
            <v>369304.4</v>
          </cell>
        </row>
        <row r="170">
          <cell r="AI170">
            <v>1127768.9</v>
          </cell>
        </row>
        <row r="171">
          <cell r="AI171">
            <v>300099.6</v>
          </cell>
        </row>
        <row r="172">
          <cell r="AI172">
            <v>1473630.1</v>
          </cell>
        </row>
        <row r="173">
          <cell r="AI173">
            <v>3245156.3</v>
          </cell>
        </row>
        <row r="174">
          <cell r="AI174">
            <v>509771.3</v>
          </cell>
        </row>
        <row r="175">
          <cell r="AI175">
            <v>28055.3</v>
          </cell>
        </row>
        <row r="176">
          <cell r="AI176">
            <v>2236911.4</v>
          </cell>
        </row>
        <row r="177">
          <cell r="AI177">
            <v>846640</v>
          </cell>
        </row>
        <row r="178">
          <cell r="AI178">
            <v>272498.9</v>
          </cell>
        </row>
        <row r="179">
          <cell r="AI179">
            <v>1658334.9</v>
          </cell>
        </row>
        <row r="180">
          <cell r="AI180">
            <v>1883129.4</v>
          </cell>
        </row>
        <row r="181">
          <cell r="AI181">
            <v>2535994.7</v>
          </cell>
        </row>
        <row r="182">
          <cell r="AI182">
            <v>1070015.9</v>
          </cell>
        </row>
        <row r="183">
          <cell r="AI183">
            <v>1974054.8</v>
          </cell>
        </row>
        <row r="184">
          <cell r="AI184">
            <v>1118990.9</v>
          </cell>
        </row>
        <row r="185">
          <cell r="AI185">
            <v>896814.4</v>
          </cell>
        </row>
        <row r="186">
          <cell r="AI186">
            <v>846935.2</v>
          </cell>
        </row>
        <row r="187">
          <cell r="AI187">
            <v>40333.2</v>
          </cell>
        </row>
      </sheetData>
      <sheetData sheetId="1">
        <row r="168">
          <cell r="AI168">
            <v>1588.7</v>
          </cell>
        </row>
        <row r="169">
          <cell r="AI169">
            <v>942.4</v>
          </cell>
        </row>
        <row r="170">
          <cell r="AI170">
            <v>345.2</v>
          </cell>
        </row>
        <row r="171">
          <cell r="AI171">
            <v>5.8</v>
          </cell>
        </row>
        <row r="172">
          <cell r="AI172">
            <v>3486.7</v>
          </cell>
        </row>
        <row r="173">
          <cell r="AI173">
            <v>0</v>
          </cell>
        </row>
        <row r="174">
          <cell r="AI174">
            <v>25424.2</v>
          </cell>
        </row>
        <row r="175">
          <cell r="AI175">
            <v>121794.7</v>
          </cell>
        </row>
        <row r="176">
          <cell r="AI176">
            <v>666.4</v>
          </cell>
        </row>
        <row r="177">
          <cell r="AI177">
            <v>0</v>
          </cell>
        </row>
        <row r="178">
          <cell r="AI178">
            <v>0</v>
          </cell>
        </row>
        <row r="179">
          <cell r="AI179">
            <v>476.4</v>
          </cell>
        </row>
        <row r="180">
          <cell r="AI180">
            <v>137697.3</v>
          </cell>
        </row>
        <row r="181">
          <cell r="AI181">
            <v>297900.4</v>
          </cell>
        </row>
        <row r="182">
          <cell r="AI182">
            <v>9760.2</v>
          </cell>
        </row>
        <row r="183">
          <cell r="AI183">
            <v>150369.3</v>
          </cell>
        </row>
        <row r="184">
          <cell r="AI184">
            <v>191.1</v>
          </cell>
        </row>
        <row r="185">
          <cell r="AI185">
            <v>1137.6</v>
          </cell>
        </row>
        <row r="186">
          <cell r="AI186">
            <v>212765.2</v>
          </cell>
        </row>
        <row r="187">
          <cell r="AI187">
            <v>163567.6</v>
          </cell>
        </row>
      </sheetData>
      <sheetData sheetId="2">
        <row r="168">
          <cell r="AI168">
            <v>44175.2</v>
          </cell>
        </row>
        <row r="169">
          <cell r="AI169">
            <v>56045.9</v>
          </cell>
        </row>
        <row r="170">
          <cell r="AI170">
            <v>751706.4</v>
          </cell>
        </row>
        <row r="171">
          <cell r="AI171">
            <v>101769.2</v>
          </cell>
        </row>
        <row r="172">
          <cell r="AI172">
            <v>249966.5</v>
          </cell>
        </row>
        <row r="173">
          <cell r="AI173">
            <v>659720.5</v>
          </cell>
        </row>
        <row r="174">
          <cell r="AI174">
            <v>104903.7</v>
          </cell>
        </row>
        <row r="175">
          <cell r="AI175">
            <v>15488.6</v>
          </cell>
        </row>
        <row r="176">
          <cell r="AI176">
            <v>1649137.5</v>
          </cell>
        </row>
        <row r="177">
          <cell r="AI177">
            <v>671098</v>
          </cell>
        </row>
        <row r="178">
          <cell r="AI178">
            <v>8524.3</v>
          </cell>
        </row>
        <row r="179">
          <cell r="AI179">
            <v>383146.6</v>
          </cell>
        </row>
        <row r="180">
          <cell r="AI180">
            <v>232930.2</v>
          </cell>
        </row>
        <row r="181">
          <cell r="AI181">
            <v>1359015.1</v>
          </cell>
        </row>
        <row r="182">
          <cell r="AI182">
            <v>382138.8</v>
          </cell>
        </row>
        <row r="183">
          <cell r="AI183">
            <v>492256.7</v>
          </cell>
        </row>
        <row r="184">
          <cell r="AI184">
            <v>289719.8</v>
          </cell>
        </row>
        <row r="185">
          <cell r="AI185">
            <v>190147.2</v>
          </cell>
        </row>
        <row r="186">
          <cell r="AI186">
            <v>174368.3</v>
          </cell>
        </row>
        <row r="187">
          <cell r="AI187">
            <v>20088.7</v>
          </cell>
        </row>
      </sheetData>
      <sheetData sheetId="3">
        <row r="168">
          <cell r="AI168">
            <v>2219827.2</v>
          </cell>
        </row>
        <row r="169">
          <cell r="AI169">
            <v>304991.3</v>
          </cell>
        </row>
        <row r="170">
          <cell r="AI170">
            <v>444514</v>
          </cell>
        </row>
        <row r="171">
          <cell r="AI171">
            <v>246954.6</v>
          </cell>
        </row>
        <row r="172">
          <cell r="AI172">
            <v>76099.8</v>
          </cell>
        </row>
        <row r="173">
          <cell r="AI173">
            <v>309055.2</v>
          </cell>
        </row>
        <row r="174">
          <cell r="AI174">
            <v>1101720.3</v>
          </cell>
        </row>
        <row r="175">
          <cell r="AI175">
            <v>14087.4</v>
          </cell>
        </row>
        <row r="176">
          <cell r="AI176">
            <v>478223.9</v>
          </cell>
        </row>
        <row r="177">
          <cell r="AI177">
            <v>166753.4</v>
          </cell>
        </row>
        <row r="178">
          <cell r="AI178">
            <v>985181.8</v>
          </cell>
        </row>
        <row r="179">
          <cell r="AI179">
            <v>561952</v>
          </cell>
        </row>
        <row r="180">
          <cell r="AI180">
            <v>856118.9</v>
          </cell>
        </row>
        <row r="181">
          <cell r="AI181">
            <v>782364.1</v>
          </cell>
        </row>
        <row r="182">
          <cell r="AI182">
            <v>336129.2</v>
          </cell>
        </row>
        <row r="183">
          <cell r="AI183">
            <v>1485611.3</v>
          </cell>
        </row>
        <row r="184">
          <cell r="AI184">
            <v>34475.8</v>
          </cell>
        </row>
        <row r="185">
          <cell r="AI185">
            <v>75259.3</v>
          </cell>
        </row>
        <row r="186">
          <cell r="AI186">
            <v>876379.9</v>
          </cell>
        </row>
        <row r="187">
          <cell r="AI187">
            <v>10444</v>
          </cell>
        </row>
      </sheetData>
      <sheetData sheetId="4">
        <row r="168">
          <cell r="AI168">
            <v>203.3</v>
          </cell>
        </row>
        <row r="169">
          <cell r="AI169">
            <v>4900.7</v>
          </cell>
        </row>
        <row r="170">
          <cell r="AI170">
            <v>2787.4</v>
          </cell>
        </row>
        <row r="171">
          <cell r="AI171">
            <v>3951.2</v>
          </cell>
        </row>
        <row r="172">
          <cell r="AI172">
            <v>988.3</v>
          </cell>
        </row>
        <row r="173">
          <cell r="AI173">
            <v>2301.6</v>
          </cell>
        </row>
        <row r="174">
          <cell r="AI174">
            <v>3080.3</v>
          </cell>
        </row>
        <row r="175">
          <cell r="AI175">
            <v>325.1</v>
          </cell>
        </row>
        <row r="176">
          <cell r="AI176">
            <v>113.2</v>
          </cell>
        </row>
        <row r="177">
          <cell r="AI177">
            <v>265.9</v>
          </cell>
        </row>
        <row r="178">
          <cell r="AI178">
            <v>159.3</v>
          </cell>
        </row>
        <row r="179">
          <cell r="AI179">
            <v>800</v>
          </cell>
        </row>
        <row r="180">
          <cell r="AI180">
            <v>3606.8</v>
          </cell>
        </row>
        <row r="181">
          <cell r="AI181">
            <v>14583.2</v>
          </cell>
        </row>
        <row r="182">
          <cell r="AI182">
            <v>1502.9</v>
          </cell>
        </row>
        <row r="183">
          <cell r="AI183">
            <v>1169.9</v>
          </cell>
        </row>
        <row r="184">
          <cell r="AI184">
            <v>349.3</v>
          </cell>
        </row>
        <row r="185">
          <cell r="AI185">
            <v>572.5</v>
          </cell>
        </row>
        <row r="186">
          <cell r="AI186">
            <v>1400.6</v>
          </cell>
        </row>
        <row r="187">
          <cell r="AI187">
            <v>374.6</v>
          </cell>
        </row>
      </sheetData>
      <sheetData sheetId="5">
        <row r="168">
          <cell r="AI168">
            <v>1942.3</v>
          </cell>
        </row>
        <row r="169">
          <cell r="AI169">
            <v>5366.3</v>
          </cell>
        </row>
        <row r="170">
          <cell r="AI170">
            <v>21145.7</v>
          </cell>
        </row>
        <row r="171">
          <cell r="AI171">
            <v>3090.8</v>
          </cell>
        </row>
        <row r="172">
          <cell r="AI172">
            <v>5137.1</v>
          </cell>
        </row>
        <row r="173">
          <cell r="AI173">
            <v>15339.6</v>
          </cell>
        </row>
        <row r="174">
          <cell r="AI174">
            <v>5124.5</v>
          </cell>
        </row>
        <row r="175">
          <cell r="AI175">
            <v>287.5</v>
          </cell>
        </row>
        <row r="176">
          <cell r="AI176">
            <v>16358.6</v>
          </cell>
        </row>
        <row r="177">
          <cell r="AI177">
            <v>5841.7</v>
          </cell>
        </row>
        <row r="178">
          <cell r="AI178">
            <v>582.2</v>
          </cell>
        </row>
        <row r="179">
          <cell r="AI179">
            <v>35270</v>
          </cell>
        </row>
        <row r="180">
          <cell r="AI180">
            <v>11327.3</v>
          </cell>
        </row>
        <row r="181">
          <cell r="AI181">
            <v>21056.3</v>
          </cell>
        </row>
        <row r="182">
          <cell r="AI182">
            <v>8708.6</v>
          </cell>
        </row>
        <row r="183">
          <cell r="AI183">
            <v>6461</v>
          </cell>
        </row>
        <row r="184">
          <cell r="AI184">
            <v>2902.4</v>
          </cell>
        </row>
        <row r="185">
          <cell r="AI185">
            <v>22468.3</v>
          </cell>
        </row>
        <row r="186">
          <cell r="AI186">
            <v>6241.6</v>
          </cell>
        </row>
        <row r="187">
          <cell r="AI187">
            <v>463.8</v>
          </cell>
        </row>
      </sheetData>
      <sheetData sheetId="6">
        <row r="168">
          <cell r="AI168">
            <v>26643.7</v>
          </cell>
        </row>
        <row r="169">
          <cell r="AI169">
            <v>337.1</v>
          </cell>
        </row>
        <row r="170">
          <cell r="AI170">
            <v>548.6</v>
          </cell>
        </row>
        <row r="171">
          <cell r="AI171">
            <v>176.7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30644.5</v>
          </cell>
        </row>
        <row r="175">
          <cell r="AI175">
            <v>4706.2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890.8</v>
          </cell>
        </row>
        <row r="179">
          <cell r="AI179">
            <v>0</v>
          </cell>
        </row>
        <row r="180">
          <cell r="AI180">
            <v>2169.2</v>
          </cell>
        </row>
        <row r="181">
          <cell r="AI181">
            <v>15782</v>
          </cell>
        </row>
        <row r="182">
          <cell r="AI182">
            <v>115.7</v>
          </cell>
        </row>
        <row r="183">
          <cell r="AI183">
            <v>16038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119348.5</v>
          </cell>
        </row>
        <row r="187">
          <cell r="AI187">
            <v>9007.4</v>
          </cell>
        </row>
      </sheetData>
      <sheetData sheetId="7">
        <row r="168">
          <cell r="AI168">
            <v>19452.4</v>
          </cell>
        </row>
        <row r="169">
          <cell r="AI169">
            <v>56937.5</v>
          </cell>
        </row>
        <row r="170">
          <cell r="AI170">
            <v>22431.2</v>
          </cell>
        </row>
        <row r="171">
          <cell r="AI171">
            <v>10023.9</v>
          </cell>
        </row>
        <row r="172">
          <cell r="AI172">
            <v>2752.3</v>
          </cell>
        </row>
        <row r="173">
          <cell r="AI173">
            <v>5002.9</v>
          </cell>
        </row>
        <row r="174">
          <cell r="AI174">
            <v>27764.3</v>
          </cell>
        </row>
        <row r="175">
          <cell r="AI175">
            <v>2094.3</v>
          </cell>
        </row>
        <row r="176">
          <cell r="AI176">
            <v>18112.7</v>
          </cell>
        </row>
        <row r="177">
          <cell r="AI177">
            <v>21158</v>
          </cell>
        </row>
        <row r="178">
          <cell r="AI178">
            <v>2037.6</v>
          </cell>
        </row>
        <row r="179">
          <cell r="AI179">
            <v>211813.2</v>
          </cell>
        </row>
        <row r="180">
          <cell r="AI180">
            <v>139218.8</v>
          </cell>
        </row>
        <row r="181">
          <cell r="AI181">
            <v>55840.5</v>
          </cell>
        </row>
        <row r="182">
          <cell r="AI182">
            <v>3334.6</v>
          </cell>
        </row>
        <row r="183">
          <cell r="AI183">
            <v>48664.2</v>
          </cell>
        </row>
        <row r="184">
          <cell r="AI184">
            <v>2252.7</v>
          </cell>
        </row>
        <row r="185">
          <cell r="AI185">
            <v>19086.7</v>
          </cell>
        </row>
        <row r="186">
          <cell r="AI186">
            <v>47153.9</v>
          </cell>
        </row>
        <row r="187">
          <cell r="AI187">
            <v>2017.3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récolte 2015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4"/>
    </sheetNames>
    <sheetDataSet>
      <sheetData sheetId="1">
        <row r="8">
          <cell r="F8">
            <v>1680</v>
          </cell>
          <cell r="H8">
            <v>7896</v>
          </cell>
        </row>
        <row r="9">
          <cell r="F9">
            <v>317700</v>
          </cell>
          <cell r="H9">
            <v>2079250</v>
          </cell>
        </row>
        <row r="10">
          <cell r="F10">
            <v>2130</v>
          </cell>
          <cell r="H10">
            <v>10279</v>
          </cell>
        </row>
        <row r="13">
          <cell r="F13">
            <v>186800</v>
          </cell>
          <cell r="H13">
            <v>1028390</v>
          </cell>
        </row>
        <row r="14">
          <cell r="F14">
            <v>11100</v>
          </cell>
          <cell r="H14">
            <v>40270</v>
          </cell>
        </row>
        <row r="15">
          <cell r="F15">
            <v>27400</v>
          </cell>
          <cell r="H15">
            <v>129280</v>
          </cell>
        </row>
        <row r="18">
          <cell r="F18">
            <v>55800</v>
          </cell>
          <cell r="H18">
            <v>434740</v>
          </cell>
        </row>
        <row r="19">
          <cell r="F19">
            <v>800</v>
          </cell>
          <cell r="H19">
            <v>3600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-1"/>
      <sheetName val="Récolte_N-1 dép22"/>
      <sheetName val="Récolte_N-1 dép29"/>
      <sheetName val="Récolte_N-1 dép35"/>
      <sheetName val="Récolte_N-1 dép56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  <sheetName val="RECOLTE N+1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4_bis"/>
    </sheetNames>
    <sheetDataSet>
      <sheetData sheetId="1">
        <row r="9">
          <cell r="F9">
            <v>66300</v>
          </cell>
          <cell r="H9">
            <v>417690</v>
          </cell>
        </row>
        <row r="10">
          <cell r="F10">
            <v>1530</v>
          </cell>
          <cell r="H10">
            <v>8109</v>
          </cell>
        </row>
        <row r="13">
          <cell r="F13">
            <v>30000</v>
          </cell>
          <cell r="H13">
            <v>164670</v>
          </cell>
        </row>
        <row r="14">
          <cell r="F14">
            <v>1550</v>
          </cell>
          <cell r="H14">
            <v>6200</v>
          </cell>
        </row>
        <row r="15">
          <cell r="F15">
            <v>6150</v>
          </cell>
          <cell r="H15">
            <v>33210</v>
          </cell>
        </row>
        <row r="18">
          <cell r="F18">
            <v>31500</v>
          </cell>
          <cell r="H18">
            <v>252000</v>
          </cell>
        </row>
        <row r="19">
          <cell r="F19">
            <v>60</v>
          </cell>
          <cell r="H19">
            <v>300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  <sheetName val="Récolte_N+1"/>
      <sheetName val="ESTIPREV N+1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Nomenclatures"/>
      <sheetName val="Feuille4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n+1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BLETENDRE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BLEDUR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ORGE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VOINE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EIGLE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RITICAL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4062014"/>
    </sheetNames>
    <sheetDataSet>
      <sheetData sheetId="1">
        <row r="9">
          <cell r="F9">
            <v>283000</v>
          </cell>
          <cell r="H9">
            <v>2520000</v>
          </cell>
        </row>
        <row r="10">
          <cell r="F10">
            <v>100</v>
          </cell>
          <cell r="H10">
            <v>760</v>
          </cell>
        </row>
        <row r="13">
          <cell r="F13">
            <v>49500</v>
          </cell>
          <cell r="H13">
            <v>399300</v>
          </cell>
        </row>
        <row r="14">
          <cell r="F14">
            <v>3800</v>
          </cell>
          <cell r="H14">
            <v>24700</v>
          </cell>
        </row>
        <row r="15">
          <cell r="F15">
            <v>1120</v>
          </cell>
          <cell r="H15">
            <v>8400</v>
          </cell>
        </row>
        <row r="18">
          <cell r="F18">
            <v>20000</v>
          </cell>
          <cell r="H18">
            <v>186000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ORGHO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1995</v>
          </cell>
          <cell r="H8">
            <v>9695</v>
          </cell>
          <cell r="I8">
            <v>2650</v>
          </cell>
        </row>
        <row r="9">
          <cell r="F9">
            <v>98650</v>
          </cell>
          <cell r="H9">
            <v>510400</v>
          </cell>
          <cell r="I9">
            <v>433000</v>
          </cell>
        </row>
        <row r="10">
          <cell r="F10">
            <v>350</v>
          </cell>
          <cell r="H10">
            <v>1575</v>
          </cell>
          <cell r="I10">
            <v>295</v>
          </cell>
        </row>
        <row r="11">
          <cell r="F11">
            <v>15750</v>
          </cell>
          <cell r="H11">
            <v>89615</v>
          </cell>
        </row>
        <row r="12">
          <cell r="F12">
            <v>2525</v>
          </cell>
          <cell r="H12">
            <v>13995</v>
          </cell>
        </row>
        <row r="13">
          <cell r="F13">
            <v>18275</v>
          </cell>
          <cell r="H13">
            <v>103610</v>
          </cell>
          <cell r="I13">
            <v>54600</v>
          </cell>
        </row>
        <row r="14">
          <cell r="F14">
            <v>2045</v>
          </cell>
          <cell r="H14">
            <v>9050</v>
          </cell>
          <cell r="I14">
            <v>2525</v>
          </cell>
        </row>
        <row r="15">
          <cell r="F15">
            <v>17320</v>
          </cell>
          <cell r="H15">
            <v>86450</v>
          </cell>
          <cell r="I15">
            <v>23000</v>
          </cell>
        </row>
        <row r="18">
          <cell r="F18">
            <v>326075</v>
          </cell>
          <cell r="H18">
            <v>3227785</v>
          </cell>
          <cell r="I18">
            <v>2965585</v>
          </cell>
        </row>
        <row r="19">
          <cell r="F19">
            <v>7575</v>
          </cell>
          <cell r="H19">
            <v>47175</v>
          </cell>
          <cell r="I19">
            <v>32155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138300</v>
          </cell>
          <cell r="H9">
            <v>851776</v>
          </cell>
          <cell r="I9">
            <v>606000</v>
          </cell>
        </row>
        <row r="10">
          <cell r="F10">
            <v>5660</v>
          </cell>
          <cell r="H10">
            <v>24841</v>
          </cell>
          <cell r="I10">
            <v>5200</v>
          </cell>
        </row>
        <row r="11">
          <cell r="F11">
            <v>33800</v>
          </cell>
          <cell r="H11">
            <v>196378</v>
          </cell>
        </row>
        <row r="12">
          <cell r="F12">
            <v>4020</v>
          </cell>
          <cell r="H12">
            <v>15514</v>
          </cell>
        </row>
        <row r="13">
          <cell r="F13">
            <v>37820</v>
          </cell>
          <cell r="H13">
            <v>211892</v>
          </cell>
          <cell r="I13">
            <v>78700</v>
          </cell>
        </row>
        <row r="14">
          <cell r="F14">
            <v>5770</v>
          </cell>
          <cell r="H14">
            <v>21686</v>
          </cell>
          <cell r="I14">
            <v>7500</v>
          </cell>
        </row>
        <row r="15">
          <cell r="F15">
            <v>73000</v>
          </cell>
          <cell r="H15">
            <v>360660</v>
          </cell>
          <cell r="I15">
            <v>70000</v>
          </cell>
        </row>
        <row r="18">
          <cell r="F18">
            <v>58150</v>
          </cell>
          <cell r="H18">
            <v>583100</v>
          </cell>
          <cell r="I18">
            <v>426000</v>
          </cell>
        </row>
        <row r="19">
          <cell r="F19">
            <v>515</v>
          </cell>
          <cell r="H19">
            <v>3055</v>
          </cell>
          <cell r="I19">
            <v>350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1680</v>
          </cell>
          <cell r="H8">
            <v>7896</v>
          </cell>
          <cell r="I8">
            <v>2000</v>
          </cell>
        </row>
        <row r="9">
          <cell r="F9">
            <v>301100</v>
          </cell>
          <cell r="H9">
            <v>1868910</v>
          </cell>
          <cell r="I9">
            <v>1770000</v>
          </cell>
        </row>
        <row r="10">
          <cell r="F10">
            <v>1470</v>
          </cell>
          <cell r="H10">
            <v>6762</v>
          </cell>
          <cell r="I10">
            <v>4000</v>
          </cell>
        </row>
        <row r="11">
          <cell r="F11">
            <v>140400</v>
          </cell>
          <cell r="H11">
            <v>900940</v>
          </cell>
        </row>
        <row r="12">
          <cell r="F12">
            <v>52000</v>
          </cell>
          <cell r="H12">
            <v>240420</v>
          </cell>
        </row>
        <row r="13">
          <cell r="F13">
            <v>192400</v>
          </cell>
          <cell r="H13">
            <v>1141360</v>
          </cell>
          <cell r="I13">
            <v>1020000</v>
          </cell>
        </row>
        <row r="14">
          <cell r="F14">
            <v>13300</v>
          </cell>
          <cell r="H14">
            <v>49220</v>
          </cell>
          <cell r="I14">
            <v>25000</v>
          </cell>
        </row>
        <row r="15">
          <cell r="F15">
            <v>26300</v>
          </cell>
          <cell r="H15">
            <v>115570</v>
          </cell>
          <cell r="I15">
            <v>30000</v>
          </cell>
        </row>
        <row r="18">
          <cell r="F18">
            <v>57700</v>
          </cell>
          <cell r="H18">
            <v>621280</v>
          </cell>
          <cell r="I18">
            <v>590000</v>
          </cell>
        </row>
        <row r="19">
          <cell r="F19">
            <v>750</v>
          </cell>
          <cell r="H19">
            <v>3375</v>
          </cell>
          <cell r="I19">
            <v>1000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62300</v>
          </cell>
          <cell r="H9">
            <v>423640</v>
          </cell>
          <cell r="I9">
            <v>392000</v>
          </cell>
        </row>
        <row r="10">
          <cell r="F10">
            <v>1370</v>
          </cell>
          <cell r="H10">
            <v>7261</v>
          </cell>
          <cell r="I10">
            <v>5300</v>
          </cell>
        </row>
        <row r="11">
          <cell r="F11">
            <v>26250</v>
          </cell>
          <cell r="H11">
            <v>175875</v>
          </cell>
        </row>
        <row r="12">
          <cell r="F12">
            <v>5070</v>
          </cell>
          <cell r="H12">
            <v>22815</v>
          </cell>
        </row>
        <row r="13">
          <cell r="F13">
            <v>31320</v>
          </cell>
          <cell r="H13">
            <v>198690</v>
          </cell>
          <cell r="I13">
            <v>122000</v>
          </cell>
        </row>
        <row r="14">
          <cell r="F14">
            <v>1920</v>
          </cell>
          <cell r="H14">
            <v>7680</v>
          </cell>
          <cell r="I14">
            <v>3400</v>
          </cell>
        </row>
        <row r="15">
          <cell r="F15">
            <v>5680</v>
          </cell>
          <cell r="H15">
            <v>22720</v>
          </cell>
          <cell r="I15">
            <v>13000</v>
          </cell>
        </row>
        <row r="18">
          <cell r="F18">
            <v>33000</v>
          </cell>
          <cell r="H18">
            <v>346500</v>
          </cell>
          <cell r="I18">
            <v>300000</v>
          </cell>
        </row>
        <row r="19">
          <cell r="F19">
            <v>50</v>
          </cell>
          <cell r="H19">
            <v>250</v>
          </cell>
          <cell r="I19">
            <v>230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295500</v>
          </cell>
          <cell r="H9">
            <v>2600400</v>
          </cell>
          <cell r="I9">
            <v>2540000</v>
          </cell>
        </row>
        <row r="10">
          <cell r="F10">
            <v>100</v>
          </cell>
          <cell r="H10">
            <v>700</v>
          </cell>
          <cell r="I10">
            <v>1000</v>
          </cell>
        </row>
        <row r="11">
          <cell r="F11">
            <v>39000</v>
          </cell>
          <cell r="H11">
            <v>335400</v>
          </cell>
        </row>
        <row r="12">
          <cell r="F12">
            <v>9000</v>
          </cell>
          <cell r="H12">
            <v>70200</v>
          </cell>
        </row>
        <row r="13">
          <cell r="F13">
            <v>48000</v>
          </cell>
          <cell r="H13">
            <v>405600</v>
          </cell>
          <cell r="I13">
            <v>345000</v>
          </cell>
        </row>
        <row r="14">
          <cell r="F14">
            <v>3000</v>
          </cell>
          <cell r="H14">
            <v>16500</v>
          </cell>
          <cell r="I14">
            <v>8000</v>
          </cell>
        </row>
        <row r="15">
          <cell r="F15">
            <v>1250</v>
          </cell>
          <cell r="H15">
            <v>8875</v>
          </cell>
          <cell r="I15">
            <v>3400</v>
          </cell>
        </row>
        <row r="18">
          <cell r="F18">
            <v>18000</v>
          </cell>
          <cell r="H18">
            <v>185400</v>
          </cell>
          <cell r="I18">
            <v>185400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100</v>
          </cell>
          <cell r="H8">
            <v>600</v>
          </cell>
          <cell r="I8">
            <v>400</v>
          </cell>
        </row>
        <row r="9">
          <cell r="F9">
            <v>552400</v>
          </cell>
          <cell r="H9">
            <v>5052000</v>
          </cell>
          <cell r="I9">
            <v>4700000</v>
          </cell>
        </row>
        <row r="10">
          <cell r="F10">
            <v>600</v>
          </cell>
          <cell r="H10">
            <v>3800</v>
          </cell>
          <cell r="I10">
            <v>3000</v>
          </cell>
        </row>
        <row r="11">
          <cell r="F11">
            <v>67000</v>
          </cell>
          <cell r="H11">
            <v>572500</v>
          </cell>
        </row>
        <row r="12">
          <cell r="F12">
            <v>35000</v>
          </cell>
          <cell r="H12">
            <v>255000</v>
          </cell>
        </row>
        <row r="13">
          <cell r="F13">
            <v>102000</v>
          </cell>
          <cell r="H13">
            <v>827500</v>
          </cell>
          <cell r="I13">
            <v>750000</v>
          </cell>
        </row>
        <row r="14">
          <cell r="F14">
            <v>4300</v>
          </cell>
          <cell r="H14">
            <v>26000</v>
          </cell>
          <cell r="I14">
            <v>21000</v>
          </cell>
        </row>
        <row r="15">
          <cell r="F15">
            <v>1700</v>
          </cell>
          <cell r="H15">
            <v>10800</v>
          </cell>
          <cell r="I15">
            <v>6000</v>
          </cell>
        </row>
        <row r="18">
          <cell r="F18">
            <v>42700</v>
          </cell>
          <cell r="H18">
            <v>428000</v>
          </cell>
          <cell r="I18">
            <v>406000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7345</v>
          </cell>
          <cell r="H8">
            <v>34550</v>
          </cell>
          <cell r="I8">
            <v>29000</v>
          </cell>
        </row>
        <row r="9">
          <cell r="F9">
            <v>105800</v>
          </cell>
          <cell r="H9">
            <v>628300</v>
          </cell>
          <cell r="I9">
            <v>560000</v>
          </cell>
        </row>
        <row r="10">
          <cell r="F10">
            <v>3125</v>
          </cell>
          <cell r="H10">
            <v>13050</v>
          </cell>
          <cell r="I10">
            <v>3500</v>
          </cell>
        </row>
        <row r="11">
          <cell r="F11">
            <v>35490</v>
          </cell>
          <cell r="H11">
            <v>202300</v>
          </cell>
        </row>
        <row r="12">
          <cell r="F12">
            <v>3260</v>
          </cell>
          <cell r="H12">
            <v>12500</v>
          </cell>
        </row>
        <row r="13">
          <cell r="F13">
            <v>38750</v>
          </cell>
          <cell r="H13">
            <v>214800</v>
          </cell>
          <cell r="I13">
            <v>115000</v>
          </cell>
        </row>
        <row r="14">
          <cell r="F14">
            <v>2560</v>
          </cell>
          <cell r="H14">
            <v>8970</v>
          </cell>
          <cell r="I14">
            <v>6000</v>
          </cell>
        </row>
        <row r="15">
          <cell r="F15">
            <v>20350</v>
          </cell>
          <cell r="H15">
            <v>102100</v>
          </cell>
          <cell r="I15">
            <v>31000</v>
          </cell>
        </row>
        <row r="18">
          <cell r="F18">
            <v>131500</v>
          </cell>
          <cell r="H18">
            <v>1377000</v>
          </cell>
          <cell r="I18">
            <v>1270000</v>
          </cell>
        </row>
        <row r="19">
          <cell r="F19">
            <v>6740</v>
          </cell>
          <cell r="H19">
            <v>47600</v>
          </cell>
          <cell r="I19">
            <v>32000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41200</v>
          </cell>
          <cell r="H8">
            <v>136000</v>
          </cell>
          <cell r="I8">
            <v>130000</v>
          </cell>
        </row>
        <row r="9">
          <cell r="F9">
            <v>10200</v>
          </cell>
          <cell r="H9">
            <v>38700</v>
          </cell>
          <cell r="I9">
            <v>31700</v>
          </cell>
        </row>
        <row r="10">
          <cell r="F10">
            <v>335</v>
          </cell>
          <cell r="H10">
            <v>1020</v>
          </cell>
          <cell r="I10">
            <v>500</v>
          </cell>
        </row>
        <row r="11">
          <cell r="F11">
            <v>8200</v>
          </cell>
          <cell r="H11">
            <v>28000</v>
          </cell>
        </row>
        <row r="12">
          <cell r="F12">
            <v>2750</v>
          </cell>
          <cell r="H12">
            <v>9000</v>
          </cell>
        </row>
        <row r="13">
          <cell r="F13">
            <v>10950</v>
          </cell>
          <cell r="H13">
            <v>37000</v>
          </cell>
          <cell r="I13">
            <v>17500</v>
          </cell>
        </row>
        <row r="14">
          <cell r="F14">
            <v>1500</v>
          </cell>
          <cell r="H14">
            <v>3650</v>
          </cell>
          <cell r="I14">
            <v>350</v>
          </cell>
        </row>
        <row r="15">
          <cell r="F15">
            <v>3250</v>
          </cell>
          <cell r="H15">
            <v>12900</v>
          </cell>
          <cell r="I15">
            <v>2600</v>
          </cell>
        </row>
        <row r="18">
          <cell r="F18">
            <v>5350</v>
          </cell>
          <cell r="H18">
            <v>45900</v>
          </cell>
          <cell r="I18">
            <v>31700</v>
          </cell>
        </row>
        <row r="19">
          <cell r="F19">
            <v>2150</v>
          </cell>
          <cell r="H19">
            <v>10800</v>
          </cell>
          <cell r="I19">
            <v>5500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780</v>
          </cell>
          <cell r="H8">
            <v>4430</v>
          </cell>
          <cell r="I8">
            <v>2300</v>
          </cell>
        </row>
        <row r="9">
          <cell r="F9">
            <v>391880</v>
          </cell>
          <cell r="H9">
            <v>3343000</v>
          </cell>
          <cell r="I9">
            <v>3167000</v>
          </cell>
        </row>
        <row r="10">
          <cell r="F10">
            <v>280</v>
          </cell>
          <cell r="H10">
            <v>1270</v>
          </cell>
          <cell r="I10">
            <v>1205</v>
          </cell>
        </row>
        <row r="11">
          <cell r="F11">
            <v>112200</v>
          </cell>
          <cell r="H11">
            <v>820000</v>
          </cell>
        </row>
        <row r="12">
          <cell r="F12">
            <v>168600</v>
          </cell>
          <cell r="H12">
            <v>1143000</v>
          </cell>
        </row>
        <row r="13">
          <cell r="F13">
            <v>280800</v>
          </cell>
          <cell r="H13">
            <v>1963700</v>
          </cell>
          <cell r="I13">
            <v>1853900</v>
          </cell>
        </row>
        <row r="14">
          <cell r="F14">
            <v>6140</v>
          </cell>
          <cell r="H14">
            <v>30500</v>
          </cell>
          <cell r="I14">
            <v>23500</v>
          </cell>
        </row>
        <row r="15">
          <cell r="F15">
            <v>5780</v>
          </cell>
          <cell r="H15">
            <v>36600</v>
          </cell>
          <cell r="I15">
            <v>21500</v>
          </cell>
        </row>
        <row r="18">
          <cell r="F18">
            <v>48860</v>
          </cell>
          <cell r="H18">
            <v>456800</v>
          </cell>
          <cell r="I18">
            <v>456800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4062014"/>
    </sheetNames>
    <sheetDataSet>
      <sheetData sheetId="1">
        <row r="8">
          <cell r="F8">
            <v>100</v>
          </cell>
          <cell r="H8">
            <v>600</v>
          </cell>
        </row>
        <row r="9">
          <cell r="F9">
            <v>546000</v>
          </cell>
          <cell r="H9">
            <v>4956960</v>
          </cell>
        </row>
        <row r="10">
          <cell r="F10">
            <v>580</v>
          </cell>
          <cell r="H10">
            <v>3760</v>
          </cell>
        </row>
        <row r="13">
          <cell r="F13">
            <v>96200</v>
          </cell>
          <cell r="H13">
            <v>749300</v>
          </cell>
        </row>
        <row r="14">
          <cell r="F14">
            <v>4000</v>
          </cell>
          <cell r="H14">
            <v>24800</v>
          </cell>
        </row>
        <row r="15">
          <cell r="F15">
            <v>1700</v>
          </cell>
          <cell r="H15">
            <v>10800</v>
          </cell>
        </row>
        <row r="18">
          <cell r="F18">
            <v>54300</v>
          </cell>
          <cell r="H18">
            <v>490300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211100</v>
          </cell>
          <cell r="H9">
            <v>1426000</v>
          </cell>
          <cell r="I9">
            <v>1300000</v>
          </cell>
        </row>
        <row r="10">
          <cell r="F10">
            <v>430</v>
          </cell>
          <cell r="H10">
            <v>1900</v>
          </cell>
          <cell r="I10">
            <v>1000</v>
          </cell>
        </row>
        <row r="11">
          <cell r="F11">
            <v>100200</v>
          </cell>
          <cell r="H11">
            <v>680000</v>
          </cell>
        </row>
        <row r="12">
          <cell r="F12">
            <v>71800</v>
          </cell>
          <cell r="H12">
            <v>360000</v>
          </cell>
        </row>
        <row r="13">
          <cell r="F13">
            <v>172000</v>
          </cell>
          <cell r="H13">
            <v>1040000</v>
          </cell>
          <cell r="I13">
            <v>890000</v>
          </cell>
        </row>
        <row r="14">
          <cell r="F14">
            <v>5190</v>
          </cell>
          <cell r="H14">
            <v>20500</v>
          </cell>
          <cell r="I14">
            <v>7000</v>
          </cell>
        </row>
        <row r="15">
          <cell r="F15">
            <v>11300</v>
          </cell>
          <cell r="H15">
            <v>61000</v>
          </cell>
          <cell r="I15">
            <v>25000</v>
          </cell>
        </row>
        <row r="18">
          <cell r="F18">
            <v>23000</v>
          </cell>
          <cell r="H18">
            <v>215000</v>
          </cell>
          <cell r="I18">
            <v>210000</v>
          </cell>
        </row>
        <row r="19">
          <cell r="F19">
            <v>540</v>
          </cell>
          <cell r="H19">
            <v>2500</v>
          </cell>
          <cell r="I19">
            <v>1000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0</v>
          </cell>
        </row>
        <row r="9">
          <cell r="F9">
            <v>44500</v>
          </cell>
          <cell r="H9">
            <v>342000</v>
          </cell>
          <cell r="I9">
            <v>322000</v>
          </cell>
        </row>
        <row r="10">
          <cell r="F10">
            <v>180</v>
          </cell>
          <cell r="H10">
            <v>800</v>
          </cell>
          <cell r="I10">
            <v>400</v>
          </cell>
        </row>
        <row r="11">
          <cell r="F11">
            <v>3600</v>
          </cell>
          <cell r="H11">
            <v>24000</v>
          </cell>
        </row>
        <row r="12">
          <cell r="F12">
            <v>1100</v>
          </cell>
          <cell r="H12">
            <v>5000</v>
          </cell>
        </row>
        <row r="13">
          <cell r="F13">
            <v>4700</v>
          </cell>
          <cell r="H13">
            <v>29000</v>
          </cell>
          <cell r="I13">
            <v>10300</v>
          </cell>
        </row>
        <row r="14">
          <cell r="F14">
            <v>720</v>
          </cell>
          <cell r="H14">
            <v>3000</v>
          </cell>
          <cell r="I14">
            <v>700</v>
          </cell>
        </row>
        <row r="15">
          <cell r="F15">
            <v>1700</v>
          </cell>
          <cell r="H15">
            <v>9000</v>
          </cell>
          <cell r="I15">
            <v>2100</v>
          </cell>
        </row>
        <row r="18">
          <cell r="F18">
            <v>137000</v>
          </cell>
          <cell r="H18">
            <v>1585000</v>
          </cell>
          <cell r="I18">
            <v>1565000</v>
          </cell>
        </row>
        <row r="19">
          <cell r="F19">
            <v>350</v>
          </cell>
          <cell r="H19">
            <v>3150</v>
          </cell>
          <cell r="I19">
            <v>2300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Récolte_N-1"/>
      <sheetName val="Récolte_N-1 dép22"/>
      <sheetName val="Récolte_N-1 dép29"/>
      <sheetName val="Récolte_N-1 dép35"/>
      <sheetName val="Récolte_N-1 dép56"/>
      <sheetName val="Récolte_N dep 22"/>
      <sheetName val="Récolte_N dep 29"/>
      <sheetName val="Récolte_N dep 35"/>
      <sheetName val="Récolte_N dep 56"/>
      <sheetName val="Récolte_N+1 dép 22"/>
      <sheetName val="Récolte_N+1 dép 29"/>
      <sheetName val="Récolte_N+1 dép 35"/>
      <sheetName val="Récolte_N+1 dép 56"/>
    </sheetNames>
    <sheetDataSet>
      <sheetData sheetId="1">
        <row r="8">
          <cell r="F8">
            <v>0</v>
          </cell>
        </row>
        <row r="9">
          <cell r="F9">
            <v>298307</v>
          </cell>
          <cell r="H9">
            <v>2241329</v>
          </cell>
          <cell r="I9">
            <v>1685500</v>
          </cell>
        </row>
        <row r="10">
          <cell r="F10">
            <v>300</v>
          </cell>
          <cell r="H10">
            <v>1370.5</v>
          </cell>
          <cell r="I10">
            <v>827</v>
          </cell>
        </row>
        <row r="11">
          <cell r="F11">
            <v>67464</v>
          </cell>
          <cell r="H11">
            <v>493620.80000000005</v>
          </cell>
        </row>
        <row r="12">
          <cell r="F12">
            <v>6457</v>
          </cell>
          <cell r="H12">
            <v>46064.3</v>
          </cell>
        </row>
        <row r="13">
          <cell r="F13">
            <v>73921</v>
          </cell>
          <cell r="H13">
            <v>539685.1000000001</v>
          </cell>
          <cell r="I13">
            <v>400000</v>
          </cell>
        </row>
        <row r="14">
          <cell r="F14">
            <v>10860</v>
          </cell>
          <cell r="H14">
            <v>59729.6</v>
          </cell>
          <cell r="I14">
            <v>35400</v>
          </cell>
        </row>
        <row r="15">
          <cell r="F15">
            <v>45092</v>
          </cell>
          <cell r="H15">
            <v>292469</v>
          </cell>
          <cell r="I15">
            <v>212192</v>
          </cell>
        </row>
        <row r="18">
          <cell r="F18">
            <v>89817</v>
          </cell>
          <cell r="H18">
            <v>821547.6451631055</v>
          </cell>
          <cell r="I18">
            <v>631270</v>
          </cell>
        </row>
        <row r="19">
          <cell r="F19">
            <v>175</v>
          </cell>
          <cell r="H19">
            <v>1050</v>
          </cell>
          <cell r="I19">
            <v>0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24915</v>
          </cell>
          <cell r="H8">
            <v>166820</v>
          </cell>
          <cell r="I8">
            <v>163500</v>
          </cell>
        </row>
        <row r="9">
          <cell r="F9">
            <v>394840</v>
          </cell>
          <cell r="H9">
            <v>2871390</v>
          </cell>
          <cell r="I9">
            <v>2420000</v>
          </cell>
        </row>
        <row r="10">
          <cell r="F10">
            <v>1170</v>
          </cell>
          <cell r="H10">
            <v>6475</v>
          </cell>
          <cell r="I10">
            <v>4000</v>
          </cell>
        </row>
        <row r="11">
          <cell r="F11">
            <v>58390</v>
          </cell>
          <cell r="H11">
            <v>406490</v>
          </cell>
        </row>
        <row r="12">
          <cell r="F12">
            <v>6120</v>
          </cell>
          <cell r="H12">
            <v>35325</v>
          </cell>
        </row>
        <row r="13">
          <cell r="F13">
            <v>64510</v>
          </cell>
          <cell r="H13">
            <v>441815</v>
          </cell>
          <cell r="I13">
            <v>266000</v>
          </cell>
        </row>
        <row r="14">
          <cell r="F14">
            <v>5235</v>
          </cell>
          <cell r="H14">
            <v>28500</v>
          </cell>
          <cell r="I14">
            <v>12700</v>
          </cell>
        </row>
        <row r="15">
          <cell r="F15">
            <v>55785</v>
          </cell>
          <cell r="H15">
            <v>317530</v>
          </cell>
          <cell r="I15">
            <v>154000</v>
          </cell>
        </row>
        <row r="18">
          <cell r="F18">
            <v>133462</v>
          </cell>
          <cell r="H18">
            <v>1290360</v>
          </cell>
          <cell r="I18">
            <v>1167000</v>
          </cell>
        </row>
        <row r="19">
          <cell r="F19">
            <v>1635</v>
          </cell>
          <cell r="H19">
            <v>10120</v>
          </cell>
          <cell r="I19">
            <v>2185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66500</v>
          </cell>
          <cell r="H8">
            <v>459000</v>
          </cell>
          <cell r="I8">
            <v>456000</v>
          </cell>
        </row>
        <row r="9">
          <cell r="F9">
            <v>677800</v>
          </cell>
          <cell r="H9">
            <v>5050000</v>
          </cell>
          <cell r="I9">
            <v>4750000</v>
          </cell>
        </row>
        <row r="10">
          <cell r="F10">
            <v>6800</v>
          </cell>
          <cell r="H10">
            <v>40000</v>
          </cell>
          <cell r="I10">
            <v>25000</v>
          </cell>
        </row>
        <row r="11">
          <cell r="F11">
            <v>203800</v>
          </cell>
          <cell r="H11">
            <v>1470000</v>
          </cell>
        </row>
        <row r="12">
          <cell r="F12">
            <v>84100</v>
          </cell>
          <cell r="H12">
            <v>532000</v>
          </cell>
        </row>
        <row r="13">
          <cell r="F13">
            <v>287900</v>
          </cell>
          <cell r="H13">
            <v>2002000</v>
          </cell>
          <cell r="I13">
            <v>1880000</v>
          </cell>
        </row>
        <row r="14">
          <cell r="F14">
            <v>11100</v>
          </cell>
          <cell r="H14">
            <v>55000</v>
          </cell>
          <cell r="I14">
            <v>30000</v>
          </cell>
        </row>
        <row r="15">
          <cell r="F15">
            <v>26300</v>
          </cell>
          <cell r="H15">
            <v>139000</v>
          </cell>
          <cell r="I15">
            <v>69000</v>
          </cell>
        </row>
        <row r="18">
          <cell r="F18">
            <v>164300</v>
          </cell>
          <cell r="H18">
            <v>1700000</v>
          </cell>
          <cell r="I18">
            <v>1430000</v>
          </cell>
        </row>
        <row r="19">
          <cell r="F19">
            <v>7500</v>
          </cell>
          <cell r="H19">
            <v>45000</v>
          </cell>
          <cell r="I19">
            <v>20000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</sheetNames>
    <sheetDataSet>
      <sheetData sheetId="0">
        <row r="8">
          <cell r="F8">
            <v>2200</v>
          </cell>
          <cell r="H8">
            <v>15400</v>
          </cell>
          <cell r="I8">
            <v>13000</v>
          </cell>
        </row>
        <row r="9">
          <cell r="F9">
            <v>239000</v>
          </cell>
          <cell r="H9">
            <v>2055400</v>
          </cell>
          <cell r="I9">
            <v>1950000</v>
          </cell>
        </row>
        <row r="10">
          <cell r="F10">
            <v>360</v>
          </cell>
          <cell r="H10">
            <v>2340</v>
          </cell>
          <cell r="I10">
            <v>2000</v>
          </cell>
        </row>
        <row r="11">
          <cell r="F11">
            <v>39400</v>
          </cell>
          <cell r="H11">
            <v>315200</v>
          </cell>
        </row>
        <row r="12">
          <cell r="F12">
            <v>35800</v>
          </cell>
          <cell r="H12">
            <v>254180</v>
          </cell>
        </row>
        <row r="13">
          <cell r="F13">
            <v>75200</v>
          </cell>
          <cell r="H13">
            <v>569380</v>
          </cell>
          <cell r="I13">
            <v>540000</v>
          </cell>
        </row>
        <row r="14">
          <cell r="F14">
            <v>2500</v>
          </cell>
          <cell r="H14">
            <v>16250</v>
          </cell>
          <cell r="I14">
            <v>13000</v>
          </cell>
        </row>
        <row r="15">
          <cell r="F15">
            <v>1300</v>
          </cell>
          <cell r="H15">
            <v>8450</v>
          </cell>
          <cell r="I15">
            <v>4000</v>
          </cell>
        </row>
        <row r="18">
          <cell r="F18">
            <v>43500</v>
          </cell>
          <cell r="H18">
            <v>474150</v>
          </cell>
          <cell r="I18">
            <v>400000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26255</v>
          </cell>
          <cell r="H8">
            <v>166631</v>
          </cell>
          <cell r="I8">
            <v>162000</v>
          </cell>
        </row>
        <row r="9">
          <cell r="F9">
            <v>394535</v>
          </cell>
          <cell r="H9">
            <v>2663795</v>
          </cell>
          <cell r="I9">
            <v>2470000</v>
          </cell>
        </row>
        <row r="10">
          <cell r="F10">
            <v>645</v>
          </cell>
          <cell r="H10">
            <v>3225</v>
          </cell>
          <cell r="I10">
            <v>1380</v>
          </cell>
        </row>
        <row r="11">
          <cell r="F11">
            <v>86500</v>
          </cell>
          <cell r="H11">
            <v>552630</v>
          </cell>
        </row>
        <row r="12">
          <cell r="F12">
            <v>22080</v>
          </cell>
          <cell r="H12">
            <v>126732</v>
          </cell>
        </row>
        <row r="13">
          <cell r="F13">
            <v>108580</v>
          </cell>
          <cell r="H13">
            <v>679362</v>
          </cell>
          <cell r="I13">
            <v>560000</v>
          </cell>
        </row>
        <row r="14">
          <cell r="F14">
            <v>5050</v>
          </cell>
          <cell r="H14">
            <v>21255</v>
          </cell>
          <cell r="I14">
            <v>7200</v>
          </cell>
        </row>
        <row r="15">
          <cell r="F15">
            <v>27650</v>
          </cell>
          <cell r="H15">
            <v>136955</v>
          </cell>
          <cell r="I15">
            <v>56000</v>
          </cell>
        </row>
        <row r="18">
          <cell r="F18">
            <v>208120</v>
          </cell>
          <cell r="H18">
            <v>2223093</v>
          </cell>
          <cell r="I18">
            <v>1900000</v>
          </cell>
        </row>
        <row r="19">
          <cell r="F19">
            <v>5410</v>
          </cell>
          <cell r="H19">
            <v>28132</v>
          </cell>
          <cell r="I19">
            <v>17500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670</v>
          </cell>
          <cell r="H8">
            <v>4154</v>
          </cell>
          <cell r="I8">
            <v>800</v>
          </cell>
        </row>
        <row r="9">
          <cell r="F9">
            <v>273500</v>
          </cell>
          <cell r="H9">
            <v>2328579</v>
          </cell>
          <cell r="I9">
            <v>2300000</v>
          </cell>
        </row>
        <row r="10">
          <cell r="F10">
            <v>80</v>
          </cell>
          <cell r="H10">
            <v>560</v>
          </cell>
          <cell r="I10">
            <v>360</v>
          </cell>
        </row>
        <row r="11">
          <cell r="F11">
            <v>48870</v>
          </cell>
          <cell r="H11">
            <v>393159.15</v>
          </cell>
        </row>
        <row r="12">
          <cell r="F12">
            <v>5430</v>
          </cell>
          <cell r="H12">
            <v>43684.35</v>
          </cell>
        </row>
        <row r="13">
          <cell r="F13">
            <v>54300</v>
          </cell>
          <cell r="H13">
            <v>436843.5</v>
          </cell>
          <cell r="I13">
            <v>360000</v>
          </cell>
        </row>
        <row r="14">
          <cell r="F14">
            <v>1600</v>
          </cell>
          <cell r="H14">
            <v>8640</v>
          </cell>
          <cell r="I14">
            <v>5000</v>
          </cell>
        </row>
        <row r="15">
          <cell r="F15">
            <v>1050</v>
          </cell>
          <cell r="H15">
            <v>5167.05</v>
          </cell>
          <cell r="I15">
            <v>2600</v>
          </cell>
        </row>
        <row r="18">
          <cell r="F18">
            <v>9900</v>
          </cell>
          <cell r="H18">
            <v>86110.2</v>
          </cell>
          <cell r="I18">
            <v>64000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</sheetNames>
    <sheetDataSet>
      <sheetData sheetId="0">
        <row r="8">
          <cell r="F8">
            <v>500</v>
          </cell>
          <cell r="H8">
            <v>2700</v>
          </cell>
          <cell r="I8">
            <v>2700</v>
          </cell>
        </row>
        <row r="9">
          <cell r="F9">
            <v>219000</v>
          </cell>
          <cell r="H9">
            <v>1650930</v>
          </cell>
          <cell r="I9">
            <v>1390000</v>
          </cell>
        </row>
        <row r="10">
          <cell r="F10">
            <v>265</v>
          </cell>
          <cell r="H10">
            <v>1490</v>
          </cell>
          <cell r="I10">
            <v>1485</v>
          </cell>
        </row>
        <row r="11">
          <cell r="F11">
            <v>43700</v>
          </cell>
          <cell r="H11">
            <v>312650.25531914894</v>
          </cell>
        </row>
        <row r="12">
          <cell r="F12">
            <v>3300</v>
          </cell>
          <cell r="H12">
            <v>23166</v>
          </cell>
        </row>
        <row r="13">
          <cell r="F13">
            <v>47000</v>
          </cell>
          <cell r="H13">
            <v>335816.25531914894</v>
          </cell>
          <cell r="I13">
            <v>248000</v>
          </cell>
        </row>
        <row r="14">
          <cell r="F14">
            <v>7200</v>
          </cell>
          <cell r="H14">
            <v>43080</v>
          </cell>
          <cell r="I14">
            <v>28900</v>
          </cell>
        </row>
        <row r="15">
          <cell r="F15">
            <v>8600</v>
          </cell>
          <cell r="H15">
            <v>50950</v>
          </cell>
          <cell r="I15">
            <v>23600</v>
          </cell>
        </row>
        <row r="18">
          <cell r="F18">
            <v>16100</v>
          </cell>
          <cell r="H18">
            <v>150000</v>
          </cell>
          <cell r="I18">
            <v>120000</v>
          </cell>
        </row>
        <row r="19">
          <cell r="F19">
            <v>0</v>
          </cell>
          <cell r="H19">
            <v>0</v>
          </cell>
          <cell r="I19">
            <v>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Nomenclatures"/>
      <sheetName val="Récolte_N+1"/>
      <sheetName val="Feuille4"/>
    </sheetNames>
    <sheetDataSet>
      <sheetData sheetId="0">
        <row r="8">
          <cell r="F8">
            <v>54581</v>
          </cell>
          <cell r="H8">
            <v>283100.7</v>
          </cell>
          <cell r="I8">
            <v>280000</v>
          </cell>
        </row>
        <row r="9">
          <cell r="F9">
            <v>278906</v>
          </cell>
          <cell r="H9">
            <v>1480028</v>
          </cell>
          <cell r="I9">
            <v>1377925.2029717779</v>
          </cell>
        </row>
        <row r="10">
          <cell r="F10">
            <v>1169</v>
          </cell>
          <cell r="H10">
            <v>4472.7</v>
          </cell>
          <cell r="I10">
            <v>2300</v>
          </cell>
        </row>
        <row r="11">
          <cell r="F11">
            <v>88135</v>
          </cell>
          <cell r="H11">
            <v>434002.1</v>
          </cell>
        </row>
        <row r="12">
          <cell r="F12">
            <v>6182</v>
          </cell>
          <cell r="H12">
            <v>21132.4</v>
          </cell>
        </row>
        <row r="13">
          <cell r="F13">
            <v>94317</v>
          </cell>
          <cell r="H13">
            <v>455134.5</v>
          </cell>
          <cell r="I13">
            <v>190007.08322668265</v>
          </cell>
        </row>
        <row r="14">
          <cell r="F14">
            <v>6568</v>
          </cell>
          <cell r="H14">
            <v>21389.6</v>
          </cell>
          <cell r="I14">
            <v>6500</v>
          </cell>
        </row>
        <row r="15">
          <cell r="F15">
            <v>46878</v>
          </cell>
          <cell r="H15">
            <v>211449.7</v>
          </cell>
          <cell r="I15">
            <v>50000</v>
          </cell>
        </row>
        <row r="18">
          <cell r="F18">
            <v>174073</v>
          </cell>
          <cell r="H18">
            <v>1579711.4</v>
          </cell>
          <cell r="I18">
            <v>1300000</v>
          </cell>
        </row>
        <row r="19">
          <cell r="F19">
            <v>26511</v>
          </cell>
          <cell r="H19">
            <v>181789</v>
          </cell>
          <cell r="I19">
            <v>120000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5062014"/>
    </sheetNames>
    <sheetDataSet>
      <sheetData sheetId="1">
        <row r="8">
          <cell r="F8">
            <v>7930</v>
          </cell>
          <cell r="H8">
            <v>42400</v>
          </cell>
        </row>
        <row r="9">
          <cell r="F9">
            <v>118875</v>
          </cell>
          <cell r="H9">
            <v>705000</v>
          </cell>
        </row>
        <row r="10">
          <cell r="F10">
            <v>3550</v>
          </cell>
          <cell r="H10">
            <v>16050</v>
          </cell>
        </row>
        <row r="13">
          <cell r="F13">
            <v>38075</v>
          </cell>
          <cell r="H13">
            <v>202420</v>
          </cell>
        </row>
        <row r="14">
          <cell r="F14">
            <v>2320</v>
          </cell>
          <cell r="H14">
            <v>8160</v>
          </cell>
        </row>
        <row r="15">
          <cell r="F15">
            <v>21320</v>
          </cell>
          <cell r="H15">
            <v>115450</v>
          </cell>
        </row>
        <row r="18">
          <cell r="F18">
            <v>123500</v>
          </cell>
          <cell r="H18">
            <v>1014000</v>
          </cell>
        </row>
        <row r="19">
          <cell r="F19">
            <v>4870</v>
          </cell>
          <cell r="H19">
            <v>30850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59500</v>
          </cell>
          <cell r="H8">
            <v>208000</v>
          </cell>
          <cell r="I8">
            <v>200000</v>
          </cell>
        </row>
        <row r="9">
          <cell r="F9">
            <v>17400</v>
          </cell>
          <cell r="H9">
            <v>81700</v>
          </cell>
          <cell r="I9">
            <v>51900</v>
          </cell>
        </row>
        <row r="10">
          <cell r="F10">
            <v>1600</v>
          </cell>
          <cell r="H10">
            <v>5440</v>
          </cell>
          <cell r="I10">
            <v>400</v>
          </cell>
        </row>
        <row r="11">
          <cell r="F11">
            <v>11500</v>
          </cell>
          <cell r="H11">
            <v>51705</v>
          </cell>
        </row>
        <row r="12">
          <cell r="F12">
            <v>1800</v>
          </cell>
          <cell r="H12">
            <v>6660</v>
          </cell>
        </row>
        <row r="13">
          <cell r="F13">
            <v>13300</v>
          </cell>
          <cell r="H13">
            <v>58365</v>
          </cell>
          <cell r="I13">
            <v>22700</v>
          </cell>
        </row>
        <row r="14">
          <cell r="F14">
            <v>1000</v>
          </cell>
          <cell r="H14">
            <v>3000</v>
          </cell>
          <cell r="I14">
            <v>550</v>
          </cell>
        </row>
        <row r="15">
          <cell r="F15">
            <v>6900</v>
          </cell>
          <cell r="H15">
            <v>28290</v>
          </cell>
          <cell r="I15">
            <v>2100</v>
          </cell>
        </row>
        <row r="18">
          <cell r="F18">
            <v>5000</v>
          </cell>
          <cell r="H18">
            <v>22000</v>
          </cell>
          <cell r="I18">
            <v>16600</v>
          </cell>
        </row>
        <row r="19">
          <cell r="F19">
            <v>2900</v>
          </cell>
          <cell r="H19">
            <v>18300</v>
          </cell>
          <cell r="I19">
            <v>9100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BLETENDRE"/>
    </sheetNames>
    <sheetDataSet>
      <sheetData sheetId="0">
        <row r="33">
          <cell r="C33">
            <v>5005018</v>
          </cell>
          <cell r="E33">
            <v>37508277</v>
          </cell>
          <cell r="G33">
            <v>34217025.20297178</v>
          </cell>
        </row>
        <row r="35">
          <cell r="C35">
            <v>4975768</v>
          </cell>
          <cell r="E35">
            <v>36805989.4</v>
          </cell>
          <cell r="G35">
            <v>34012129.1</v>
          </cell>
        </row>
        <row r="64">
          <cell r="C64">
            <v>22796015.299999997</v>
          </cell>
          <cell r="D64">
            <v>22928437.5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LEDUR"/>
    </sheetNames>
    <sheetDataSet>
      <sheetData sheetId="0">
        <row r="33">
          <cell r="C33">
            <v>288221</v>
          </cell>
          <cell r="E33">
            <v>1498976.7</v>
          </cell>
          <cell r="G33">
            <v>1444350</v>
          </cell>
        </row>
        <row r="35">
          <cell r="C35">
            <v>340737</v>
          </cell>
          <cell r="G35">
            <v>1820044.4</v>
          </cell>
        </row>
        <row r="64">
          <cell r="C64">
            <v>1128119.2</v>
          </cell>
          <cell r="D64">
            <v>1190198.4000000001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ORGE"/>
    </sheetNames>
    <sheetDataSet>
      <sheetData sheetId="0">
        <row r="33">
          <cell r="C33">
            <v>1756043</v>
          </cell>
          <cell r="E33">
            <v>11691553.355319148</v>
          </cell>
          <cell r="G33">
            <v>9723707.083226683</v>
          </cell>
        </row>
        <row r="35">
          <cell r="C35">
            <v>1634686</v>
          </cell>
          <cell r="E35">
            <v>10325387.095348837</v>
          </cell>
          <cell r="G35">
            <v>8442582.600000001</v>
          </cell>
        </row>
        <row r="64">
          <cell r="C64">
            <v>7836347.199999999</v>
          </cell>
          <cell r="D64">
            <v>6693451.099999998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AVOINE"/>
    </sheetNames>
    <sheetDataSet>
      <sheetData sheetId="0">
        <row r="33">
          <cell r="C33">
            <v>97558</v>
          </cell>
          <cell r="E33">
            <v>453600.19999999995</v>
          </cell>
          <cell r="G33">
            <v>244225</v>
          </cell>
        </row>
        <row r="35">
          <cell r="C35">
            <v>94624</v>
          </cell>
          <cell r="E35">
            <v>443656.5</v>
          </cell>
          <cell r="G35">
            <v>248872.19999999998</v>
          </cell>
        </row>
        <row r="64">
          <cell r="C64">
            <v>195115.59999999998</v>
          </cell>
          <cell r="D64">
            <v>203073.6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SEIGLE"/>
    </sheetNames>
    <sheetDataSet>
      <sheetData sheetId="0">
        <row r="33">
          <cell r="C33">
            <v>26289</v>
          </cell>
          <cell r="E33">
            <v>128352.2</v>
          </cell>
          <cell r="G33">
            <v>63152</v>
          </cell>
        </row>
        <row r="35">
          <cell r="C35">
            <v>29501</v>
          </cell>
          <cell r="E35">
            <v>145309.4</v>
          </cell>
          <cell r="G35">
            <v>61347.80000000001</v>
          </cell>
        </row>
        <row r="64">
          <cell r="C64">
            <v>43436.100000000006</v>
          </cell>
          <cell r="D64">
            <v>44544.20000000001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TRITICALE"/>
    </sheetNames>
    <sheetDataSet>
      <sheetData sheetId="0">
        <row r="33">
          <cell r="C33">
            <v>387185</v>
          </cell>
          <cell r="E33">
            <v>2016935.75</v>
          </cell>
          <cell r="G33">
            <v>801092</v>
          </cell>
        </row>
        <row r="35">
          <cell r="C35">
            <v>386904</v>
          </cell>
          <cell r="E35">
            <v>2050998.2</v>
          </cell>
          <cell r="G35">
            <v>783751.3999999999</v>
          </cell>
        </row>
        <row r="64">
          <cell r="C64">
            <v>717148.9999999999</v>
          </cell>
          <cell r="D64">
            <v>672834.8999999999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MAIS"/>
    </sheetNames>
    <sheetDataSet>
      <sheetData sheetId="0">
        <row r="33">
          <cell r="C33">
            <v>1725607</v>
          </cell>
          <cell r="E33">
            <v>17418737.245163105</v>
          </cell>
          <cell r="G33">
            <v>15435355</v>
          </cell>
        </row>
        <row r="35">
          <cell r="C35">
            <v>1762791</v>
          </cell>
          <cell r="E35">
            <v>14481049.89976104</v>
          </cell>
          <cell r="G35">
            <v>12469803.399999999</v>
          </cell>
        </row>
        <row r="64">
          <cell r="C64">
            <v>11366143.400000004</v>
          </cell>
          <cell r="D64">
            <v>7710629.4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SORGHO"/>
    </sheetNames>
    <sheetDataSet>
      <sheetData sheetId="0">
        <row r="33">
          <cell r="C33">
            <v>62801</v>
          </cell>
          <cell r="E33">
            <v>402296</v>
          </cell>
          <cell r="G33">
            <v>243320</v>
          </cell>
        </row>
        <row r="35">
          <cell r="C35">
            <v>51850</v>
          </cell>
          <cell r="E35">
            <v>280987</v>
          </cell>
          <cell r="G35">
            <v>146194.60000000003</v>
          </cell>
        </row>
        <row r="64">
          <cell r="C64">
            <v>226408.4</v>
          </cell>
          <cell r="D64">
            <v>94514.29999999999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6062014"/>
    </sheetNames>
    <sheetDataSet>
      <sheetData sheetId="1">
        <row r="8">
          <cell r="F8">
            <v>42880</v>
          </cell>
          <cell r="H8">
            <v>180750</v>
          </cell>
        </row>
        <row r="9">
          <cell r="F9">
            <v>9000</v>
          </cell>
          <cell r="H9">
            <v>36800</v>
          </cell>
        </row>
        <row r="10">
          <cell r="F10">
            <v>410</v>
          </cell>
          <cell r="H10">
            <v>1230</v>
          </cell>
        </row>
        <row r="13">
          <cell r="F13">
            <v>9250</v>
          </cell>
          <cell r="H13">
            <v>35300</v>
          </cell>
        </row>
        <row r="14">
          <cell r="F14">
            <v>1650</v>
          </cell>
          <cell r="H14">
            <v>4075</v>
          </cell>
        </row>
        <row r="15">
          <cell r="F15">
            <v>3375</v>
          </cell>
          <cell r="H15">
            <v>13150</v>
          </cell>
        </row>
        <row r="18">
          <cell r="F18">
            <v>5900</v>
          </cell>
          <cell r="H18">
            <v>50000</v>
          </cell>
        </row>
        <row r="19">
          <cell r="F19">
            <v>1755</v>
          </cell>
          <cell r="H19">
            <v>8600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5062014"/>
    </sheetNames>
    <sheetDataSet>
      <sheetData sheetId="1">
        <row r="8">
          <cell r="F8">
            <v>425</v>
          </cell>
          <cell r="H8">
            <v>2271</v>
          </cell>
        </row>
        <row r="9">
          <cell r="F9">
            <v>411480</v>
          </cell>
          <cell r="H9">
            <v>3286270</v>
          </cell>
        </row>
        <row r="10">
          <cell r="F10">
            <v>240</v>
          </cell>
          <cell r="H10">
            <v>1080</v>
          </cell>
        </row>
        <row r="13">
          <cell r="F13">
            <v>268770</v>
          </cell>
          <cell r="H13">
            <v>1779140</v>
          </cell>
        </row>
        <row r="14">
          <cell r="F14">
            <v>6000</v>
          </cell>
          <cell r="H14">
            <v>31788</v>
          </cell>
        </row>
        <row r="15">
          <cell r="F15">
            <v>5430</v>
          </cell>
          <cell r="H15">
            <v>32665</v>
          </cell>
        </row>
        <row r="18">
          <cell r="F18">
            <v>51620</v>
          </cell>
          <cell r="H18">
            <v>391185</v>
          </cell>
        </row>
        <row r="19">
          <cell r="F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>
      <selection activeCell="B9" sqref="B9"/>
    </sheetView>
  </sheetViews>
  <sheetFormatPr defaultColWidth="12" defaultRowHeight="11.25"/>
  <cols>
    <col min="1" max="1" width="12.66015625" style="13" customWidth="1"/>
    <col min="2" max="2" width="20.66015625" style="13" customWidth="1"/>
    <col min="3" max="3" width="11.5" style="13" customWidth="1"/>
    <col min="4" max="4" width="12.33203125" style="15" bestFit="1" customWidth="1"/>
    <col min="5" max="5" width="14.66015625" style="16" customWidth="1"/>
    <col min="6" max="6" width="11.5" style="15" customWidth="1"/>
    <col min="7" max="7" width="11.5" style="18" customWidth="1"/>
    <col min="8" max="9" width="11.5" style="13" customWidth="1"/>
    <col min="10" max="10" width="16.66015625" style="30" customWidth="1"/>
    <col min="11" max="16384" width="11.5" style="13" customWidth="1"/>
  </cols>
  <sheetData>
    <row r="1" spans="2:9" ht="10.5">
      <c r="B1" s="76"/>
      <c r="C1" s="77"/>
      <c r="D1" s="78"/>
      <c r="E1" s="79"/>
      <c r="F1" s="124"/>
      <c r="G1" s="124"/>
      <c r="H1" s="124"/>
      <c r="I1" s="124"/>
    </row>
    <row r="2" spans="1:9" ht="12.75">
      <c r="A2" s="80"/>
      <c r="B2" s="81"/>
      <c r="C2" s="82"/>
      <c r="D2" s="83"/>
      <c r="E2" s="84"/>
      <c r="F2" s="125"/>
      <c r="G2" s="125"/>
      <c r="H2" s="125"/>
      <c r="I2" s="125"/>
    </row>
    <row r="3" spans="1:10" s="21" customFormat="1" ht="12.75">
      <c r="A3" s="85"/>
      <c r="B3" s="86"/>
      <c r="C3" s="87"/>
      <c r="D3" s="87"/>
      <c r="E3" s="87"/>
      <c r="F3" s="88"/>
      <c r="G3" s="87"/>
      <c r="H3" s="87"/>
      <c r="I3" s="87"/>
      <c r="J3" s="30"/>
    </row>
    <row r="4" spans="1:10" s="21" customFormat="1" ht="12.75">
      <c r="A4" s="85"/>
      <c r="B4" s="87"/>
      <c r="C4" s="87"/>
      <c r="D4" s="87"/>
      <c r="E4" s="87"/>
      <c r="F4" s="88"/>
      <c r="G4" s="87"/>
      <c r="H4" s="87"/>
      <c r="I4" s="87"/>
      <c r="J4" s="30"/>
    </row>
    <row r="5" spans="1:9" ht="12.75">
      <c r="A5" s="80"/>
      <c r="B5" s="82"/>
      <c r="C5" s="82"/>
      <c r="D5" s="83"/>
      <c r="E5" s="84"/>
      <c r="F5" s="83"/>
      <c r="G5" s="89"/>
      <c r="H5" s="82"/>
      <c r="I5" s="82"/>
    </row>
    <row r="6" spans="1:11" s="21" customFormat="1" ht="24.75" customHeight="1">
      <c r="A6" s="85"/>
      <c r="B6" s="90"/>
      <c r="C6" s="90"/>
      <c r="D6" s="90"/>
      <c r="E6" s="90"/>
      <c r="F6" s="90"/>
      <c r="G6" s="90"/>
      <c r="H6" s="90"/>
      <c r="I6" s="90"/>
      <c r="J6" s="30"/>
      <c r="K6" s="91"/>
    </row>
    <row r="7" spans="1:9" ht="12.75">
      <c r="A7" s="80"/>
      <c r="B7" s="82"/>
      <c r="C7" s="82"/>
      <c r="D7" s="83"/>
      <c r="E7" s="83"/>
      <c r="F7" s="83"/>
      <c r="G7" s="89"/>
      <c r="H7" s="82"/>
      <c r="I7" s="82"/>
    </row>
    <row r="8" spans="1:10" s="21" customFormat="1" ht="20.25">
      <c r="A8" s="85"/>
      <c r="B8" s="92"/>
      <c r="C8" s="87"/>
      <c r="D8" s="88"/>
      <c r="E8" s="93"/>
      <c r="F8" s="94"/>
      <c r="G8" s="87"/>
      <c r="H8" s="87"/>
      <c r="I8" s="87"/>
      <c r="J8" s="30"/>
    </row>
    <row r="9" spans="1:9" ht="13.5" thickBot="1">
      <c r="A9" s="80"/>
      <c r="B9" s="82"/>
      <c r="C9" s="82"/>
      <c r="D9" s="83"/>
      <c r="E9" s="84"/>
      <c r="F9" s="83"/>
      <c r="G9" s="89"/>
      <c r="H9" s="82"/>
      <c r="I9" s="82"/>
    </row>
    <row r="10" spans="1:12" ht="24">
      <c r="A10" s="80"/>
      <c r="B10" s="7"/>
      <c r="C10" s="8" t="s">
        <v>2</v>
      </c>
      <c r="D10" s="9" t="s">
        <v>32</v>
      </c>
      <c r="E10" s="10" t="s">
        <v>1</v>
      </c>
      <c r="F10" s="114" t="s">
        <v>50</v>
      </c>
      <c r="G10" s="10" t="s">
        <v>51</v>
      </c>
      <c r="H10" s="114" t="s">
        <v>52</v>
      </c>
      <c r="I10" s="115" t="s">
        <v>53</v>
      </c>
      <c r="J10" s="116" t="s">
        <v>54</v>
      </c>
      <c r="L10" s="30"/>
    </row>
    <row r="11" spans="1:10" ht="12.75">
      <c r="A11" s="80"/>
      <c r="B11" s="1"/>
      <c r="C11" s="2" t="s">
        <v>33</v>
      </c>
      <c r="D11" s="3" t="s">
        <v>34</v>
      </c>
      <c r="E11" s="11" t="s">
        <v>35</v>
      </c>
      <c r="F11" s="117" t="s">
        <v>55</v>
      </c>
      <c r="G11" s="11" t="s">
        <v>56</v>
      </c>
      <c r="H11" s="117" t="s">
        <v>50</v>
      </c>
      <c r="I11" s="118" t="s">
        <v>57</v>
      </c>
      <c r="J11" s="119"/>
    </row>
    <row r="12" spans="1:10" ht="12.75">
      <c r="A12" s="80"/>
      <c r="B12" s="4"/>
      <c r="C12" s="5"/>
      <c r="D12" s="6"/>
      <c r="E12" s="12"/>
      <c r="F12" s="120" t="s">
        <v>35</v>
      </c>
      <c r="G12" s="121" t="s">
        <v>110</v>
      </c>
      <c r="H12" s="120" t="s">
        <v>58</v>
      </c>
      <c r="I12" s="122"/>
      <c r="J12" s="123"/>
    </row>
    <row r="13" spans="1:10" ht="12.75">
      <c r="A13" s="80"/>
      <c r="B13" s="95" t="s">
        <v>36</v>
      </c>
      <c r="C13" s="96"/>
      <c r="D13" s="96"/>
      <c r="E13" s="97"/>
      <c r="F13" s="96"/>
      <c r="G13" s="97"/>
      <c r="H13" s="96"/>
      <c r="I13" s="126"/>
      <c r="J13" s="127"/>
    </row>
    <row r="14" spans="1:10" ht="12.75">
      <c r="A14" s="80" t="s">
        <v>26</v>
      </c>
      <c r="B14" s="98" t="s">
        <v>48</v>
      </c>
      <c r="C14" s="65">
        <f>'[71]BLETENDRE'!$C$33</f>
        <v>5005018</v>
      </c>
      <c r="D14" s="65">
        <f>IF(C14=0,0,(E14/C14)*10)</f>
        <v>74.94134286829737</v>
      </c>
      <c r="E14" s="54">
        <f>'[71]BLETENDRE'!$E$33</f>
        <v>37508277</v>
      </c>
      <c r="F14" s="65">
        <f>'[71]BLETENDRE'!$G$33</f>
        <v>34217025.20297178</v>
      </c>
      <c r="G14" s="99">
        <f>'[71]BLETENDRE'!$C$64</f>
        <v>22796015.299999997</v>
      </c>
      <c r="H14" s="128">
        <f>IF(G14=0,"",(G14/F14))</f>
        <v>0.6662185027709581</v>
      </c>
      <c r="I14" s="99">
        <f>E14-F14</f>
        <v>3291251.797028221</v>
      </c>
      <c r="J14" s="129">
        <f>(F14/E14)</f>
        <v>0.9122526530070091</v>
      </c>
    </row>
    <row r="15" spans="1:10" ht="12.75">
      <c r="A15" s="80" t="s">
        <v>26</v>
      </c>
      <c r="B15" s="98"/>
      <c r="C15" s="100"/>
      <c r="D15" s="101"/>
      <c r="E15" s="67"/>
      <c r="F15" s="100"/>
      <c r="G15" s="130"/>
      <c r="H15" s="102"/>
      <c r="I15" s="130"/>
      <c r="J15" s="131"/>
    </row>
    <row r="16" spans="1:10" ht="12.75">
      <c r="A16" s="80" t="s">
        <v>26</v>
      </c>
      <c r="B16" s="98" t="s">
        <v>47</v>
      </c>
      <c r="C16" s="100">
        <f>'[71]BLETENDRE'!$C$35</f>
        <v>4975768</v>
      </c>
      <c r="D16" s="100">
        <f>IF(C16=0,0,(E16/C16)*10)</f>
        <v>73.97046928232987</v>
      </c>
      <c r="E16" s="67">
        <f>'[71]BLETENDRE'!$E$35</f>
        <v>36805989.4</v>
      </c>
      <c r="F16" s="100">
        <f>'[71]BLETENDRE'!$G$35</f>
        <v>34012129.1</v>
      </c>
      <c r="G16" s="132">
        <f>'[71]BLETENDRE'!$D$64</f>
        <v>22928437.5</v>
      </c>
      <c r="H16" s="102">
        <f>IF(G16=0,"",(G16/F16))</f>
        <v>0.6741253225455974</v>
      </c>
      <c r="I16" s="130">
        <f>E16-F16</f>
        <v>2793860.299999997</v>
      </c>
      <c r="J16" s="133">
        <f>(F16/E16)</f>
        <v>0.9240922375530544</v>
      </c>
    </row>
    <row r="17" spans="1:10" ht="12.75">
      <c r="A17" s="80" t="s">
        <v>26</v>
      </c>
      <c r="B17" s="103" t="s">
        <v>37</v>
      </c>
      <c r="C17" s="104">
        <f>(C14/C16)-1</f>
        <v>0.005878489511568885</v>
      </c>
      <c r="D17" s="104">
        <f>(D14/D16)-1</f>
        <v>0.013125151095930931</v>
      </c>
      <c r="E17" s="105">
        <f>(E14/E16)-1</f>
        <v>0.019080796670555067</v>
      </c>
      <c r="F17" s="104">
        <f>(F14/F16)-1</f>
        <v>0.006024206904817975</v>
      </c>
      <c r="G17" s="134">
        <f>IF(G16=0,"",(G14/G16)-1)</f>
        <v>-0.005775456788104427</v>
      </c>
      <c r="H17" s="104">
        <f>IF(H14="","",H14-H16)</f>
        <v>-0.007906819774639362</v>
      </c>
      <c r="I17" s="134">
        <f>(I14/I16)-1</f>
        <v>0.17803019607967685</v>
      </c>
      <c r="J17" s="135">
        <f>(J14/J16)-1</f>
        <v>-0.01281212422841671</v>
      </c>
    </row>
    <row r="18" spans="1:10" ht="12.75">
      <c r="A18" s="80"/>
      <c r="B18" s="95" t="s">
        <v>38</v>
      </c>
      <c r="C18" s="102"/>
      <c r="D18" s="102"/>
      <c r="E18" s="66"/>
      <c r="F18" s="102"/>
      <c r="G18" s="66"/>
      <c r="H18" s="102"/>
      <c r="I18" s="136"/>
      <c r="J18" s="137"/>
    </row>
    <row r="19" spans="1:10" ht="12.75">
      <c r="A19" s="80" t="s">
        <v>26</v>
      </c>
      <c r="B19" s="98" t="s">
        <v>48</v>
      </c>
      <c r="C19" s="65">
        <f>'[72]BLEDUR'!$C$33</f>
        <v>288221</v>
      </c>
      <c r="D19" s="65">
        <f>IF(C19=0,0,(E19/C19)*10)</f>
        <v>52.00789324858355</v>
      </c>
      <c r="E19" s="54">
        <f>'[72]BLEDUR'!$E$33</f>
        <v>1498976.7</v>
      </c>
      <c r="F19" s="65">
        <f>'[72]BLEDUR'!$G$33</f>
        <v>1444350</v>
      </c>
      <c r="G19" s="54">
        <f>'[72]BLEDUR'!$C$64</f>
        <v>1128119.2</v>
      </c>
      <c r="H19" s="128">
        <f>IF(G19=0,"",(G19/F19))</f>
        <v>0.781056669089902</v>
      </c>
      <c r="I19" s="99">
        <f>E19-F19</f>
        <v>54626.69999999995</v>
      </c>
      <c r="J19" s="129">
        <f>(F19/E19)</f>
        <v>0.9635573388165407</v>
      </c>
    </row>
    <row r="20" spans="1:10" ht="12.75">
      <c r="A20" s="80" t="s">
        <v>26</v>
      </c>
      <c r="B20" s="98"/>
      <c r="C20" s="100"/>
      <c r="D20" s="101"/>
      <c r="E20" s="67"/>
      <c r="F20" s="100"/>
      <c r="G20" s="67"/>
      <c r="H20" s="102"/>
      <c r="I20" s="130"/>
      <c r="J20" s="131"/>
    </row>
    <row r="21" spans="1:10" ht="12.75">
      <c r="A21" s="80" t="s">
        <v>26</v>
      </c>
      <c r="B21" s="98" t="s">
        <v>47</v>
      </c>
      <c r="C21" s="100">
        <f>'[72]BLEDUR'!$C$35</f>
        <v>340737</v>
      </c>
      <c r="D21" s="100">
        <f>IF(C21=0,0,(E21/C21)*10)</f>
        <v>53.414932924807104</v>
      </c>
      <c r="E21" s="67">
        <v>1820044.4</v>
      </c>
      <c r="F21" s="100">
        <f>'[72]BLEDUR'!$G$35</f>
        <v>1820044.4</v>
      </c>
      <c r="G21" s="138">
        <f>'[72]BLEDUR'!$D$64</f>
        <v>1190198.4000000001</v>
      </c>
      <c r="H21" s="102">
        <f>IF(G21=0,"",(G21/F21))</f>
        <v>0.6539392115928602</v>
      </c>
      <c r="I21" s="130">
        <f>E21-F21</f>
        <v>0</v>
      </c>
      <c r="J21" s="133">
        <f>(F21/E21)</f>
        <v>1</v>
      </c>
    </row>
    <row r="22" spans="1:10" ht="12.75">
      <c r="A22" s="80" t="s">
        <v>26</v>
      </c>
      <c r="B22" s="103" t="s">
        <v>37</v>
      </c>
      <c r="C22" s="104">
        <f>(C19/C21)-1</f>
        <v>-0.15412473549981365</v>
      </c>
      <c r="D22" s="104">
        <f>(D19/D21)-1</f>
        <v>-0.026341691343210405</v>
      </c>
      <c r="E22" s="105">
        <f>(E19/E21)-1</f>
        <v>-0.17640652063213402</v>
      </c>
      <c r="F22" s="104">
        <f>(F19/F21)-1</f>
        <v>-0.20642045875364357</v>
      </c>
      <c r="G22" s="105">
        <f>IF(G21=0,"",(G19/G21)-1)</f>
        <v>-0.052158698919440805</v>
      </c>
      <c r="H22" s="104">
        <f>IF(H19="","",H19-H21)</f>
        <v>0.12711745749704184</v>
      </c>
      <c r="I22" s="134" t="e">
        <f>(I19/I21)-1</f>
        <v>#DIV/0!</v>
      </c>
      <c r="J22" s="135">
        <f>(J19/J21)-1</f>
        <v>-0.03644266118345929</v>
      </c>
    </row>
    <row r="23" spans="1:10" ht="12.75">
      <c r="A23" s="80"/>
      <c r="B23" s="95" t="s">
        <v>39</v>
      </c>
      <c r="C23" s="100"/>
      <c r="D23" s="101"/>
      <c r="E23" s="67"/>
      <c r="F23" s="139"/>
      <c r="G23" s="140"/>
      <c r="H23" s="141"/>
      <c r="I23" s="142"/>
      <c r="J23" s="143"/>
    </row>
    <row r="24" spans="1:10" ht="12.75">
      <c r="A24" s="80" t="s">
        <v>26</v>
      </c>
      <c r="B24" s="98" t="s">
        <v>48</v>
      </c>
      <c r="C24" s="65">
        <f>'[73]ORGE'!$C$33</f>
        <v>1756043</v>
      </c>
      <c r="D24" s="65">
        <f>IF(C24=0,0,(E24/C24)*10)</f>
        <v>66.57896962272079</v>
      </c>
      <c r="E24" s="54">
        <f>'[73]ORGE'!$E$33</f>
        <v>11691553.355319148</v>
      </c>
      <c r="F24" s="65">
        <f>'[73]ORGE'!$G$33</f>
        <v>9723707.083226683</v>
      </c>
      <c r="G24" s="54">
        <f>'[73]ORGE'!$C$64</f>
        <v>7836347.199999999</v>
      </c>
      <c r="H24" s="128">
        <f>IF(G24=0,"",(G24/F24))</f>
        <v>0.8059011992985304</v>
      </c>
      <c r="I24" s="99">
        <f>E24-F24</f>
        <v>1967846.2720924653</v>
      </c>
      <c r="J24" s="129">
        <f>(F24/E24)</f>
        <v>0.8316864994507184</v>
      </c>
    </row>
    <row r="25" spans="1:10" ht="12.75">
      <c r="A25" s="80" t="s">
        <v>26</v>
      </c>
      <c r="B25" s="98"/>
      <c r="C25" s="100"/>
      <c r="D25" s="101"/>
      <c r="E25" s="67"/>
      <c r="F25" s="100"/>
      <c r="G25" s="67"/>
      <c r="H25" s="102"/>
      <c r="I25" s="130"/>
      <c r="J25" s="131"/>
    </row>
    <row r="26" spans="1:10" ht="12.75">
      <c r="A26" s="80" t="s">
        <v>26</v>
      </c>
      <c r="B26" s="98" t="s">
        <v>47</v>
      </c>
      <c r="C26" s="100">
        <f>'[73]ORGE'!$C$35</f>
        <v>1634686</v>
      </c>
      <c r="D26" s="100">
        <f>IF(C26=0,0,(E26/C26)*10)</f>
        <v>63.16434529535848</v>
      </c>
      <c r="E26" s="67">
        <f>'[73]ORGE'!$E$35</f>
        <v>10325387.095348837</v>
      </c>
      <c r="F26" s="100">
        <f>'[73]ORGE'!$G$35</f>
        <v>8442582.600000001</v>
      </c>
      <c r="G26" s="138">
        <f>'[73]ORGE'!$D$64</f>
        <v>6693451.099999998</v>
      </c>
      <c r="H26" s="102">
        <f>IF(G26=0,"",(G26/F26))</f>
        <v>0.7928203272775793</v>
      </c>
      <c r="I26" s="130">
        <f>E26-F26</f>
        <v>1882804.4953488354</v>
      </c>
      <c r="J26" s="133">
        <f>(F26/E26)</f>
        <v>0.8176528901084046</v>
      </c>
    </row>
    <row r="27" spans="1:10" ht="12.75">
      <c r="A27" s="80" t="s">
        <v>26</v>
      </c>
      <c r="B27" s="103" t="s">
        <v>37</v>
      </c>
      <c r="C27" s="104">
        <f>(C24/C26)-1</f>
        <v>0.07423872229896133</v>
      </c>
      <c r="D27" s="104">
        <f>(D24/D26)-1</f>
        <v>0.05405936389264254</v>
      </c>
      <c r="E27" s="105">
        <f>(E24/E26)-1</f>
        <v>0.13231138429528833</v>
      </c>
      <c r="F27" s="104">
        <f>(F24/F26)-1</f>
        <v>0.15174556695799235</v>
      </c>
      <c r="G27" s="105">
        <f>IF(G26=0,"",(G24/G26)-1)</f>
        <v>0.17074840510898803</v>
      </c>
      <c r="H27" s="104">
        <f>IF(H24="","",H24-H26)</f>
        <v>0.013080872020951095</v>
      </c>
      <c r="I27" s="134">
        <f>(I24/I26)-1</f>
        <v>0.045167608720773744</v>
      </c>
      <c r="J27" s="135">
        <f>(J24/J26)-1</f>
        <v>0.01716328470440942</v>
      </c>
    </row>
    <row r="28" spans="1:10" ht="12.75">
      <c r="A28" s="80"/>
      <c r="B28" s="95" t="s">
        <v>40</v>
      </c>
      <c r="C28" s="100"/>
      <c r="D28" s="101"/>
      <c r="E28" s="67"/>
      <c r="F28" s="139"/>
      <c r="G28" s="140"/>
      <c r="H28" s="141"/>
      <c r="I28" s="142"/>
      <c r="J28" s="143"/>
    </row>
    <row r="29" spans="1:10" ht="12.75">
      <c r="A29" s="80"/>
      <c r="B29" s="98" t="s">
        <v>48</v>
      </c>
      <c r="C29" s="65">
        <f>'[74]AVOINE'!$C$33</f>
        <v>97558</v>
      </c>
      <c r="D29" s="65">
        <f>IF(C29=0,0,(E29/C29)*10)</f>
        <v>46.49543861087763</v>
      </c>
      <c r="E29" s="54">
        <f>'[74]AVOINE'!$E$33</f>
        <v>453600.19999999995</v>
      </c>
      <c r="F29" s="65">
        <f>'[74]AVOINE'!$G$33</f>
        <v>244225</v>
      </c>
      <c r="G29" s="54">
        <f>'[74]AVOINE'!$C$64</f>
        <v>195115.59999999998</v>
      </c>
      <c r="H29" s="128">
        <f>IF(G29=0,"",(G29/F29))</f>
        <v>0.7989173917494113</v>
      </c>
      <c r="I29" s="99">
        <f>E29-F29</f>
        <v>209375.19999999995</v>
      </c>
      <c r="J29" s="129">
        <f>(F29/E29)</f>
        <v>0.5384146656019994</v>
      </c>
    </row>
    <row r="30" spans="1:10" ht="12.75">
      <c r="A30" s="80"/>
      <c r="B30" s="98"/>
      <c r="C30" s="100"/>
      <c r="D30" s="101"/>
      <c r="E30" s="67"/>
      <c r="F30" s="100"/>
      <c r="G30" s="67"/>
      <c r="H30" s="102"/>
      <c r="I30" s="130"/>
      <c r="J30" s="131"/>
    </row>
    <row r="31" spans="1:10" ht="12.75">
      <c r="A31" s="80"/>
      <c r="B31" s="98" t="s">
        <v>47</v>
      </c>
      <c r="C31" s="100">
        <f>'[74]AVOINE'!$C$35</f>
        <v>94624</v>
      </c>
      <c r="D31" s="100">
        <f>IF(C31=0,0,(E31/C31)*10)</f>
        <v>46.88625507270882</v>
      </c>
      <c r="E31" s="67">
        <f>'[74]AVOINE'!$E$35</f>
        <v>443656.5</v>
      </c>
      <c r="F31" s="100">
        <f>'[74]AVOINE'!$G$35</f>
        <v>248872.19999999998</v>
      </c>
      <c r="G31" s="138">
        <f>'[74]AVOINE'!$D$64</f>
        <v>203073.6</v>
      </c>
      <c r="H31" s="102">
        <f>IF(G31=0,"",(G31/F31))</f>
        <v>0.8159754283523833</v>
      </c>
      <c r="I31" s="130">
        <f>E31-F31</f>
        <v>194784.30000000002</v>
      </c>
      <c r="J31" s="133">
        <f>(F31/E31)</f>
        <v>0.5609569565643691</v>
      </c>
    </row>
    <row r="32" spans="1:10" ht="12.75">
      <c r="A32" s="80"/>
      <c r="B32" s="103" t="s">
        <v>37</v>
      </c>
      <c r="C32" s="104">
        <f>(C29/C31)-1</f>
        <v>0.031006932702063006</v>
      </c>
      <c r="D32" s="104">
        <f>(D29/D31)-1</f>
        <v>-0.00833541645041036</v>
      </c>
      <c r="E32" s="105">
        <f>(E29/E31)-1</f>
        <v>0.0224130605547308</v>
      </c>
      <c r="F32" s="104">
        <f>(F29/F31)-1</f>
        <v>-0.018673037808160098</v>
      </c>
      <c r="G32" s="105">
        <f>IF(G31=0,"",(G29/G31)-1)</f>
        <v>-0.03918776246641631</v>
      </c>
      <c r="H32" s="104">
        <f>IF(H29="","",H29-H31)</f>
        <v>-0.017058036602972004</v>
      </c>
      <c r="I32" s="134">
        <f>(I29/I31)-1</f>
        <v>0.07490798796412212</v>
      </c>
      <c r="J32" s="135">
        <f>(J29/J31)-1</f>
        <v>-0.04018542010858017</v>
      </c>
    </row>
    <row r="33" spans="1:10" ht="12.75">
      <c r="A33" s="80"/>
      <c r="B33" s="95" t="s">
        <v>41</v>
      </c>
      <c r="C33" s="100"/>
      <c r="D33" s="101"/>
      <c r="E33" s="67"/>
      <c r="F33" s="139"/>
      <c r="G33" s="140"/>
      <c r="H33" s="141"/>
      <c r="I33" s="142"/>
      <c r="J33" s="143"/>
    </row>
    <row r="34" spans="1:10" ht="12.75">
      <c r="A34" s="80"/>
      <c r="B34" s="98" t="s">
        <v>48</v>
      </c>
      <c r="C34" s="65">
        <f>'[75]SEIGLE'!$C$33</f>
        <v>26289</v>
      </c>
      <c r="D34" s="65">
        <f>IF(C34=0,0,(E34/C34)*10)</f>
        <v>48.823538362052574</v>
      </c>
      <c r="E34" s="54">
        <f>'[75]SEIGLE'!$E$33</f>
        <v>128352.2</v>
      </c>
      <c r="F34" s="65">
        <f>'[75]SEIGLE'!$G$33</f>
        <v>63152</v>
      </c>
      <c r="G34" s="54">
        <f>'[75]SEIGLE'!$C$64</f>
        <v>43436.100000000006</v>
      </c>
      <c r="H34" s="128">
        <f>IF(G34=0,"",(G34/F34))</f>
        <v>0.687802444894857</v>
      </c>
      <c r="I34" s="99">
        <f>E34-F34</f>
        <v>65200.2</v>
      </c>
      <c r="J34" s="129">
        <f>(F34/E34)</f>
        <v>0.4920211729911914</v>
      </c>
    </row>
    <row r="35" spans="1:10" ht="12.75">
      <c r="A35" s="80"/>
      <c r="B35" s="98"/>
      <c r="C35" s="100"/>
      <c r="D35" s="101"/>
      <c r="E35" s="67"/>
      <c r="F35" s="100"/>
      <c r="G35" s="67"/>
      <c r="H35" s="102"/>
      <c r="I35" s="130"/>
      <c r="J35" s="131"/>
    </row>
    <row r="36" spans="1:10" ht="12.75">
      <c r="A36" s="80"/>
      <c r="B36" s="98" t="s">
        <v>47</v>
      </c>
      <c r="C36" s="100">
        <f>'[75]SEIGLE'!$C$35</f>
        <v>29501</v>
      </c>
      <c r="D36" s="100">
        <f>IF(C36=0,0,(E36/C36)*10)</f>
        <v>49.25575404223586</v>
      </c>
      <c r="E36" s="67">
        <f>'[75]SEIGLE'!$E$35</f>
        <v>145309.4</v>
      </c>
      <c r="F36" s="100">
        <f>'[75]SEIGLE'!$G$35</f>
        <v>61347.80000000001</v>
      </c>
      <c r="G36" s="138">
        <f>'[75]SEIGLE'!$D$64</f>
        <v>44544.20000000001</v>
      </c>
      <c r="H36" s="102">
        <f>IF(G36=0,"",(G36/F36))</f>
        <v>0.7260928672258826</v>
      </c>
      <c r="I36" s="130">
        <f>E36-F36</f>
        <v>83961.59999999998</v>
      </c>
      <c r="J36" s="133">
        <f>(F36/E36)</f>
        <v>0.42218741526700965</v>
      </c>
    </row>
    <row r="37" spans="1:10" ht="12.75">
      <c r="A37" s="80"/>
      <c r="B37" s="103" t="s">
        <v>37</v>
      </c>
      <c r="C37" s="104">
        <f>(C34/C36)-1</f>
        <v>-0.10887766516389275</v>
      </c>
      <c r="D37" s="104">
        <f>(D34/D36)-1</f>
        <v>-0.008774927692968948</v>
      </c>
      <c r="E37" s="105">
        <f>(E34/E36)-1</f>
        <v>-0.1166971992176693</v>
      </c>
      <c r="F37" s="104">
        <f>(F34/F36)-1</f>
        <v>0.0294093675730831</v>
      </c>
      <c r="G37" s="105">
        <f>IF(G36=0,"",(G34/G36)-1)</f>
        <v>-0.024876414886786713</v>
      </c>
      <c r="H37" s="104">
        <f>IF(H34="","",H34-H36)</f>
        <v>-0.03829042233102564</v>
      </c>
      <c r="I37" s="134">
        <f>(I34/I36)-1</f>
        <v>-0.22345214955408166</v>
      </c>
      <c r="J37" s="135">
        <f>(J34/J36)-1</f>
        <v>0.1654093779181358</v>
      </c>
    </row>
    <row r="38" spans="1:10" ht="12.75">
      <c r="A38" s="80"/>
      <c r="B38" s="95" t="s">
        <v>42</v>
      </c>
      <c r="C38" s="100"/>
      <c r="D38" s="101"/>
      <c r="E38" s="67"/>
      <c r="F38" s="139"/>
      <c r="G38" s="140"/>
      <c r="H38" s="141"/>
      <c r="I38" s="142"/>
      <c r="J38" s="143"/>
    </row>
    <row r="39" spans="1:10" ht="12.75">
      <c r="A39" s="80"/>
      <c r="B39" s="98" t="s">
        <v>48</v>
      </c>
      <c r="C39" s="65">
        <f>'[76]TRITICALE'!$C$33</f>
        <v>387185</v>
      </c>
      <c r="D39" s="65">
        <f>IF(C39=0,0,(E39/C39)*10)</f>
        <v>52.092300838100655</v>
      </c>
      <c r="E39" s="54">
        <f>'[76]TRITICALE'!$E$33</f>
        <v>2016935.75</v>
      </c>
      <c r="F39" s="65">
        <f>'[76]TRITICALE'!$G$33</f>
        <v>801092</v>
      </c>
      <c r="G39" s="54">
        <f>'[76]TRITICALE'!$C$64</f>
        <v>717148.9999999999</v>
      </c>
      <c r="H39" s="128">
        <f>IF(G39=0,"",(G39/F39))</f>
        <v>0.8952142825043814</v>
      </c>
      <c r="I39" s="99">
        <f>E39-F39</f>
        <v>1215843.75</v>
      </c>
      <c r="J39" s="129">
        <f>(F39/E39)</f>
        <v>0.39718270648928705</v>
      </c>
    </row>
    <row r="40" spans="1:10" ht="12.75">
      <c r="A40" s="80"/>
      <c r="B40" s="98"/>
      <c r="C40" s="100"/>
      <c r="D40" s="101"/>
      <c r="E40" s="67"/>
      <c r="F40" s="100"/>
      <c r="G40" s="67"/>
      <c r="H40" s="102"/>
      <c r="I40" s="130"/>
      <c r="J40" s="131"/>
    </row>
    <row r="41" spans="1:10" ht="12.75">
      <c r="A41" s="80"/>
      <c r="B41" s="98" t="s">
        <v>47</v>
      </c>
      <c r="C41" s="100">
        <f>'[76]TRITICALE'!$C$35</f>
        <v>386904</v>
      </c>
      <c r="D41" s="100">
        <f>IF(C41=0,0,(E41/C41)*10)</f>
        <v>53.01051940533051</v>
      </c>
      <c r="E41" s="67">
        <f>'[76]TRITICALE'!$E$35</f>
        <v>2050998.2</v>
      </c>
      <c r="F41" s="100">
        <f>'[76]TRITICALE'!$G$35</f>
        <v>783751.3999999999</v>
      </c>
      <c r="G41" s="138">
        <f>'[76]TRITICALE'!$D$64</f>
        <v>672834.8999999999</v>
      </c>
      <c r="H41" s="102">
        <f>IF(G41=0,"",(G41/F41))</f>
        <v>0.8584799976114875</v>
      </c>
      <c r="I41" s="130">
        <f>E41-F41</f>
        <v>1267246.8</v>
      </c>
      <c r="J41" s="133">
        <f>(F41/E41)</f>
        <v>0.3821316859273694</v>
      </c>
    </row>
    <row r="42" spans="1:10" ht="12.75" customHeight="1">
      <c r="A42" s="80"/>
      <c r="B42" s="103" t="s">
        <v>37</v>
      </c>
      <c r="C42" s="104">
        <f>(C39/C41)-1</f>
        <v>0.0007262783532866468</v>
      </c>
      <c r="D42" s="104">
        <f>(D39/D41)-1</f>
        <v>-0.017321440678763178</v>
      </c>
      <c r="E42" s="105">
        <f>(E39/E41)-1</f>
        <v>-0.016607742512889545</v>
      </c>
      <c r="F42" s="104">
        <f>(F39/F41)-1</f>
        <v>0.022125127942355327</v>
      </c>
      <c r="G42" s="105">
        <f>IF(G41=0,"",(G39/G41)-1)</f>
        <v>0.06586177381702396</v>
      </c>
      <c r="H42" s="104">
        <f>IF(H39="","",H39-H41)</f>
        <v>0.036734284892893876</v>
      </c>
      <c r="I42" s="134">
        <f>(I39/I41)-1</f>
        <v>-0.04056277751105786</v>
      </c>
      <c r="J42" s="135">
        <f>(J39/J41)-1</f>
        <v>0.039386999603006956</v>
      </c>
    </row>
    <row r="43" spans="1:10" ht="12.75" customHeight="1">
      <c r="A43" s="80"/>
      <c r="B43" s="95" t="s">
        <v>59</v>
      </c>
      <c r="C43" s="100"/>
      <c r="D43" s="101"/>
      <c r="E43" s="67"/>
      <c r="F43" s="139"/>
      <c r="G43" s="140"/>
      <c r="H43" s="141"/>
      <c r="I43" s="142"/>
      <c r="J43" s="143"/>
    </row>
    <row r="44" spans="1:10" ht="12.75" customHeight="1">
      <c r="A44" s="80"/>
      <c r="B44" s="98" t="s">
        <v>48</v>
      </c>
      <c r="C44" s="65">
        <f>'[77]MAIS'!$C$33</f>
        <v>1725607</v>
      </c>
      <c r="D44" s="144">
        <f>IF(C44=0,0,(E44/C44)*10)</f>
        <v>100.94266681326111</v>
      </c>
      <c r="E44" s="54">
        <f>'[77]MAIS'!$E$33</f>
        <v>17418737.245163105</v>
      </c>
      <c r="F44" s="145">
        <f>'[77]MAIS'!$G$33</f>
        <v>15435355</v>
      </c>
      <c r="G44" s="54">
        <f>'[77]MAIS'!$C$64</f>
        <v>11366143.400000004</v>
      </c>
      <c r="H44" s="128">
        <f>IF(G44=0,"",(G44/F44))</f>
        <v>0.73637071515362</v>
      </c>
      <c r="I44" s="99">
        <f>E44-F44</f>
        <v>1983382.2451631054</v>
      </c>
      <c r="J44" s="129">
        <f>(F44/E44)</f>
        <v>0.8861351303916214</v>
      </c>
    </row>
    <row r="45" spans="1:10" ht="12.75" customHeight="1">
      <c r="A45" s="80"/>
      <c r="B45" s="98"/>
      <c r="C45" s="100"/>
      <c r="D45" s="100"/>
      <c r="E45" s="67"/>
      <c r="F45" s="100"/>
      <c r="G45" s="140"/>
      <c r="H45" s="141"/>
      <c r="I45" s="142"/>
      <c r="J45" s="143"/>
    </row>
    <row r="46" spans="1:10" ht="12.75" customHeight="1">
      <c r="A46" s="80"/>
      <c r="B46" s="98" t="s">
        <v>47</v>
      </c>
      <c r="C46" s="100">
        <f>'[77]MAIS'!$C$35</f>
        <v>1762791</v>
      </c>
      <c r="D46" s="139">
        <f>IF(C46=0,0,(E46/C46)*10)</f>
        <v>82.14842201804433</v>
      </c>
      <c r="E46" s="130">
        <f>'[77]MAIS'!$E$35</f>
        <v>14481049.89976104</v>
      </c>
      <c r="F46" s="146">
        <f>'[77]MAIS'!$G$35</f>
        <v>12469803.399999999</v>
      </c>
      <c r="G46" s="138">
        <f>'[77]MAIS'!$D$64</f>
        <v>7710629.4</v>
      </c>
      <c r="H46" s="102">
        <f>IF(G46=0,"",(G46/F46))</f>
        <v>0.6183441031636474</v>
      </c>
      <c r="I46" s="130">
        <f>E46-F46</f>
        <v>2011246.4997610413</v>
      </c>
      <c r="J46" s="133">
        <f>(F46/E46)</f>
        <v>0.8611118314153292</v>
      </c>
    </row>
    <row r="47" spans="1:10" ht="12.75" customHeight="1">
      <c r="A47" s="80"/>
      <c r="B47" s="103" t="s">
        <v>37</v>
      </c>
      <c r="C47" s="104">
        <f>(C44/C46)-1</f>
        <v>-0.021093822239845794</v>
      </c>
      <c r="D47" s="104">
        <f>(D44/D46)-1</f>
        <v>0.22878400258362275</v>
      </c>
      <c r="E47" s="105">
        <f>(E44/E46)-1</f>
        <v>0.2028642512619574</v>
      </c>
      <c r="F47" s="104">
        <f>(F44/F46)-1</f>
        <v>0.2378186331309764</v>
      </c>
      <c r="G47" s="105">
        <f>IF(G46=0,"",(G44/G46)-1)</f>
        <v>0.47408762765851553</v>
      </c>
      <c r="H47" s="104">
        <f>IF(H44="","",H44-H46)</f>
        <v>0.11802661198997255</v>
      </c>
      <c r="I47" s="134">
        <f>(I44/I46)-1</f>
        <v>-0.013854221549296164</v>
      </c>
      <c r="J47" s="135">
        <f>(J44/J46)-1</f>
        <v>0.029059290632627466</v>
      </c>
    </row>
    <row r="48" spans="1:10" ht="12.75" customHeight="1">
      <c r="A48" s="80"/>
      <c r="B48" s="95" t="s">
        <v>60</v>
      </c>
      <c r="C48" s="100"/>
      <c r="D48" s="101"/>
      <c r="E48" s="67"/>
      <c r="F48" s="139"/>
      <c r="G48" s="140"/>
      <c r="H48" s="141"/>
      <c r="I48" s="142"/>
      <c r="J48" s="143"/>
    </row>
    <row r="49" spans="1:10" ht="12.75" customHeight="1">
      <c r="A49" s="80"/>
      <c r="B49" s="98" t="s">
        <v>48</v>
      </c>
      <c r="C49" s="65">
        <f>'[78]SORGHO'!$C$33</f>
        <v>62801</v>
      </c>
      <c r="D49" s="65">
        <f>IF(C49=0,0,(E49/C49)*10)</f>
        <v>64.05885256604195</v>
      </c>
      <c r="E49" s="54">
        <f>'[78]SORGHO'!$E$33</f>
        <v>402296</v>
      </c>
      <c r="F49" s="65">
        <f>'[78]SORGHO'!$G$33</f>
        <v>243320</v>
      </c>
      <c r="G49" s="54">
        <f>'[78]SORGHO'!$C$64</f>
        <v>226408.4</v>
      </c>
      <c r="H49" s="128">
        <f>IF(G49=0,"",(G49/F49))</f>
        <v>0.9304964655597566</v>
      </c>
      <c r="I49" s="99">
        <f>E49-F49</f>
        <v>158976</v>
      </c>
      <c r="J49" s="129">
        <f>(F49/E49)</f>
        <v>0.604828285640424</v>
      </c>
    </row>
    <row r="50" spans="1:10" ht="12.75" customHeight="1">
      <c r="A50" s="80"/>
      <c r="B50" s="98"/>
      <c r="C50" s="100"/>
      <c r="D50" s="100"/>
      <c r="E50" s="67"/>
      <c r="F50" s="139"/>
      <c r="G50" s="67"/>
      <c r="H50" s="141"/>
      <c r="I50" s="142"/>
      <c r="J50" s="143"/>
    </row>
    <row r="51" spans="1:10" ht="12.75" customHeight="1">
      <c r="A51" s="80"/>
      <c r="B51" s="98" t="s">
        <v>47</v>
      </c>
      <c r="C51" s="100">
        <f>'[78]SORGHO'!$C$35</f>
        <v>51850</v>
      </c>
      <c r="D51" s="100">
        <f>IF(C51=0,0,(E51/C51)*10)</f>
        <v>54.19228543876567</v>
      </c>
      <c r="E51" s="130">
        <f>'[78]SORGHO'!$E$35</f>
        <v>280987</v>
      </c>
      <c r="F51" s="146">
        <f>'[78]SORGHO'!$G$35</f>
        <v>146194.60000000003</v>
      </c>
      <c r="G51" s="138">
        <f>'[78]SORGHO'!$D$64</f>
        <v>94514.29999999999</v>
      </c>
      <c r="H51" s="102">
        <f>IF(G51=0,"",(G51/F51))</f>
        <v>0.6464965190232742</v>
      </c>
      <c r="I51" s="130">
        <f>E51-F51</f>
        <v>134792.39999999997</v>
      </c>
      <c r="J51" s="133">
        <f>(F51/E51)</f>
        <v>0.520289550762135</v>
      </c>
    </row>
    <row r="52" spans="1:10" ht="12.75" customHeight="1">
      <c r="A52" s="80"/>
      <c r="B52" s="103" t="s">
        <v>37</v>
      </c>
      <c r="C52" s="104">
        <f>(C49/C51)-1</f>
        <v>0.21120540019286405</v>
      </c>
      <c r="D52" s="104">
        <f>(D49/D51)-1</f>
        <v>0.1820658982619392</v>
      </c>
      <c r="E52" s="105">
        <f>(E49/E51)-1</f>
        <v>0.4317245993586891</v>
      </c>
      <c r="F52" s="104">
        <f>(F49/F51)-1</f>
        <v>0.6643569598329893</v>
      </c>
      <c r="G52" s="105">
        <f>IF(G51=0,"",(G49/G51)-1)</f>
        <v>1.3954935919749714</v>
      </c>
      <c r="H52" s="104">
        <f>IF(H49="","",H49-H51)</f>
        <v>0.2839999465364824</v>
      </c>
      <c r="I52" s="134">
        <f>(I49/I51)-1</f>
        <v>0.17941367614197867</v>
      </c>
      <c r="J52" s="135">
        <f>(J49/J51)-1</f>
        <v>0.16248401443860305</v>
      </c>
    </row>
    <row r="53" spans="1:10" ht="12.75" customHeight="1">
      <c r="A53" s="80"/>
      <c r="B53" s="95" t="s">
        <v>43</v>
      </c>
      <c r="C53" s="100"/>
      <c r="D53" s="101"/>
      <c r="E53" s="67"/>
      <c r="F53" s="139"/>
      <c r="G53" s="140"/>
      <c r="H53" s="141"/>
      <c r="I53" s="142"/>
      <c r="J53" s="143"/>
    </row>
    <row r="54" spans="1:10" ht="12.75" customHeight="1">
      <c r="A54" s="80"/>
      <c r="B54" s="98" t="s">
        <v>48</v>
      </c>
      <c r="C54" s="65">
        <f>C$14+C$19+C$24+C$29+C$34+C$39+C44+C49</f>
        <v>9348722</v>
      </c>
      <c r="D54" s="65">
        <f>IF(C54=0,0,(E54/C54)*10)</f>
        <v>76.07320920493974</v>
      </c>
      <c r="E54" s="99">
        <f>E$14+E$19+E$24+E$29+E$34+E$39+E44+E49</f>
        <v>71118728.45048226</v>
      </c>
      <c r="F54" s="145">
        <f>F$14+F$19+F$24+F$29+F$34+F$39+F44+F49</f>
        <v>62172226.28619846</v>
      </c>
      <c r="G54" s="54">
        <f>G$14+G$19+G$24+G$29+G$34+G$39+G44+G49</f>
        <v>44308734.2</v>
      </c>
      <c r="H54" s="128">
        <f>IF(G54=0,"",(G54/F54))</f>
        <v>0.7126772973519214</v>
      </c>
      <c r="I54" s="99">
        <f>E54-F54</f>
        <v>8946502.164283805</v>
      </c>
      <c r="J54" s="129">
        <f>(F54/E54)</f>
        <v>0.8742032885119287</v>
      </c>
    </row>
    <row r="55" spans="1:10" ht="12.75" customHeight="1">
      <c r="A55" s="80"/>
      <c r="B55" s="98"/>
      <c r="C55" s="100"/>
      <c r="D55" s="101"/>
      <c r="E55" s="67"/>
      <c r="F55" s="100"/>
      <c r="G55" s="67"/>
      <c r="H55" s="100"/>
      <c r="I55" s="130"/>
      <c r="J55" s="131"/>
    </row>
    <row r="56" spans="1:10" ht="12.75" customHeight="1">
      <c r="A56" s="80"/>
      <c r="B56" s="98" t="s">
        <v>47</v>
      </c>
      <c r="C56" s="67">
        <f>C$16+C$21+C$26+C$31+C$36+C$41+C46+C51</f>
        <v>9276861</v>
      </c>
      <c r="D56" s="100">
        <f>(E56/C56)*10</f>
        <v>71.52572609971183</v>
      </c>
      <c r="E56" s="67">
        <f>E$16+E$21+E$26+E$31+E$36+E$41+E46+E51</f>
        <v>66353421.89510988</v>
      </c>
      <c r="F56" s="147">
        <f>F$16+F$21+F$26+F$31+F$36+F$41+F46+F51</f>
        <v>57984725.5</v>
      </c>
      <c r="G56" s="67">
        <f>G$16+G$21+G$26+G$31+G$36+G$41+G46+G51</f>
        <v>39537683.39999999</v>
      </c>
      <c r="H56" s="102">
        <f>(G56/F56)</f>
        <v>0.681863767726209</v>
      </c>
      <c r="I56" s="130">
        <f>E56-F56</f>
        <v>8368696.395109877</v>
      </c>
      <c r="J56" s="133">
        <f>(F56/E56)</f>
        <v>0.8738769432518652</v>
      </c>
    </row>
    <row r="57" spans="1:10" ht="12.75" customHeight="1" thickBot="1">
      <c r="A57" s="80"/>
      <c r="B57" s="106" t="s">
        <v>37</v>
      </c>
      <c r="C57" s="107">
        <f>(C54/C56)-1</f>
        <v>0.00774626244804133</v>
      </c>
      <c r="D57" s="108">
        <f>(D54/D56)-1</f>
        <v>0.06357828648797503</v>
      </c>
      <c r="E57" s="109">
        <f>(E54/E56)-1</f>
        <v>0.07181704302914915</v>
      </c>
      <c r="F57" s="108">
        <f>(F54/F56)-1</f>
        <v>0.0722173080943267</v>
      </c>
      <c r="G57" s="109">
        <f>IF(G56=0,"",(G54/G56)-1)</f>
        <v>0.12067097487052103</v>
      </c>
      <c r="H57" s="108">
        <f>IF(H54="","",H54-H56)</f>
        <v>0.030813529625712377</v>
      </c>
      <c r="I57" s="148">
        <f>(I54/I56)-1</f>
        <v>0.06904370070248445</v>
      </c>
      <c r="J57" s="149">
        <f>(J54/J56)-1</f>
        <v>0.00037344532612237913</v>
      </c>
    </row>
    <row r="58" spans="1:10" ht="12.75" customHeight="1" hidden="1">
      <c r="A58" s="80"/>
      <c r="B58" s="95" t="s">
        <v>43</v>
      </c>
      <c r="C58" s="100"/>
      <c r="D58" s="101"/>
      <c r="E58" s="67"/>
      <c r="F58" s="139"/>
      <c r="G58" s="140"/>
      <c r="H58" s="141"/>
      <c r="I58" s="142"/>
      <c r="J58" s="143"/>
    </row>
    <row r="59" spans="1:10" ht="12.75" customHeight="1" hidden="1">
      <c r="A59" s="80"/>
      <c r="B59" s="98" t="s">
        <v>61</v>
      </c>
      <c r="C59" s="65">
        <f>C$14+C$19+C$24+C$29+C$34+C$39</f>
        <v>7560314</v>
      </c>
      <c r="D59" s="150">
        <f>IF(C59=0,0,(E59/C59)*10)</f>
        <v>70.4966687961891</v>
      </c>
      <c r="E59" s="54">
        <f>E$14+E$19+E$24+E$29+E$34+E$39</f>
        <v>53297695.20531916</v>
      </c>
      <c r="F59" s="65">
        <f>F$14+F$19+F$24+F$29+F$34+F$39</f>
        <v>46493551.28619846</v>
      </c>
      <c r="G59" s="54">
        <f>G$14+G$19+G$24+G$29+G$34+G$39</f>
        <v>32716182.4</v>
      </c>
      <c r="H59" s="128">
        <f>IF(G59=0,"",(G59/F59))</f>
        <v>0.7036714016232128</v>
      </c>
      <c r="I59" s="99">
        <f>E59-F59</f>
        <v>6804143.919120699</v>
      </c>
      <c r="J59" s="129">
        <f>(F59/E59)</f>
        <v>0.8723369951944632</v>
      </c>
    </row>
    <row r="60" spans="1:10" ht="12.75" customHeight="1" hidden="1">
      <c r="A60" s="80"/>
      <c r="B60" s="98"/>
      <c r="C60" s="100"/>
      <c r="D60" s="101"/>
      <c r="E60" s="67"/>
      <c r="F60" s="100"/>
      <c r="G60" s="67"/>
      <c r="H60" s="100"/>
      <c r="I60" s="130"/>
      <c r="J60" s="131"/>
    </row>
    <row r="61" spans="1:10" ht="12.75" customHeight="1" hidden="1">
      <c r="A61" s="80"/>
      <c r="B61" s="98" t="s">
        <v>62</v>
      </c>
      <c r="C61" s="100">
        <f>C$16+C$21+C$26+C$31+C$36+C$41</f>
        <v>7462220</v>
      </c>
      <c r="D61" s="101">
        <f>(E61/C61)*10</f>
        <v>69.13677832514833</v>
      </c>
      <c r="E61" s="67">
        <f>E$16+E$21+E$26+E$31+E$36+E$41</f>
        <v>51591384.99534883</v>
      </c>
      <c r="F61" s="100">
        <f>F$16+F$21+F$26+F$31+F$36+F$41</f>
        <v>45368727.5</v>
      </c>
      <c r="G61" s="67">
        <f>G$16+G$21+G$26+G$31+G$36+G$41</f>
        <v>31732539.699999996</v>
      </c>
      <c r="H61" s="102">
        <f>(G61/F61)</f>
        <v>0.6994364058370383</v>
      </c>
      <c r="I61" s="130">
        <f>E61-F61</f>
        <v>6222657.4953488335</v>
      </c>
      <c r="J61" s="133">
        <f>(F61/E61)</f>
        <v>0.8793857250409185</v>
      </c>
    </row>
    <row r="62" spans="1:10" ht="12.75" customHeight="1" hidden="1">
      <c r="A62" s="80"/>
      <c r="B62" s="106" t="s">
        <v>37</v>
      </c>
      <c r="C62" s="108">
        <f>(C59/C61)-1</f>
        <v>0.01314541785152401</v>
      </c>
      <c r="D62" s="108">
        <f>(D59/D61)-1</f>
        <v>0.01966956667615083</v>
      </c>
      <c r="E62" s="109">
        <f>(E59/E61)-1</f>
        <v>0.03307354920059136</v>
      </c>
      <c r="F62" s="108">
        <f>(F59/F61)-1</f>
        <v>0.024792932228448805</v>
      </c>
      <c r="G62" s="109">
        <f>IF(G61=0,"",(G59/G61)-1)</f>
        <v>0.030997919148589403</v>
      </c>
      <c r="H62" s="108">
        <f>IF(H59="","",H59-H61)</f>
        <v>0.004234995786174589</v>
      </c>
      <c r="I62" s="148">
        <f>(I59/I61)-1</f>
        <v>0.09344663822595112</v>
      </c>
      <c r="J62" s="151">
        <f>(J59/J61)-1</f>
        <v>-0.008015515428257958</v>
      </c>
    </row>
    <row r="63" spans="1:9" ht="12.75" customHeight="1">
      <c r="A63" s="80"/>
      <c r="B63" s="87"/>
      <c r="C63" s="30"/>
      <c r="D63" s="30"/>
      <c r="E63" s="30"/>
      <c r="F63" s="30"/>
      <c r="G63" s="30"/>
      <c r="H63" s="30"/>
      <c r="I63" s="30"/>
    </row>
    <row r="64" spans="1:9" ht="12.75">
      <c r="A64" s="80"/>
      <c r="B64" s="87"/>
      <c r="C64" s="110"/>
      <c r="D64" s="110"/>
      <c r="E64" s="110"/>
      <c r="F64" s="83"/>
      <c r="G64" s="89"/>
      <c r="H64" s="111"/>
      <c r="I64" s="80"/>
    </row>
    <row r="70" ht="10.5">
      <c r="F70" s="15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B1">
      <selection activeCell="B7" sqref="B7"/>
    </sheetView>
  </sheetViews>
  <sheetFormatPr defaultColWidth="12" defaultRowHeight="11.25"/>
  <cols>
    <col min="1" max="1" width="5.66015625" style="13" customWidth="1"/>
    <col min="2" max="2" width="33.66015625" style="13" customWidth="1"/>
    <col min="3" max="3" width="14.66015625" style="15" customWidth="1"/>
    <col min="4" max="4" width="14.66015625" style="16" customWidth="1"/>
    <col min="5" max="5" width="14.16015625" style="15" customWidth="1"/>
    <col min="6" max="7" width="14.66015625" style="15" customWidth="1"/>
    <col min="8" max="8" width="14.5" style="17" customWidth="1"/>
    <col min="9" max="9" width="16.5" style="18" customWidth="1"/>
    <col min="10" max="10" width="14.66015625" style="13" customWidth="1"/>
    <col min="11" max="11" width="13.66015625" style="13" customWidth="1"/>
    <col min="12" max="12" width="22" style="13" customWidth="1"/>
    <col min="13" max="13" width="24" style="13" bestFit="1" customWidth="1"/>
    <col min="14" max="15" width="10.66015625" style="13" customWidth="1"/>
    <col min="16" max="16" width="11.5" style="13" customWidth="1"/>
    <col min="17" max="16384" width="11.5" style="13" customWidth="1"/>
  </cols>
  <sheetData>
    <row r="1" spans="1:2" ht="12">
      <c r="A1" s="13">
        <v>10285</v>
      </c>
      <c r="B1" s="14" t="s">
        <v>63</v>
      </c>
    </row>
    <row r="2" spans="1:5" ht="10.5">
      <c r="A2" s="13">
        <v>18512</v>
      </c>
      <c r="B2" s="19"/>
      <c r="E2" s="20"/>
    </row>
    <row r="3" ht="15" customHeight="1" hidden="1">
      <c r="A3" s="13">
        <v>31465</v>
      </c>
    </row>
    <row r="4" spans="1:5" s="21" customFormat="1" ht="15" customHeight="1" thickBot="1">
      <c r="A4" s="21">
        <v>6356</v>
      </c>
      <c r="B4" s="22"/>
      <c r="D4" s="20"/>
      <c r="E4" s="23"/>
    </row>
    <row r="5" spans="1:10" ht="30">
      <c r="A5" s="13">
        <v>13608</v>
      </c>
      <c r="B5" s="24" t="s">
        <v>105</v>
      </c>
      <c r="C5" s="24"/>
      <c r="D5" s="25"/>
      <c r="E5" s="26"/>
      <c r="F5" s="26"/>
      <c r="G5" s="26"/>
      <c r="H5" s="26"/>
      <c r="I5" s="27"/>
      <c r="J5" s="28"/>
    </row>
    <row r="6" spans="1:8" ht="15" customHeight="1">
      <c r="A6" s="13">
        <v>7877</v>
      </c>
      <c r="B6" s="29"/>
      <c r="C6" s="30"/>
      <c r="D6" s="30"/>
      <c r="E6" s="30"/>
      <c r="F6" s="30"/>
      <c r="G6" s="30"/>
      <c r="H6" s="30"/>
    </row>
    <row r="7" ht="11.25" thickBot="1">
      <c r="A7" s="13">
        <v>1679</v>
      </c>
    </row>
    <row r="8" spans="1:17" ht="16.5" thickTop="1">
      <c r="A8" s="13">
        <v>16914</v>
      </c>
      <c r="B8" s="31" t="s">
        <v>0</v>
      </c>
      <c r="C8" s="293" t="s">
        <v>1</v>
      </c>
      <c r="D8" s="294"/>
      <c r="E8" s="294"/>
      <c r="F8" s="295"/>
      <c r="G8" s="153" t="s">
        <v>49</v>
      </c>
      <c r="H8" s="153" t="s">
        <v>44</v>
      </c>
      <c r="I8" s="154"/>
      <c r="J8" s="155" t="s">
        <v>65</v>
      </c>
      <c r="K8" s="155"/>
      <c r="M8" s="156" t="s">
        <v>0</v>
      </c>
      <c r="N8" s="32"/>
      <c r="O8" s="33" t="s">
        <v>1</v>
      </c>
      <c r="P8" s="157"/>
      <c r="Q8" s="153" t="s">
        <v>44</v>
      </c>
    </row>
    <row r="9" spans="1:17" ht="12.75">
      <c r="A9" s="13">
        <v>7818</v>
      </c>
      <c r="B9" s="34"/>
      <c r="C9" s="112" t="s">
        <v>49</v>
      </c>
      <c r="D9" s="113" t="s">
        <v>49</v>
      </c>
      <c r="E9" s="113" t="s">
        <v>49</v>
      </c>
      <c r="F9" s="158" t="s">
        <v>47</v>
      </c>
      <c r="G9" s="159" t="s">
        <v>50</v>
      </c>
      <c r="H9" s="159" t="s">
        <v>50</v>
      </c>
      <c r="I9" s="160" t="s">
        <v>71</v>
      </c>
      <c r="J9" s="161"/>
      <c r="K9" s="162"/>
      <c r="M9" s="163" t="s">
        <v>74</v>
      </c>
      <c r="N9" s="35"/>
      <c r="O9" s="36"/>
      <c r="P9" s="164"/>
      <c r="Q9" s="159" t="s">
        <v>50</v>
      </c>
    </row>
    <row r="10" spans="1:17" ht="12" customHeight="1">
      <c r="A10" s="13">
        <v>30702</v>
      </c>
      <c r="B10" s="34"/>
      <c r="C10" s="37" t="s">
        <v>2</v>
      </c>
      <c r="D10" s="38" t="s">
        <v>3</v>
      </c>
      <c r="E10" s="39" t="s">
        <v>4</v>
      </c>
      <c r="F10" s="165" t="s">
        <v>4</v>
      </c>
      <c r="G10" s="164" t="s">
        <v>76</v>
      </c>
      <c r="H10" s="164" t="s">
        <v>76</v>
      </c>
      <c r="I10" s="166" t="s">
        <v>77</v>
      </c>
      <c r="J10" s="167" t="s">
        <v>78</v>
      </c>
      <c r="K10" s="167" t="s">
        <v>79</v>
      </c>
      <c r="L10" s="40"/>
      <c r="M10" s="163" t="s">
        <v>81</v>
      </c>
      <c r="N10" s="41" t="s">
        <v>2</v>
      </c>
      <c r="O10" s="42" t="s">
        <v>3</v>
      </c>
      <c r="P10" s="41" t="s">
        <v>4</v>
      </c>
      <c r="Q10" s="164" t="s">
        <v>76</v>
      </c>
    </row>
    <row r="11" spans="1:17" ht="12">
      <c r="A11" s="13">
        <v>31458</v>
      </c>
      <c r="B11" s="43"/>
      <c r="C11" s="44" t="s">
        <v>5</v>
      </c>
      <c r="D11" s="45" t="s">
        <v>6</v>
      </c>
      <c r="E11" s="46" t="s">
        <v>7</v>
      </c>
      <c r="F11" s="168" t="s">
        <v>7</v>
      </c>
      <c r="G11" s="47" t="s">
        <v>55</v>
      </c>
      <c r="H11" s="47" t="s">
        <v>85</v>
      </c>
      <c r="I11" s="169"/>
      <c r="J11" s="170"/>
      <c r="K11" s="171"/>
      <c r="M11" s="172"/>
      <c r="N11" s="47" t="s">
        <v>5</v>
      </c>
      <c r="O11" s="45" t="s">
        <v>6</v>
      </c>
      <c r="P11" s="47" t="s">
        <v>7</v>
      </c>
      <c r="Q11" s="47" t="s">
        <v>85</v>
      </c>
    </row>
    <row r="12" spans="1:17" ht="13.5" customHeight="1">
      <c r="A12" s="13">
        <v>60665</v>
      </c>
      <c r="B12" s="48" t="s">
        <v>8</v>
      </c>
      <c r="C12" s="49">
        <f>IF(ISERROR('[51]Récolte_N'!$F$19)=TRUE,"",'[51]Récolte_N'!$F$19)</f>
        <v>7575</v>
      </c>
      <c r="D12" s="49">
        <f aca="true" t="shared" si="0" ref="D12:D31">IF(OR(C12="",C12=0),"",(E12/C12)*10)</f>
        <v>62.27722772277228</v>
      </c>
      <c r="E12" s="50">
        <f>IF(ISERROR('[51]Récolte_N'!$H$19)=TRUE,"",'[51]Récolte_N'!$H$19)</f>
        <v>47175</v>
      </c>
      <c r="F12" s="50">
        <f>P12</f>
        <v>22850</v>
      </c>
      <c r="G12" s="173">
        <f>IF(ISERROR('[51]Récolte_N'!$I$19)=TRUE,"",'[51]Récolte_N'!$I$19)</f>
        <v>32155</v>
      </c>
      <c r="H12" s="173">
        <f>Q12</f>
        <v>12343.3</v>
      </c>
      <c r="I12" s="174">
        <f aca="true" t="shared" si="1" ref="I12:I31">IF(OR(H12=0,H12=""),"",(G12/H12)-1)</f>
        <v>1.6050569944828368</v>
      </c>
      <c r="J12" s="175">
        <f>E12-G12</f>
        <v>15020</v>
      </c>
      <c r="K12" s="176">
        <f>P12-H12</f>
        <v>10506.7</v>
      </c>
      <c r="L12" s="51"/>
      <c r="M12" s="177" t="s">
        <v>8</v>
      </c>
      <c r="N12" s="49">
        <f>IF(ISERROR('[1]Récolte_N'!$F$19)=TRUE,"",'[1]Récolte_N'!$F$19)</f>
        <v>5190</v>
      </c>
      <c r="O12" s="49">
        <f aca="true" t="shared" si="2" ref="O12:O19">IF(OR(N12="",N12=0),"",(P12/N12)*10)</f>
        <v>44.02697495183045</v>
      </c>
      <c r="P12" s="50">
        <f>IF(ISERROR('[1]Récolte_N'!$H$19)=TRUE,"",'[1]Récolte_N'!$H$19)</f>
        <v>22850</v>
      </c>
      <c r="Q12" s="173">
        <f>'[21]SO'!$AI168</f>
        <v>12343.3</v>
      </c>
    </row>
    <row r="13" spans="1:17" ht="13.5" customHeight="1">
      <c r="A13" s="13">
        <v>7280</v>
      </c>
      <c r="B13" s="52" t="s">
        <v>31</v>
      </c>
      <c r="C13" s="49">
        <f>IF(ISERROR('[52]Récolte_N'!$F$19)=TRUE,"",'[52]Récolte_N'!$F$19)</f>
        <v>515</v>
      </c>
      <c r="D13" s="49">
        <f t="shared" si="0"/>
        <v>59.32038834951456</v>
      </c>
      <c r="E13" s="50">
        <f>IF(ISERROR('[52]Récolte_N'!$H$19)=TRUE,"",'[52]Récolte_N'!$H$19)</f>
        <v>3055</v>
      </c>
      <c r="F13" s="50">
        <f>P13</f>
        <v>3540</v>
      </c>
      <c r="G13" s="173">
        <f>IF(ISERROR('[52]Récolte_N'!$I$19)=TRUE,"",'[52]Récolte_N'!$I$19)</f>
        <v>350</v>
      </c>
      <c r="H13" s="173">
        <f>Q13</f>
        <v>359.6</v>
      </c>
      <c r="I13" s="174">
        <f t="shared" si="1"/>
        <v>-0.026696329254727535</v>
      </c>
      <c r="J13" s="175">
        <f aca="true" t="shared" si="3" ref="J13:J31">E13-G13</f>
        <v>2705</v>
      </c>
      <c r="K13" s="176">
        <f>P13-H13</f>
        <v>3180.4</v>
      </c>
      <c r="L13" s="51"/>
      <c r="M13" s="178" t="s">
        <v>31</v>
      </c>
      <c r="N13" s="49">
        <f>IF(ISERROR('[2]Récolte_N'!$F$19)=TRUE,"",'[2]Récolte_N'!$F$19)</f>
        <v>475</v>
      </c>
      <c r="O13" s="49">
        <f t="shared" si="2"/>
        <v>74.52631578947368</v>
      </c>
      <c r="P13" s="50">
        <f>IF(ISERROR('[2]Récolte_N'!$H$19)=TRUE,"",'[2]Récolte_N'!$H$19)</f>
        <v>3540</v>
      </c>
      <c r="Q13" s="173">
        <f>'[21]SO'!$AI169</f>
        <v>359.6</v>
      </c>
    </row>
    <row r="14" spans="1:17" ht="13.5" customHeight="1">
      <c r="A14" s="13">
        <v>17376</v>
      </c>
      <c r="B14" s="52" t="s">
        <v>9</v>
      </c>
      <c r="C14" s="49">
        <f>IF(ISERROR('[53]Récolte_N'!$F$19)=TRUE,"",'[53]Récolte_N'!$F$19)</f>
        <v>750</v>
      </c>
      <c r="D14" s="49">
        <f t="shared" si="0"/>
        <v>45</v>
      </c>
      <c r="E14" s="50">
        <f>IF(ISERROR('[53]Récolte_N'!$H$19)=TRUE,"",'[53]Récolte_N'!$H$19)</f>
        <v>3375</v>
      </c>
      <c r="F14" s="50">
        <f aca="true" t="shared" si="4" ref="F14:F30">P14</f>
        <v>3600</v>
      </c>
      <c r="G14" s="173">
        <f>IF(ISERROR('[53]Récolte_N'!$I$19)=TRUE,"",'[53]Récolte_N'!$I$19)</f>
        <v>1000</v>
      </c>
      <c r="H14" s="173">
        <f aca="true" t="shared" si="5" ref="H14:H30">Q14</f>
        <v>299.7</v>
      </c>
      <c r="I14" s="174">
        <f t="shared" si="1"/>
        <v>2.3366700033366703</v>
      </c>
      <c r="J14" s="175">
        <f t="shared" si="3"/>
        <v>2375</v>
      </c>
      <c r="K14" s="176">
        <f aca="true" t="shared" si="6" ref="K14:K29">P14-H14</f>
        <v>3300.3</v>
      </c>
      <c r="L14" s="51"/>
      <c r="M14" s="163" t="s">
        <v>9</v>
      </c>
      <c r="N14" s="49">
        <f>IF(ISERROR('[3]Récolte_N'!$F$19)=TRUE,"",'[3]Récolte_N'!$F$19)</f>
        <v>800</v>
      </c>
      <c r="O14" s="49">
        <f t="shared" si="2"/>
        <v>45</v>
      </c>
      <c r="P14" s="50">
        <f>IF(ISERROR('[3]Récolte_N'!$H$19)=TRUE,"",'[3]Récolte_N'!$H$19)</f>
        <v>3600</v>
      </c>
      <c r="Q14" s="173">
        <f>'[21]SO'!$AI170</f>
        <v>299.7</v>
      </c>
    </row>
    <row r="15" spans="1:17" ht="13.5" customHeight="1">
      <c r="A15" s="13">
        <v>26391</v>
      </c>
      <c r="B15" s="52" t="s">
        <v>28</v>
      </c>
      <c r="C15" s="49">
        <f>IF(ISERROR('[54]Récolte_N'!$F$19)=TRUE,"",'[54]Récolte_N'!$F$19)</f>
        <v>50</v>
      </c>
      <c r="D15" s="49">
        <f t="shared" si="0"/>
        <v>50</v>
      </c>
      <c r="E15" s="50">
        <f>IF(ISERROR('[54]Récolte_N'!$H$19)=TRUE,"",'[54]Récolte_N'!$H$19)</f>
        <v>250</v>
      </c>
      <c r="F15" s="50">
        <f t="shared" si="4"/>
        <v>300</v>
      </c>
      <c r="G15" s="173">
        <f>IF(ISERROR('[54]Récolte_N'!$I$19)=TRUE,"",'[54]Récolte_N'!$I$19)</f>
        <v>230</v>
      </c>
      <c r="H15" s="173">
        <f t="shared" si="5"/>
        <v>36</v>
      </c>
      <c r="I15" s="174">
        <f t="shared" si="1"/>
        <v>5.388888888888889</v>
      </c>
      <c r="J15" s="175">
        <f t="shared" si="3"/>
        <v>20</v>
      </c>
      <c r="K15" s="176">
        <f t="shared" si="6"/>
        <v>264</v>
      </c>
      <c r="L15" s="51"/>
      <c r="M15" s="163" t="s">
        <v>28</v>
      </c>
      <c r="N15" s="49">
        <f>IF(ISERROR('[4]Récolte_N'!$F$19)=TRUE,"",'[4]Récolte_N'!$F$19)</f>
        <v>60</v>
      </c>
      <c r="O15" s="49">
        <f t="shared" si="2"/>
        <v>50</v>
      </c>
      <c r="P15" s="50">
        <f>IF(ISERROR('[4]Récolte_N'!$H$19)=TRUE,"",'[4]Récolte_N'!$H$19)</f>
        <v>300</v>
      </c>
      <c r="Q15" s="173">
        <f>'[21]SO'!$AI171</f>
        <v>36</v>
      </c>
    </row>
    <row r="16" spans="1:17" ht="13.5" customHeight="1">
      <c r="A16" s="13">
        <v>19136</v>
      </c>
      <c r="B16" s="52" t="s">
        <v>10</v>
      </c>
      <c r="C16" s="49">
        <f>IF(ISERROR('[55]Récolte_N'!$F$19)=TRUE,"",'[55]Récolte_N'!$F$19)</f>
        <v>0</v>
      </c>
      <c r="D16" s="49">
        <f t="shared" si="0"/>
      </c>
      <c r="E16" s="50">
        <f>IF(ISERROR('[55]Récolte_N'!$H$19)=TRUE,"",'[55]Récolte_N'!$H$19)</f>
        <v>0</v>
      </c>
      <c r="F16" s="50">
        <f t="shared" si="4"/>
        <v>0</v>
      </c>
      <c r="G16" s="173">
        <f>IF(ISERROR('[55]Récolte_N'!$I$19)=TRUE,"",'[55]Récolte_N'!$I$19)</f>
        <v>0</v>
      </c>
      <c r="H16" s="173">
        <f t="shared" si="5"/>
        <v>0</v>
      </c>
      <c r="I16" s="174">
        <f t="shared" si="1"/>
      </c>
      <c r="J16" s="175">
        <f t="shared" si="3"/>
        <v>0</v>
      </c>
      <c r="K16" s="176">
        <f t="shared" si="6"/>
        <v>0</v>
      </c>
      <c r="L16" s="51"/>
      <c r="M16" s="163" t="s">
        <v>10</v>
      </c>
      <c r="N16" s="49">
        <f>IF(ISERROR('[5]Récolte_N'!$F$19)=TRUE,"",'[5]Récolte_N'!$F$19)</f>
        <v>0</v>
      </c>
      <c r="O16" s="49">
        <f t="shared" si="2"/>
      </c>
      <c r="P16" s="50">
        <f>IF(ISERROR('[5]Récolte_N'!$H$19)=TRUE,"",'[5]Récolte_N'!$H$19)</f>
        <v>0</v>
      </c>
      <c r="Q16" s="173">
        <f>'[21]SO'!$AI172</f>
        <v>0</v>
      </c>
    </row>
    <row r="17" spans="1:17" ht="13.5" customHeight="1">
      <c r="A17" s="13">
        <v>1790</v>
      </c>
      <c r="B17" s="52" t="s">
        <v>11</v>
      </c>
      <c r="C17" s="49">
        <f>IF(ISERROR('[56]Récolte_N'!$F$19)=TRUE,"",'[56]Récolte_N'!$F$19)</f>
        <v>0</v>
      </c>
      <c r="D17" s="49">
        <f t="shared" si="0"/>
      </c>
      <c r="E17" s="50">
        <f>IF(ISERROR('[56]Récolte_N'!$H$19)=TRUE,"",'[56]Récolte_N'!$H$19)</f>
        <v>0</v>
      </c>
      <c r="F17" s="50">
        <f t="shared" si="4"/>
        <v>0</v>
      </c>
      <c r="G17" s="173">
        <f>IF(ISERROR('[56]Récolte_N'!$I$19)=TRUE,"",'[56]Récolte_N'!$I$19)</f>
        <v>0</v>
      </c>
      <c r="H17" s="173">
        <f t="shared" si="5"/>
        <v>60.2</v>
      </c>
      <c r="I17" s="174">
        <f t="shared" si="1"/>
        <v>-1</v>
      </c>
      <c r="J17" s="175">
        <f t="shared" si="3"/>
        <v>0</v>
      </c>
      <c r="K17" s="176">
        <f t="shared" si="6"/>
        <v>-60.2</v>
      </c>
      <c r="L17" s="51"/>
      <c r="M17" s="163" t="s">
        <v>11</v>
      </c>
      <c r="N17" s="49">
        <f>IF(ISERROR('[6]Récolte_N'!$F$19)=TRUE,"",'[6]Récolte_N'!$F$19)</f>
        <v>0</v>
      </c>
      <c r="O17" s="49">
        <f t="shared" si="2"/>
      </c>
      <c r="P17" s="50">
        <f>IF(ISERROR('[6]Récolte_N'!$H$19)=TRUE,"",'[6]Récolte_N'!$H$19)</f>
        <v>0</v>
      </c>
      <c r="Q17" s="173">
        <f>'[21]SO'!$AI173</f>
        <v>60.2</v>
      </c>
    </row>
    <row r="18" spans="1:17" ht="13.5" customHeight="1">
      <c r="A18" s="13" t="s">
        <v>13</v>
      </c>
      <c r="B18" s="52" t="s">
        <v>12</v>
      </c>
      <c r="C18" s="49">
        <f>IF(ISERROR('[57]Récolte_N'!$F$19)=TRUE,"",'[57]Récolte_N'!$F$19)</f>
        <v>6740</v>
      </c>
      <c r="D18" s="49">
        <f t="shared" si="0"/>
        <v>70.62314540059347</v>
      </c>
      <c r="E18" s="50">
        <f>IF(ISERROR('[57]Récolte_N'!$H$19)=TRUE,"",'[57]Récolte_N'!$H$19)</f>
        <v>47600</v>
      </c>
      <c r="F18" s="50">
        <f t="shared" si="4"/>
        <v>30850</v>
      </c>
      <c r="G18" s="173">
        <f>IF(ISERROR('[57]Récolte_N'!$I$19)=TRUE,"",'[57]Récolte_N'!$I$19)</f>
        <v>32000</v>
      </c>
      <c r="H18" s="173">
        <f t="shared" si="5"/>
        <v>18580.1</v>
      </c>
      <c r="I18" s="174">
        <f t="shared" si="1"/>
        <v>0.7222727541832392</v>
      </c>
      <c r="J18" s="175">
        <f t="shared" si="3"/>
        <v>15600</v>
      </c>
      <c r="K18" s="176">
        <f t="shared" si="6"/>
        <v>12269.900000000001</v>
      </c>
      <c r="L18" s="51"/>
      <c r="M18" s="163" t="s">
        <v>12</v>
      </c>
      <c r="N18" s="49">
        <f>IF(ISERROR('[7]Récolte_N'!$F$19)=TRUE,"",'[7]Récolte_N'!$F$19)</f>
        <v>4870</v>
      </c>
      <c r="O18" s="49">
        <f t="shared" si="2"/>
        <v>63.347022587268995</v>
      </c>
      <c r="P18" s="50">
        <f>IF(ISERROR('[7]Récolte_N'!$H$19)=TRUE,"",'[7]Récolte_N'!$H$19)</f>
        <v>30850</v>
      </c>
      <c r="Q18" s="173">
        <f>'[21]SO'!$AI174</f>
        <v>18580.1</v>
      </c>
    </row>
    <row r="19" spans="1:17" ht="13.5" customHeight="1">
      <c r="A19" s="13" t="s">
        <v>13</v>
      </c>
      <c r="B19" s="52" t="s">
        <v>14</v>
      </c>
      <c r="C19" s="49">
        <f>IF(ISERROR('[58]Récolte_N'!$F$19)=TRUE,"",'[58]Récolte_N'!$F$19)</f>
        <v>2150</v>
      </c>
      <c r="D19" s="49">
        <f t="shared" si="0"/>
        <v>50.23255813953489</v>
      </c>
      <c r="E19" s="50">
        <f>IF(ISERROR('[58]Récolte_N'!$H$19)=TRUE,"",'[58]Récolte_N'!$H$19)</f>
        <v>10800</v>
      </c>
      <c r="F19" s="50">
        <f t="shared" si="4"/>
        <v>8600</v>
      </c>
      <c r="G19" s="173">
        <f>IF(ISERROR('[58]Récolte_N'!$I$19)=TRUE,"",'[58]Récolte_N'!$I$19)</f>
        <v>5500</v>
      </c>
      <c r="H19" s="173">
        <f t="shared" si="5"/>
        <v>4736.2</v>
      </c>
      <c r="I19" s="174">
        <f t="shared" si="1"/>
        <v>0.1612685275115071</v>
      </c>
      <c r="J19" s="175">
        <f t="shared" si="3"/>
        <v>5300</v>
      </c>
      <c r="K19" s="176">
        <f t="shared" si="6"/>
        <v>3863.8</v>
      </c>
      <c r="L19" s="51"/>
      <c r="M19" s="163" t="s">
        <v>14</v>
      </c>
      <c r="N19" s="49">
        <f>IF(ISERROR('[8]Récolte_N'!$F$19)=TRUE,"",'[8]Récolte_N'!$F$19)</f>
        <v>1755</v>
      </c>
      <c r="O19" s="49">
        <f t="shared" si="2"/>
        <v>49.002849002849004</v>
      </c>
      <c r="P19" s="50">
        <f>IF(ISERROR('[8]Récolte_N'!$H$19)=TRUE,"",'[8]Récolte_N'!$H$19)</f>
        <v>8600</v>
      </c>
      <c r="Q19" s="173">
        <f>'[21]SO'!$AI175</f>
        <v>4736.2</v>
      </c>
    </row>
    <row r="20" spans="1:17" ht="13.5" customHeight="1">
      <c r="A20" s="13" t="s">
        <v>13</v>
      </c>
      <c r="B20" s="52" t="s">
        <v>27</v>
      </c>
      <c r="C20" s="49">
        <f>IF(ISERROR('[59]Récolte_N'!$F$19)=TRUE,"",'[59]Récolte_N'!$F$19)</f>
        <v>0</v>
      </c>
      <c r="D20" s="49">
        <f>IF(OR(C20="",C20=0),"",(E20/C20)*10)</f>
      </c>
      <c r="E20" s="50">
        <f>IF(ISERROR('[59]Récolte_N'!$H$19)=TRUE,"",'[59]Récolte_N'!$H$19)</f>
        <v>0</v>
      </c>
      <c r="F20" s="50">
        <f t="shared" si="4"/>
        <v>0</v>
      </c>
      <c r="G20" s="173">
        <f>IF(ISERROR('[59]Récolte_N'!$I$19)=TRUE,"",'[59]Récolte_N'!$I$19)</f>
        <v>0</v>
      </c>
      <c r="H20" s="173">
        <f t="shared" si="5"/>
        <v>0</v>
      </c>
      <c r="I20" s="174">
        <f t="shared" si="1"/>
      </c>
      <c r="J20" s="175">
        <f t="shared" si="3"/>
        <v>0</v>
      </c>
      <c r="K20" s="176">
        <f t="shared" si="6"/>
        <v>0</v>
      </c>
      <c r="L20" s="51"/>
      <c r="M20" s="163" t="s">
        <v>27</v>
      </c>
      <c r="N20" s="49">
        <f>IF(ISERROR('[9]Récolte_N'!$F$19)=TRUE,"",'[9]Récolte_N'!$F$19)</f>
        <v>0</v>
      </c>
      <c r="O20" s="49">
        <f>IF(OR(N20="",N20=0),"",(P20/N20)*10)</f>
      </c>
      <c r="P20" s="50">
        <f>IF(ISERROR('[9]Récolte_N'!$H$19)=TRUE,"",'[9]Récolte_N'!$H$19)</f>
        <v>0</v>
      </c>
      <c r="Q20" s="173">
        <f>'[21]SO'!$AI176</f>
        <v>0</v>
      </c>
    </row>
    <row r="21" spans="1:17" ht="13.5" customHeight="1">
      <c r="A21" s="13" t="s">
        <v>13</v>
      </c>
      <c r="B21" s="52" t="s">
        <v>15</v>
      </c>
      <c r="C21" s="49">
        <f>IF(ISERROR('[60]Récolte_N'!$F$19)=TRUE,"",'[60]Récolte_N'!$F$19)</f>
        <v>540</v>
      </c>
      <c r="D21" s="49">
        <f>IF(OR(C21="",C21=0),"",(E21/C21)*10)</f>
        <v>46.2962962962963</v>
      </c>
      <c r="E21" s="50">
        <f>IF(ISERROR('[60]Récolte_N'!$H$19)=TRUE,"",'[60]Récolte_N'!$H$19)</f>
        <v>2500</v>
      </c>
      <c r="F21" s="50">
        <f t="shared" si="4"/>
        <v>2300</v>
      </c>
      <c r="G21" s="173">
        <f>IF(ISERROR('[60]Récolte_N'!$I$19)=TRUE,"",'[60]Récolte_N'!$I$19)</f>
        <v>1000</v>
      </c>
      <c r="H21" s="173">
        <f t="shared" si="5"/>
        <v>0</v>
      </c>
      <c r="I21" s="174">
        <f t="shared" si="1"/>
      </c>
      <c r="J21" s="175">
        <f t="shared" si="3"/>
        <v>1500</v>
      </c>
      <c r="K21" s="176">
        <f t="shared" si="6"/>
        <v>2300</v>
      </c>
      <c r="L21" s="51"/>
      <c r="M21" s="163" t="s">
        <v>15</v>
      </c>
      <c r="N21" s="49">
        <f>IF(ISERROR('[10]Récolte_N'!$F$19)=TRUE,"",'[10]Récolte_N'!$F$19)</f>
        <v>460</v>
      </c>
      <c r="O21" s="49">
        <f>IF(OR(N21="",N21=0),"",(P21/N21)*10)</f>
        <v>50</v>
      </c>
      <c r="P21" s="50">
        <f>IF(ISERROR('[10]Récolte_N'!$H$19)=TRUE,"",'[10]Récolte_N'!$H$19)</f>
        <v>2300</v>
      </c>
      <c r="Q21" s="173">
        <f>'[21]SO'!$AI177</f>
        <v>0</v>
      </c>
    </row>
    <row r="22" spans="1:17" ht="13.5" customHeight="1">
      <c r="A22" s="13" t="s">
        <v>13</v>
      </c>
      <c r="B22" s="52" t="s">
        <v>29</v>
      </c>
      <c r="C22" s="49">
        <f>IF(ISERROR('[61]Récolte_N'!$F$19)=TRUE,"",'[61]Récolte_N'!$F$19)</f>
        <v>350</v>
      </c>
      <c r="D22" s="49">
        <f>IF(OR(C22="",C22=0),"",(E22/C22)*10)</f>
        <v>90</v>
      </c>
      <c r="E22" s="50">
        <f>IF(ISERROR('[61]Récolte_N'!$H$19)=TRUE,"",'[61]Récolte_N'!$H$19)</f>
        <v>3150</v>
      </c>
      <c r="F22" s="50">
        <f t="shared" si="4"/>
        <v>8250</v>
      </c>
      <c r="G22" s="173">
        <f>IF(ISERROR('[61]Récolte_N'!$I$19)=TRUE,"",'[61]Récolte_N'!$I$19)</f>
        <v>2300</v>
      </c>
      <c r="H22" s="173">
        <f t="shared" si="5"/>
        <v>5333.5</v>
      </c>
      <c r="I22" s="174">
        <f t="shared" si="1"/>
        <v>-0.5687634761413706</v>
      </c>
      <c r="J22" s="175">
        <f t="shared" si="3"/>
        <v>850</v>
      </c>
      <c r="K22" s="176">
        <f t="shared" si="6"/>
        <v>2916.5</v>
      </c>
      <c r="L22" s="51"/>
      <c r="M22" s="163" t="s">
        <v>29</v>
      </c>
      <c r="N22" s="49">
        <f>IF(ISERROR('[11]Récolte_N'!$F$19)=TRUE,"",'[11]Récolte_N'!$F$19)</f>
        <v>970</v>
      </c>
      <c r="O22" s="49">
        <f>IF(OR(N22="",N22=0),"",(P22/N22)*10)</f>
        <v>85.05154639175258</v>
      </c>
      <c r="P22" s="50">
        <f>IF(ISERROR('[11]Récolte_N'!$H$19)=TRUE,"",'[11]Récolte_N'!$H$19)</f>
        <v>8250</v>
      </c>
      <c r="Q22" s="173">
        <f>'[21]SO'!$AI178</f>
        <v>5333.5</v>
      </c>
    </row>
    <row r="23" spans="1:17" ht="13.5" customHeight="1">
      <c r="A23" s="13" t="s">
        <v>13</v>
      </c>
      <c r="B23" s="52" t="s">
        <v>16</v>
      </c>
      <c r="C23" s="49">
        <f>IF(ISERROR('[62]Récolte_N'!$F$19)=TRUE,"",'[62]Récolte_N'!$F$19)</f>
        <v>175</v>
      </c>
      <c r="D23" s="49">
        <f t="shared" si="0"/>
        <v>60</v>
      </c>
      <c r="E23" s="50">
        <f>IF(ISERROR('[62]Récolte_N'!$H$19)=TRUE,"",'[62]Récolte_N'!$H$19)</f>
        <v>1050</v>
      </c>
      <c r="F23" s="50">
        <f t="shared" si="4"/>
        <v>1050</v>
      </c>
      <c r="G23" s="173">
        <f>IF(ISERROR('[62]Récolte_N'!$I$19)=TRUE,"",'[62]Récolte_N'!$I$19)</f>
        <v>0</v>
      </c>
      <c r="H23" s="173">
        <f t="shared" si="5"/>
        <v>0</v>
      </c>
      <c r="I23" s="174">
        <f t="shared" si="1"/>
      </c>
      <c r="J23" s="175">
        <f t="shared" si="3"/>
        <v>1050</v>
      </c>
      <c r="K23" s="176">
        <f t="shared" si="6"/>
        <v>1050</v>
      </c>
      <c r="L23" s="51"/>
      <c r="M23" s="163" t="s">
        <v>16</v>
      </c>
      <c r="N23" s="49">
        <f>IF(ISERROR('[12]Récolte_N'!$F$19)=TRUE,"",'[12]Récolte_N'!$F$19)</f>
        <v>175</v>
      </c>
      <c r="O23" s="49">
        <f aca="true" t="shared" si="7" ref="O23:O31">IF(OR(N23="",N23=0),"",(P23/N23)*10)</f>
        <v>60</v>
      </c>
      <c r="P23" s="50">
        <f>IF(ISERROR('[12]Récolte_N'!$H$19)=TRUE,"",'[12]Récolte_N'!$H$19)</f>
        <v>1050</v>
      </c>
      <c r="Q23" s="173">
        <f>'[21]SO'!$AI179</f>
        <v>0</v>
      </c>
    </row>
    <row r="24" spans="1:17" ht="13.5" customHeight="1">
      <c r="A24" s="13" t="s">
        <v>13</v>
      </c>
      <c r="B24" s="52" t="s">
        <v>17</v>
      </c>
      <c r="C24" s="49">
        <f>IF(ISERROR('[63]Récolte_N'!$F$19)=TRUE,"",'[63]Récolte_N'!$F$19)</f>
        <v>1635</v>
      </c>
      <c r="D24" s="49">
        <f t="shared" si="0"/>
        <v>61.8960244648318</v>
      </c>
      <c r="E24" s="50">
        <f>IF(ISERROR('[63]Récolte_N'!$H$19)=TRUE,"",'[63]Récolte_N'!$H$19)</f>
        <v>10120</v>
      </c>
      <c r="F24" s="50">
        <f t="shared" si="4"/>
        <v>12590</v>
      </c>
      <c r="G24" s="173">
        <f>IF(ISERROR('[63]Récolte_N'!$I$19)=TRUE,"",'[63]Récolte_N'!$I$19)</f>
        <v>2185</v>
      </c>
      <c r="H24" s="173">
        <f t="shared" si="5"/>
        <v>2154.5</v>
      </c>
      <c r="I24" s="174">
        <f t="shared" si="1"/>
        <v>0.014156416802042271</v>
      </c>
      <c r="J24" s="175">
        <f t="shared" si="3"/>
        <v>7935</v>
      </c>
      <c r="K24" s="176">
        <f t="shared" si="6"/>
        <v>10435.5</v>
      </c>
      <c r="L24" s="51"/>
      <c r="M24" s="163" t="s">
        <v>17</v>
      </c>
      <c r="N24" s="49">
        <f>IF(ISERROR('[13]Récolte_N'!$F$19)=TRUE,"",'[13]Récolte_N'!$F$19)</f>
        <v>2120</v>
      </c>
      <c r="O24" s="49">
        <f t="shared" si="7"/>
        <v>59.38679245283019</v>
      </c>
      <c r="P24" s="50">
        <f>IF(ISERROR('[13]Récolte_N'!$H$19)=TRUE,"",'[13]Récolte_N'!$H$19)</f>
        <v>12590</v>
      </c>
      <c r="Q24" s="173">
        <f>'[21]SO'!$AI180</f>
        <v>2154.5</v>
      </c>
    </row>
    <row r="25" spans="1:18" ht="13.5" customHeight="1">
      <c r="A25" s="13" t="s">
        <v>13</v>
      </c>
      <c r="B25" s="52" t="s">
        <v>18</v>
      </c>
      <c r="C25" s="49">
        <f>IF(ISERROR('[64]Récolte_N'!$F$19)=TRUE,"",'[64]Récolte_N'!$F$19)</f>
        <v>7500</v>
      </c>
      <c r="D25" s="49">
        <f t="shared" si="0"/>
        <v>60</v>
      </c>
      <c r="E25" s="50">
        <f>IF(ISERROR('[64]Récolte_N'!$H$19)=TRUE,"",'[64]Récolte_N'!$H$19)</f>
        <v>45000</v>
      </c>
      <c r="F25" s="50">
        <f t="shared" si="4"/>
        <v>55000</v>
      </c>
      <c r="G25" s="173">
        <f>IF(ISERROR('[64]Récolte_N'!$I$19)=TRUE,"",'[64]Récolte_N'!$I$19)</f>
        <v>20000</v>
      </c>
      <c r="H25" s="173">
        <f t="shared" si="5"/>
        <v>22844</v>
      </c>
      <c r="I25" s="174">
        <f t="shared" si="1"/>
        <v>-0.12449658553668363</v>
      </c>
      <c r="J25" s="175">
        <f t="shared" si="3"/>
        <v>25000</v>
      </c>
      <c r="K25" s="176">
        <f t="shared" si="6"/>
        <v>32156</v>
      </c>
      <c r="L25" s="51"/>
      <c r="M25" s="163" t="s">
        <v>18</v>
      </c>
      <c r="N25" s="49">
        <f>IF(ISERROR('[14]Récolte_N'!$F$19)=TRUE,"",'[14]Récolte_N'!$F$19)</f>
        <v>9200</v>
      </c>
      <c r="O25" s="49">
        <f t="shared" si="7"/>
        <v>59.78260869565218</v>
      </c>
      <c r="P25" s="50">
        <f>IF(ISERROR('[14]Récolte_N'!$H$19)=TRUE,"",'[14]Récolte_N'!$H$19)</f>
        <v>55000</v>
      </c>
      <c r="Q25" s="173">
        <f>'[21]SO'!$AI181</f>
        <v>22844</v>
      </c>
      <c r="R25" s="13">
        <f>Q25/P25</f>
        <v>0.4153454545454546</v>
      </c>
    </row>
    <row r="26" spans="1:17" ht="13.5" customHeight="1">
      <c r="A26" s="13" t="s">
        <v>13</v>
      </c>
      <c r="B26" s="52" t="s">
        <v>19</v>
      </c>
      <c r="C26" s="49">
        <f>IF(ISERROR('[65]Récolte_N'!$F$19)=TRUE,"",'[65]Récolte_N'!$F$19)</f>
        <v>0</v>
      </c>
      <c r="D26" s="49">
        <f t="shared" si="0"/>
      </c>
      <c r="E26" s="50">
        <f>IF(ISERROR('[65]Récolte_N'!$H$19)=TRUE,"",'[65]Récolte_N'!$H$19)</f>
        <v>0</v>
      </c>
      <c r="F26" s="50">
        <f t="shared" si="4"/>
        <v>0</v>
      </c>
      <c r="G26" s="173">
        <f>IF(ISERROR('[65]Récolte_N'!$I$19)=TRUE,"",'[65]Récolte_N'!$I$19)</f>
        <v>0</v>
      </c>
      <c r="H26" s="173">
        <f t="shared" si="5"/>
        <v>263.6</v>
      </c>
      <c r="I26" s="174">
        <f t="shared" si="1"/>
        <v>-1</v>
      </c>
      <c r="J26" s="175">
        <f t="shared" si="3"/>
        <v>0</v>
      </c>
      <c r="K26" s="176">
        <f t="shared" si="6"/>
        <v>-263.6</v>
      </c>
      <c r="L26" s="51"/>
      <c r="M26" s="163" t="s">
        <v>19</v>
      </c>
      <c r="N26" s="49">
        <f>IF(ISERROR('[15]Récolte_N'!$F$19)=TRUE,"",'[15]Récolte_N'!$F$19)</f>
        <v>0</v>
      </c>
      <c r="O26" s="49">
        <f t="shared" si="7"/>
      </c>
      <c r="P26" s="50">
        <f>IF(ISERROR('[15]Récolte_N'!$H$19)=TRUE,"",'[15]Récolte_N'!$H$19)</f>
        <v>0</v>
      </c>
      <c r="Q26" s="173">
        <f>'[21]SO'!$AI182</f>
        <v>263.6</v>
      </c>
    </row>
    <row r="27" spans="1:17" ht="13.5" customHeight="1">
      <c r="A27" s="13" t="s">
        <v>13</v>
      </c>
      <c r="B27" s="52" t="s">
        <v>20</v>
      </c>
      <c r="C27" s="49">
        <f>IF(ISERROR('[66]Récolte_N'!$F$19)=TRUE,"",'[66]Récolte_N'!$F$19)</f>
        <v>5410</v>
      </c>
      <c r="D27" s="49">
        <f t="shared" si="0"/>
        <v>52</v>
      </c>
      <c r="E27" s="50">
        <f>IF(ISERROR('[66]Récolte_N'!$H$19)=TRUE,"",'[66]Récolte_N'!$H$19)</f>
        <v>28132</v>
      </c>
      <c r="F27" s="50">
        <f t="shared" si="4"/>
        <v>27790</v>
      </c>
      <c r="G27" s="173">
        <f>IF(ISERROR('[66]Récolte_N'!$I$19)=TRUE,"",'[66]Récolte_N'!$I$19)</f>
        <v>17500</v>
      </c>
      <c r="H27" s="173">
        <f t="shared" si="5"/>
        <v>11763.5</v>
      </c>
      <c r="I27" s="174">
        <f t="shared" si="1"/>
        <v>0.4876524843796488</v>
      </c>
      <c r="J27" s="175">
        <f t="shared" si="3"/>
        <v>10632</v>
      </c>
      <c r="K27" s="176">
        <f t="shared" si="6"/>
        <v>16026.5</v>
      </c>
      <c r="L27" s="51"/>
      <c r="M27" s="163" t="s">
        <v>20</v>
      </c>
      <c r="N27" s="49">
        <f>IF(ISERROR('[16]Récolte_N'!$F$19)=TRUE,"",'[16]Récolte_N'!$F$19)</f>
        <v>5310</v>
      </c>
      <c r="O27" s="49">
        <f t="shared" si="7"/>
        <v>52.335216572504706</v>
      </c>
      <c r="P27" s="50">
        <f>IF(ISERROR('[16]Récolte_N'!$H$19)=TRUE,"",'[16]Récolte_N'!$H$19)</f>
        <v>27790</v>
      </c>
      <c r="Q27" s="173">
        <f>'[21]SO'!$AI183</f>
        <v>11763.5</v>
      </c>
    </row>
    <row r="28" spans="1:17" ht="13.5" customHeight="1">
      <c r="A28" s="13" t="s">
        <v>13</v>
      </c>
      <c r="B28" s="52" t="s">
        <v>21</v>
      </c>
      <c r="C28" s="49">
        <f>IF(ISERROR('[67]Récolte_N'!$F$19)=TRUE,"",'[67]Récolte_N'!$F$19)</f>
        <v>0</v>
      </c>
      <c r="D28" s="49">
        <f t="shared" si="0"/>
      </c>
      <c r="E28" s="50">
        <f>IF(ISERROR('[67]Récolte_N'!$H$19)=TRUE,"",'[67]Récolte_N'!$H$19)</f>
        <v>0</v>
      </c>
      <c r="F28" s="50">
        <f t="shared" si="4"/>
        <v>0</v>
      </c>
      <c r="G28" s="173">
        <f>IF(ISERROR('[67]Récolte_N'!$I$19)=TRUE,"",'[67]Récolte_N'!$I$19)</f>
        <v>0</v>
      </c>
      <c r="H28" s="173">
        <f t="shared" si="5"/>
        <v>0</v>
      </c>
      <c r="I28" s="174">
        <f t="shared" si="1"/>
      </c>
      <c r="J28" s="175">
        <f t="shared" si="3"/>
        <v>0</v>
      </c>
      <c r="K28" s="176">
        <f t="shared" si="6"/>
        <v>0</v>
      </c>
      <c r="L28" s="51"/>
      <c r="M28" s="163" t="s">
        <v>21</v>
      </c>
      <c r="N28" s="49">
        <f>IF(ISERROR('[17]Récolte_N'!$F$19)=TRUE,"",'[17]Récolte_N'!$F$19)</f>
        <v>0</v>
      </c>
      <c r="O28" s="49">
        <f t="shared" si="7"/>
      </c>
      <c r="P28" s="50">
        <f>IF(ISERROR('[17]Récolte_N'!$H$19)=TRUE,"",'[17]Récolte_N'!$H$19)</f>
        <v>0</v>
      </c>
      <c r="Q28" s="173">
        <f>'[21]SO'!$AI184</f>
        <v>0</v>
      </c>
    </row>
    <row r="29" spans="2:17" ht="12">
      <c r="B29" s="52" t="s">
        <v>30</v>
      </c>
      <c r="C29" s="49">
        <f>IF(ISERROR('[68]Récolte_N'!$F$19)=TRUE,"",'[68]Récolte_N'!$F$19)</f>
        <v>0</v>
      </c>
      <c r="D29" s="49">
        <f t="shared" si="0"/>
      </c>
      <c r="E29" s="50">
        <f>IF(ISERROR('[68]Récolte_N'!$H$19)=TRUE,"",'[68]Récolte_N'!$H$19)</f>
        <v>0</v>
      </c>
      <c r="F29" s="50">
        <f t="shared" si="4"/>
        <v>0</v>
      </c>
      <c r="G29" s="173">
        <f>IF(ISERROR('[68]Récolte_N'!$I$19)=TRUE,"",'[68]Récolte_N'!$I$19)</f>
        <v>0</v>
      </c>
      <c r="H29" s="173">
        <f t="shared" si="5"/>
        <v>0</v>
      </c>
      <c r="I29" s="174">
        <f t="shared" si="1"/>
      </c>
      <c r="J29" s="175">
        <f t="shared" si="3"/>
        <v>0</v>
      </c>
      <c r="K29" s="176">
        <f t="shared" si="6"/>
        <v>0</v>
      </c>
      <c r="M29" s="163" t="s">
        <v>30</v>
      </c>
      <c r="N29" s="49">
        <f>IF(ISERROR('[18]Récolte_N'!$F$19)=TRUE,"",'[18]Récolte_N'!$F$19)</f>
        <v>0</v>
      </c>
      <c r="O29" s="49">
        <f t="shared" si="7"/>
      </c>
      <c r="P29" s="50">
        <f>IF(ISERROR('[18]Récolte_N'!$H$19)=TRUE,"",'[18]Récolte_N'!$H$19)</f>
        <v>0</v>
      </c>
      <c r="Q29" s="173">
        <f>'[21]SO'!$AI185</f>
        <v>0</v>
      </c>
    </row>
    <row r="30" spans="2:18" ht="12">
      <c r="B30" s="52" t="s">
        <v>22</v>
      </c>
      <c r="C30" s="49">
        <f>IF(ISERROR('[69]Récolte_N'!$F$19)=TRUE,"",'[69]Récolte_N'!$F$19)</f>
        <v>26511</v>
      </c>
      <c r="D30" s="49">
        <f t="shared" si="0"/>
        <v>68.57115914148844</v>
      </c>
      <c r="E30" s="50">
        <f>IF(ISERROR('[69]Récolte_N'!$H$19)=TRUE,"",'[69]Récolte_N'!$H$19)</f>
        <v>181789</v>
      </c>
      <c r="F30" s="50">
        <f t="shared" si="4"/>
        <v>92867</v>
      </c>
      <c r="G30" s="173">
        <f>IF(ISERROR('[69]Récolte_N'!$I$19)=TRUE,"",'[69]Récolte_N'!$I$19)</f>
        <v>120000</v>
      </c>
      <c r="H30" s="173">
        <f t="shared" si="5"/>
        <v>62128.2</v>
      </c>
      <c r="I30" s="174">
        <f t="shared" si="1"/>
        <v>0.9314900479975279</v>
      </c>
      <c r="J30" s="175">
        <f t="shared" si="3"/>
        <v>61789</v>
      </c>
      <c r="K30" s="176">
        <f>P30-H30</f>
        <v>30738.800000000003</v>
      </c>
      <c r="L30" s="30"/>
      <c r="M30" s="163" t="s">
        <v>22</v>
      </c>
      <c r="N30" s="49">
        <f>IF(ISERROR('[19]Récolte_N'!$F$19)=TRUE,"",'[19]Récolte_N'!$F$19)</f>
        <v>18165</v>
      </c>
      <c r="O30" s="49">
        <f t="shared" si="7"/>
        <v>51.12413982934214</v>
      </c>
      <c r="P30" s="50">
        <f>IF(ISERROR('[19]Récolte_N'!$H$19)=TRUE,"",'[19]Récolte_N'!$H$19)</f>
        <v>92867</v>
      </c>
      <c r="Q30" s="173">
        <f>'[21]SO'!$AI186</f>
        <v>62128.2</v>
      </c>
      <c r="R30" s="13">
        <f>Q30/P30</f>
        <v>0.6690019059515221</v>
      </c>
    </row>
    <row r="31" spans="2:18" ht="12">
      <c r="B31" s="52" t="s">
        <v>23</v>
      </c>
      <c r="C31" s="49">
        <f>IF(ISERROR('[70]Récolte_N'!$F$19)=TRUE,"",'[70]Récolte_N'!$F$19)</f>
        <v>2900</v>
      </c>
      <c r="D31" s="49">
        <f t="shared" si="0"/>
        <v>63.10344827586207</v>
      </c>
      <c r="E31" s="50">
        <f>IF(ISERROR('[70]Récolte_N'!$H$19)=TRUE,"",'[70]Récolte_N'!$H$19)</f>
        <v>18300</v>
      </c>
      <c r="F31" s="50">
        <f>P31</f>
        <v>11400</v>
      </c>
      <c r="G31" s="173">
        <f>IF(ISERROR('[70]Récolte_N'!$I$19)=TRUE,"",'[70]Récolte_N'!$I$19)</f>
        <v>9100</v>
      </c>
      <c r="H31" s="173">
        <f>Q31</f>
        <v>5292.2</v>
      </c>
      <c r="I31" s="174">
        <f t="shared" si="1"/>
        <v>0.7195117342504063</v>
      </c>
      <c r="J31" s="175">
        <f t="shared" si="3"/>
        <v>9200</v>
      </c>
      <c r="K31" s="176">
        <f>P31-H31</f>
        <v>6107.8</v>
      </c>
      <c r="M31" s="163" t="s">
        <v>23</v>
      </c>
      <c r="N31" s="49">
        <f>IF(ISERROR('[20]Récolte_N'!$F$19)=TRUE,"",'[20]Récolte_N'!$F$19)</f>
        <v>2300</v>
      </c>
      <c r="O31" s="49">
        <f t="shared" si="7"/>
        <v>49.565217391304344</v>
      </c>
      <c r="P31" s="50">
        <f>IF(ISERROR('[20]Récolte_N'!$H$19)=TRUE,"",'[20]Récolte_N'!$H$19)</f>
        <v>11400</v>
      </c>
      <c r="Q31" s="173">
        <f>'[21]SO'!$AI187</f>
        <v>5292.2</v>
      </c>
      <c r="R31" s="13">
        <f>Q31/P31</f>
        <v>0.4642280701754386</v>
      </c>
    </row>
    <row r="32" spans="2:17" ht="12.75">
      <c r="B32" s="34"/>
      <c r="C32" s="53"/>
      <c r="D32" s="53"/>
      <c r="E32" s="54"/>
      <c r="F32" s="182"/>
      <c r="G32" s="183"/>
      <c r="H32" s="183"/>
      <c r="I32" s="184"/>
      <c r="J32" s="185"/>
      <c r="K32" s="186"/>
      <c r="M32" s="163"/>
      <c r="N32" s="187"/>
      <c r="O32" s="187"/>
      <c r="P32" s="187"/>
      <c r="Q32" s="183"/>
    </row>
    <row r="33" spans="2:17" ht="15.75" thickBot="1">
      <c r="B33" s="55" t="s">
        <v>24</v>
      </c>
      <c r="C33" s="56">
        <f>IF(SUM(C12:C31)=0,"",SUM(C12:C31))</f>
        <v>62801</v>
      </c>
      <c r="D33" s="56">
        <f>IF(OR(C33="",C33=0),"",(E33/C33)*10)</f>
        <v>64.05885256604195</v>
      </c>
      <c r="E33" s="56">
        <f>IF(SUM(E12:E31)=0,"",SUM(E12:E31))</f>
        <v>402296</v>
      </c>
      <c r="F33" s="188">
        <f>IF(SUM(F12:F31)=0,"",SUM(F12:F31))</f>
        <v>280987</v>
      </c>
      <c r="G33" s="189">
        <f>IF(SUM(G12:G31)=0,"",SUM(G12:G31))</f>
        <v>243320</v>
      </c>
      <c r="H33" s="190">
        <f>IF(SUM(H12:H31)=0,"",SUM(H12:H31))</f>
        <v>146194.60000000003</v>
      </c>
      <c r="I33" s="191">
        <f>IF(OR(G33=0,G33=""),"",(G33/H33)-1)</f>
        <v>0.6643569598329893</v>
      </c>
      <c r="J33" s="192">
        <f>SUM(J12:J31)</f>
        <v>158976</v>
      </c>
      <c r="K33" s="193">
        <f>SUM(K12:K31)</f>
        <v>134792.4</v>
      </c>
      <c r="M33" s="194" t="s">
        <v>24</v>
      </c>
      <c r="N33" s="195">
        <f>IF(SUM(N12:N31)=0,"",SUM(N12:N31))</f>
        <v>51850</v>
      </c>
      <c r="O33" s="195">
        <f>IF(OR(N33="",N33=0),"",(P33/N33)*10)</f>
        <v>54.19228543876567</v>
      </c>
      <c r="P33" s="192">
        <f>IF(SUM(P12:P31)=0,"",SUM(P12:P31))</f>
        <v>280987</v>
      </c>
      <c r="Q33" s="196">
        <f>IF(SUM(Q12:Q31)=0,"",SUM(Q12:Q31))</f>
        <v>146194.60000000003</v>
      </c>
    </row>
    <row r="34" spans="2:10" ht="12.75" thickTop="1">
      <c r="B34" s="57"/>
      <c r="C34" s="58"/>
      <c r="D34" s="59"/>
      <c r="E34" s="58"/>
      <c r="F34" s="58"/>
      <c r="G34" s="58"/>
      <c r="H34" s="197"/>
      <c r="I34" s="198"/>
      <c r="J34" s="199"/>
    </row>
    <row r="35" spans="2:10" ht="12">
      <c r="B35" s="60" t="s">
        <v>45</v>
      </c>
      <c r="C35" s="61">
        <f>N33</f>
        <v>51850</v>
      </c>
      <c r="D35" s="61">
        <f>(E35/C35)*10</f>
        <v>54.19228543876567</v>
      </c>
      <c r="E35" s="61">
        <f>P33</f>
        <v>280987</v>
      </c>
      <c r="G35" s="61">
        <f>Q33</f>
        <v>146194.60000000003</v>
      </c>
      <c r="H35" s="197"/>
      <c r="I35" s="198"/>
      <c r="J35" s="199"/>
    </row>
    <row r="36" spans="2:10" ht="12">
      <c r="B36" s="60" t="s">
        <v>46</v>
      </c>
      <c r="C36" s="62"/>
      <c r="D36" s="63"/>
      <c r="E36" s="62"/>
      <c r="G36" s="62"/>
      <c r="H36" s="197"/>
      <c r="I36" s="198"/>
      <c r="J36" s="199"/>
    </row>
    <row r="37" spans="2:10" ht="12">
      <c r="B37" s="60" t="s">
        <v>25</v>
      </c>
      <c r="C37" s="64">
        <f>IF(OR(C33="",C33=0),"",(C33/C35)-1)</f>
        <v>0.21120540019286405</v>
      </c>
      <c r="D37" s="64">
        <f>IF(OR(D33="",D33=0),"",(D33/D35)-1)</f>
        <v>0.1820658982619392</v>
      </c>
      <c r="E37" s="64">
        <f>IF(OR(E33="",E33=0),"",(E33/E35)-1)</f>
        <v>0.4317245993586891</v>
      </c>
      <c r="G37" s="64">
        <f>IF(OR(G33="",G33=0),"",(G33/G35)-1)</f>
        <v>0.6643569598329893</v>
      </c>
      <c r="H37" s="197"/>
      <c r="I37" s="198"/>
      <c r="J37" s="199"/>
    </row>
    <row r="38" ht="11.25" thickBot="1">
      <c r="E38" s="228"/>
    </row>
    <row r="39" spans="2:8" ht="12.75">
      <c r="B39" s="200" t="s">
        <v>0</v>
      </c>
      <c r="C39" s="201" t="s">
        <v>50</v>
      </c>
      <c r="D39" s="202" t="s">
        <v>50</v>
      </c>
      <c r="E39" s="203" t="s">
        <v>50</v>
      </c>
      <c r="F39" s="203" t="s">
        <v>50</v>
      </c>
      <c r="G39" s="204" t="s">
        <v>86</v>
      </c>
      <c r="H39" s="205" t="s">
        <v>87</v>
      </c>
    </row>
    <row r="40" spans="2:8" ht="12">
      <c r="B40" s="34"/>
      <c r="C40" s="206" t="s">
        <v>88</v>
      </c>
      <c r="D40" s="207" t="s">
        <v>88</v>
      </c>
      <c r="E40" s="208" t="s">
        <v>88</v>
      </c>
      <c r="F40" s="208" t="s">
        <v>88</v>
      </c>
      <c r="G40" s="209" t="s">
        <v>89</v>
      </c>
      <c r="H40" s="210" t="s">
        <v>90</v>
      </c>
    </row>
    <row r="41" spans="2:8" ht="12.75">
      <c r="B41" s="34"/>
      <c r="C41" s="211" t="s">
        <v>108</v>
      </c>
      <c r="D41" s="212" t="s">
        <v>109</v>
      </c>
      <c r="E41" s="213" t="s">
        <v>108</v>
      </c>
      <c r="F41" s="213" t="s">
        <v>109</v>
      </c>
      <c r="G41" s="209" t="s">
        <v>91</v>
      </c>
      <c r="H41" s="210" t="s">
        <v>77</v>
      </c>
    </row>
    <row r="42" spans="2:8" ht="12">
      <c r="B42" s="34"/>
      <c r="C42" s="214" t="s">
        <v>92</v>
      </c>
      <c r="D42" s="215" t="s">
        <v>92</v>
      </c>
      <c r="E42" s="216" t="s">
        <v>58</v>
      </c>
      <c r="F42" s="216" t="s">
        <v>58</v>
      </c>
      <c r="G42" s="217" t="s">
        <v>88</v>
      </c>
      <c r="H42" s="218"/>
    </row>
    <row r="43" spans="2:8" ht="12">
      <c r="B43" s="48" t="s">
        <v>8</v>
      </c>
      <c r="C43" s="145">
        <f>'[22]SO'!$AI168</f>
        <v>26643.7</v>
      </c>
      <c r="D43" s="65">
        <f>'[21]SO'!$AB168</f>
        <v>6918.4</v>
      </c>
      <c r="E43" s="219">
        <f>IF(OR(G12="",G12=0),"",C43/G12)</f>
        <v>0.828602083657285</v>
      </c>
      <c r="F43" s="66">
        <f>IF(OR(H12="",H12=0),"",D43/H12)</f>
        <v>0.5604984080432299</v>
      </c>
      <c r="G43" s="220">
        <f>IF(OR(E43="",E43=0),"",(E43-F43)*100)</f>
        <v>26.810367561405513</v>
      </c>
      <c r="H43" s="197">
        <f>IF(E12="","",(G12/E12))</f>
        <v>0.6816110227874934</v>
      </c>
    </row>
    <row r="44" spans="2:8" ht="12">
      <c r="B44" s="52" t="s">
        <v>31</v>
      </c>
      <c r="C44" s="65">
        <f>'[22]SO'!$AI169</f>
        <v>337.1</v>
      </c>
      <c r="D44" s="65">
        <f>'[21]SO'!$AB169</f>
        <v>325.9</v>
      </c>
      <c r="E44" s="66">
        <f>IF(OR(G13="",G13=0),"",C44/G13)</f>
        <v>0.9631428571428572</v>
      </c>
      <c r="F44" s="66">
        <f>IF(OR(H13="",H13=0),"",D44/H13)</f>
        <v>0.9062847608453837</v>
      </c>
      <c r="G44" s="220">
        <f>IF(OR(E44="",E44=0),"",(E44-F44)*100)</f>
        <v>5.685809629747352</v>
      </c>
      <c r="H44" s="197">
        <f>IF(E13="","",(G13/E13))</f>
        <v>0.11456628477905073</v>
      </c>
    </row>
    <row r="45" spans="2:8" ht="12">
      <c r="B45" s="52" t="s">
        <v>9</v>
      </c>
      <c r="C45" s="65">
        <f>'[22]SO'!$AI170</f>
        <v>548.6</v>
      </c>
      <c r="D45" s="65">
        <f>'[21]SO'!$AB170</f>
        <v>253.9</v>
      </c>
      <c r="E45" s="66">
        <f aca="true" t="shared" si="8" ref="E45:F62">IF(OR(G14="",G14=0),"",C45/G14)</f>
        <v>0.5486</v>
      </c>
      <c r="F45" s="66">
        <f t="shared" si="8"/>
        <v>0.8471805138471805</v>
      </c>
      <c r="G45" s="220">
        <f aca="true" t="shared" si="9" ref="G45:G62">IF(OR(E45="",E45=0),"",(E45-F45)*100)</f>
        <v>-29.858051384718053</v>
      </c>
      <c r="H45" s="197">
        <f>IF(E14="","",(G14/E14))</f>
        <v>0.2962962962962963</v>
      </c>
    </row>
    <row r="46" spans="2:8" ht="12">
      <c r="B46" s="52" t="s">
        <v>28</v>
      </c>
      <c r="C46" s="65">
        <f>'[22]SO'!$AI171</f>
        <v>176.7</v>
      </c>
      <c r="D46" s="65">
        <f>'[21]SO'!$AB171</f>
        <v>36</v>
      </c>
      <c r="E46" s="66">
        <f t="shared" si="8"/>
        <v>0.7682608695652173</v>
      </c>
      <c r="F46" s="66">
        <f>IF(OR(H15="",H15=0),"",D46/H15)</f>
        <v>1</v>
      </c>
      <c r="G46" s="220">
        <f t="shared" si="9"/>
        <v>-23.173913043478265</v>
      </c>
      <c r="H46" s="197">
        <f>IF(E15="","",(G15/E15))</f>
        <v>0.92</v>
      </c>
    </row>
    <row r="47" spans="2:8" ht="12">
      <c r="B47" s="52" t="s">
        <v>10</v>
      </c>
      <c r="C47" s="65">
        <f>'[22]SO'!$AI172</f>
        <v>0</v>
      </c>
      <c r="D47" s="65">
        <f>'[21]SO'!$AB172</f>
        <v>0</v>
      </c>
      <c r="E47" s="66">
        <f t="shared" si="8"/>
      </c>
      <c r="F47" s="66">
        <f t="shared" si="8"/>
      </c>
      <c r="G47" s="220">
        <f t="shared" si="9"/>
      </c>
      <c r="H47" s="197" t="e">
        <f aca="true" t="shared" si="10" ref="H47:H62">IF(E16="","",(G16/E16))</f>
        <v>#DIV/0!</v>
      </c>
    </row>
    <row r="48" spans="2:8" ht="12">
      <c r="B48" s="52" t="s">
        <v>11</v>
      </c>
      <c r="C48" s="65">
        <f>'[22]SO'!$AI173</f>
        <v>0</v>
      </c>
      <c r="D48" s="65">
        <f>'[21]SO'!$AB173</f>
        <v>60.2</v>
      </c>
      <c r="E48" s="66">
        <f t="shared" si="8"/>
      </c>
      <c r="F48" s="66">
        <f t="shared" si="8"/>
        <v>1</v>
      </c>
      <c r="G48" s="220">
        <f t="shared" si="9"/>
      </c>
      <c r="H48" s="197" t="e">
        <f t="shared" si="10"/>
        <v>#DIV/0!</v>
      </c>
    </row>
    <row r="49" spans="2:8" ht="12">
      <c r="B49" s="52" t="s">
        <v>12</v>
      </c>
      <c r="C49" s="65">
        <f>'[22]SO'!$AI174</f>
        <v>30644.5</v>
      </c>
      <c r="D49" s="65">
        <f>'[21]SO'!$AB174</f>
        <v>16569.7</v>
      </c>
      <c r="E49" s="66">
        <f t="shared" si="8"/>
        <v>0.957640625</v>
      </c>
      <c r="F49" s="66">
        <f t="shared" si="8"/>
        <v>0.8917982142184381</v>
      </c>
      <c r="G49" s="220">
        <f t="shared" si="9"/>
        <v>6.584241078156195</v>
      </c>
      <c r="H49" s="197">
        <f t="shared" si="10"/>
        <v>0.6722689075630253</v>
      </c>
    </row>
    <row r="50" spans="2:8" ht="12">
      <c r="B50" s="52" t="s">
        <v>14</v>
      </c>
      <c r="C50" s="65">
        <f>'[22]SO'!$AI175</f>
        <v>4706.2</v>
      </c>
      <c r="D50" s="65">
        <f>'[21]SO'!$AB175</f>
        <v>3742.2</v>
      </c>
      <c r="E50" s="66">
        <f t="shared" si="8"/>
        <v>0.8556727272727273</v>
      </c>
      <c r="F50" s="66">
        <f t="shared" si="8"/>
        <v>0.7901271061188294</v>
      </c>
      <c r="G50" s="220">
        <f t="shared" si="9"/>
        <v>6.554562115389784</v>
      </c>
      <c r="H50" s="197">
        <f t="shared" si="10"/>
        <v>0.5092592592592593</v>
      </c>
    </row>
    <row r="51" spans="2:8" ht="12">
      <c r="B51" s="52" t="s">
        <v>27</v>
      </c>
      <c r="C51" s="65">
        <f>'[22]SO'!$AI176</f>
        <v>0</v>
      </c>
      <c r="D51" s="65">
        <f>'[21]SO'!$AB176</f>
        <v>0</v>
      </c>
      <c r="E51" s="66">
        <f t="shared" si="8"/>
      </c>
      <c r="F51" s="66">
        <f t="shared" si="8"/>
      </c>
      <c r="G51" s="220">
        <f t="shared" si="9"/>
      </c>
      <c r="H51" s="197" t="e">
        <f t="shared" si="10"/>
        <v>#DIV/0!</v>
      </c>
    </row>
    <row r="52" spans="2:8" ht="12">
      <c r="B52" s="52" t="s">
        <v>15</v>
      </c>
      <c r="C52" s="65">
        <f>'[22]SO'!$AI177</f>
        <v>0</v>
      </c>
      <c r="D52" s="65">
        <f>'[21]SO'!$AB177</f>
        <v>0</v>
      </c>
      <c r="E52" s="66">
        <f t="shared" si="8"/>
        <v>0</v>
      </c>
      <c r="F52" s="66">
        <f t="shared" si="8"/>
      </c>
      <c r="G52" s="220">
        <f t="shared" si="9"/>
      </c>
      <c r="H52" s="197">
        <f t="shared" si="10"/>
        <v>0.4</v>
      </c>
    </row>
    <row r="53" spans="2:8" ht="12">
      <c r="B53" s="52" t="s">
        <v>29</v>
      </c>
      <c r="C53" s="65">
        <f>'[22]SO'!$AI178</f>
        <v>890.8</v>
      </c>
      <c r="D53" s="65">
        <f>'[21]SO'!$AB178</f>
        <v>3360.7</v>
      </c>
      <c r="E53" s="66">
        <f t="shared" si="8"/>
        <v>0.3873043478260869</v>
      </c>
      <c r="F53" s="66">
        <f>IF(OR(H22="",H22=0),"",D53/H22)</f>
        <v>0.6301115590137808</v>
      </c>
      <c r="G53" s="220">
        <f t="shared" si="9"/>
        <v>-24.28072111876939</v>
      </c>
      <c r="H53" s="197">
        <f t="shared" si="10"/>
        <v>0.7301587301587301</v>
      </c>
    </row>
    <row r="54" spans="2:8" ht="12">
      <c r="B54" s="52" t="s">
        <v>16</v>
      </c>
      <c r="C54" s="65">
        <f>'[22]SO'!$AI179</f>
        <v>0</v>
      </c>
      <c r="D54" s="65">
        <f>'[21]SO'!$AB179</f>
        <v>0</v>
      </c>
      <c r="E54" s="66">
        <f t="shared" si="8"/>
      </c>
      <c r="F54" s="66">
        <f t="shared" si="8"/>
      </c>
      <c r="G54" s="220">
        <f t="shared" si="9"/>
      </c>
      <c r="H54" s="197">
        <f t="shared" si="10"/>
        <v>0</v>
      </c>
    </row>
    <row r="55" spans="2:8" ht="12">
      <c r="B55" s="52" t="s">
        <v>17</v>
      </c>
      <c r="C55" s="65">
        <f>'[22]SO'!$AI180</f>
        <v>2169.2</v>
      </c>
      <c r="D55" s="65">
        <f>'[21]SO'!$AB180</f>
        <v>1642.4</v>
      </c>
      <c r="E55" s="66">
        <f t="shared" si="8"/>
        <v>0.9927688787185354</v>
      </c>
      <c r="F55" s="66">
        <f t="shared" si="8"/>
        <v>0.762311441169645</v>
      </c>
      <c r="G55" s="220">
        <f t="shared" si="9"/>
        <v>23.04574375488904</v>
      </c>
      <c r="H55" s="197">
        <f t="shared" si="10"/>
        <v>0.2159090909090909</v>
      </c>
    </row>
    <row r="56" spans="2:8" ht="12">
      <c r="B56" s="52" t="s">
        <v>18</v>
      </c>
      <c r="C56" s="65">
        <f>'[22]SO'!$AI181</f>
        <v>15782</v>
      </c>
      <c r="D56" s="65">
        <f>'[21]SO'!$AB181</f>
        <v>9489.1</v>
      </c>
      <c r="E56" s="66">
        <f t="shared" si="8"/>
        <v>0.7891</v>
      </c>
      <c r="F56" s="66">
        <f t="shared" si="8"/>
        <v>0.4153869725091928</v>
      </c>
      <c r="G56" s="220">
        <f t="shared" si="9"/>
        <v>37.37130274908072</v>
      </c>
      <c r="H56" s="197">
        <f t="shared" si="10"/>
        <v>0.4444444444444444</v>
      </c>
    </row>
    <row r="57" spans="2:8" ht="12">
      <c r="B57" s="52" t="s">
        <v>19</v>
      </c>
      <c r="C57" s="65">
        <f>'[22]SO'!$AI182</f>
        <v>115.7</v>
      </c>
      <c r="D57" s="65">
        <f>'[21]SO'!$AB182</f>
        <v>251.3</v>
      </c>
      <c r="E57" s="66">
        <f>IF(OR(G26="",G26=0),"",C57/G26)</f>
      </c>
      <c r="F57" s="66">
        <f t="shared" si="8"/>
        <v>0.9533383915022762</v>
      </c>
      <c r="G57" s="220">
        <f t="shared" si="9"/>
      </c>
      <c r="H57" s="197" t="e">
        <f t="shared" si="10"/>
        <v>#DIV/0!</v>
      </c>
    </row>
    <row r="58" spans="2:8" ht="12">
      <c r="B58" s="52" t="s">
        <v>20</v>
      </c>
      <c r="C58" s="65">
        <f>'[22]SO'!$AI183</f>
        <v>16038</v>
      </c>
      <c r="D58" s="65">
        <f>'[21]SO'!$AB183</f>
        <v>9404.4</v>
      </c>
      <c r="E58" s="66">
        <f t="shared" si="8"/>
        <v>0.9164571428571429</v>
      </c>
      <c r="F58" s="66">
        <f t="shared" si="8"/>
        <v>0.799455944234284</v>
      </c>
      <c r="G58" s="220">
        <f t="shared" si="9"/>
        <v>11.700119862285884</v>
      </c>
      <c r="H58" s="197">
        <f t="shared" si="10"/>
        <v>0.6220673965590786</v>
      </c>
    </row>
    <row r="59" spans="2:8" ht="12">
      <c r="B59" s="52" t="s">
        <v>21</v>
      </c>
      <c r="C59" s="65">
        <f>'[22]SO'!$AI184</f>
        <v>0</v>
      </c>
      <c r="D59" s="65">
        <f>'[21]SO'!$AB184</f>
        <v>0</v>
      </c>
      <c r="E59" s="66">
        <f>IF(OR(G28="",G28=0),"",C59/G28)</f>
      </c>
      <c r="F59" s="66">
        <f t="shared" si="8"/>
      </c>
      <c r="G59" s="220">
        <f t="shared" si="9"/>
      </c>
      <c r="H59" s="197" t="e">
        <f>IF(E28="","",(G28/E28))</f>
        <v>#DIV/0!</v>
      </c>
    </row>
    <row r="60" spans="2:8" ht="12">
      <c r="B60" s="52" t="s">
        <v>30</v>
      </c>
      <c r="C60" s="65">
        <f>'[22]SO'!$AI185</f>
        <v>0</v>
      </c>
      <c r="D60" s="65">
        <f>'[21]SO'!$AB185</f>
        <v>0</v>
      </c>
      <c r="E60" s="66">
        <f t="shared" si="8"/>
      </c>
      <c r="F60" s="66">
        <f t="shared" si="8"/>
      </c>
      <c r="G60" s="220">
        <f t="shared" si="9"/>
      </c>
      <c r="H60" s="197" t="e">
        <f>IF(E29="","",(G29/E29))</f>
        <v>#DIV/0!</v>
      </c>
    </row>
    <row r="61" spans="2:8" ht="12">
      <c r="B61" s="52" t="s">
        <v>22</v>
      </c>
      <c r="C61" s="65">
        <f>'[22]SO'!$AI186</f>
        <v>119348.5</v>
      </c>
      <c r="D61" s="65">
        <f>'[21]SO'!$AB186</f>
        <v>38137.2</v>
      </c>
      <c r="E61" s="66">
        <f t="shared" si="8"/>
        <v>0.9945708333333333</v>
      </c>
      <c r="F61" s="66">
        <f t="shared" si="8"/>
        <v>0.6138468521540943</v>
      </c>
      <c r="G61" s="220">
        <f t="shared" si="9"/>
        <v>38.0723981179239</v>
      </c>
      <c r="H61" s="197">
        <f t="shared" si="10"/>
        <v>0.6601059470044942</v>
      </c>
    </row>
    <row r="62" spans="2:8" ht="12">
      <c r="B62" s="52" t="s">
        <v>23</v>
      </c>
      <c r="C62" s="65">
        <f>'[22]SO'!$AI187</f>
        <v>9007.4</v>
      </c>
      <c r="D62" s="65">
        <f>'[21]SO'!$AB187</f>
        <v>4322.9</v>
      </c>
      <c r="E62" s="66">
        <f t="shared" si="8"/>
        <v>0.9898241758241758</v>
      </c>
      <c r="F62" s="66">
        <f t="shared" si="8"/>
        <v>0.8168436567023166</v>
      </c>
      <c r="G62" s="220">
        <f t="shared" si="9"/>
        <v>17.29805191218592</v>
      </c>
      <c r="H62" s="197">
        <f t="shared" si="10"/>
        <v>0.4972677595628415</v>
      </c>
    </row>
    <row r="63" spans="2:8" ht="12">
      <c r="B63" s="34"/>
      <c r="C63" s="65"/>
      <c r="D63" s="65"/>
      <c r="E63" s="221"/>
      <c r="F63" s="66">
        <f>IF(OR(H32="",H32=0),"",D63/H32)</f>
      </c>
      <c r="G63" s="220"/>
      <c r="H63" s="197"/>
    </row>
    <row r="64" spans="2:8" ht="12.75" thickBot="1">
      <c r="B64" s="222" t="s">
        <v>24</v>
      </c>
      <c r="C64" s="223">
        <f>IF(SUM(C43:C62)=0,"",SUM(C43:C62))</f>
        <v>226408.4</v>
      </c>
      <c r="D64" s="223">
        <f>IF(SUM(D43:D62)=0,"",SUM(D43:D62))</f>
        <v>94514.29999999999</v>
      </c>
      <c r="E64" s="224">
        <f>IF(OR(G33="",G33=0),"",C64/G33)</f>
        <v>0.9304964655597566</v>
      </c>
      <c r="F64" s="225">
        <f>IF(OR(H33="",H33=0),"",D64/H33)</f>
        <v>0.6464965190232742</v>
      </c>
      <c r="G64" s="226">
        <f>IF(OR(E64="",E64=0),"",(E64-F64)*100)</f>
        <v>28.399994653648243</v>
      </c>
      <c r="H64" s="227">
        <f>IF(E33="","",(G33/E33))</f>
        <v>0.604828285640424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B1">
      <selection activeCell="B7" sqref="B7"/>
    </sheetView>
  </sheetViews>
  <sheetFormatPr defaultColWidth="12" defaultRowHeight="11.25"/>
  <cols>
    <col min="1" max="1" width="5.66015625" style="13" customWidth="1"/>
    <col min="2" max="2" width="33.66015625" style="13" customWidth="1"/>
    <col min="3" max="3" width="14.66015625" style="15" customWidth="1"/>
    <col min="4" max="4" width="14.66015625" style="16" customWidth="1"/>
    <col min="5" max="5" width="14.16015625" style="15" customWidth="1"/>
    <col min="6" max="7" width="14.66015625" style="15" customWidth="1"/>
    <col min="8" max="8" width="14.5" style="17" customWidth="1"/>
    <col min="9" max="9" width="16.5" style="18" customWidth="1"/>
    <col min="10" max="10" width="14.66015625" style="13" customWidth="1"/>
    <col min="11" max="11" width="13.66015625" style="13" customWidth="1"/>
    <col min="12" max="12" width="22" style="13" customWidth="1"/>
    <col min="13" max="13" width="24" style="13" bestFit="1" customWidth="1"/>
    <col min="14" max="15" width="10.66015625" style="13" customWidth="1"/>
    <col min="16" max="16" width="11.5" style="13" customWidth="1"/>
    <col min="17" max="16384" width="11.5" style="13" customWidth="1"/>
  </cols>
  <sheetData>
    <row r="1" spans="1:2" ht="12">
      <c r="A1" s="13">
        <v>10285</v>
      </c>
      <c r="B1" s="14" t="s">
        <v>63</v>
      </c>
    </row>
    <row r="2" spans="1:5" ht="10.5">
      <c r="A2" s="13">
        <v>18512</v>
      </c>
      <c r="B2" s="19"/>
      <c r="E2" s="20"/>
    </row>
    <row r="3" ht="15" customHeight="1" hidden="1">
      <c r="A3" s="13">
        <v>31465</v>
      </c>
    </row>
    <row r="4" spans="1:5" s="21" customFormat="1" ht="15" customHeight="1" thickBot="1">
      <c r="A4" s="21">
        <v>6356</v>
      </c>
      <c r="B4" s="22"/>
      <c r="D4" s="20"/>
      <c r="E4" s="23"/>
    </row>
    <row r="5" spans="1:10" ht="30">
      <c r="A5" s="13">
        <v>13608</v>
      </c>
      <c r="B5" s="24" t="s">
        <v>106</v>
      </c>
      <c r="C5" s="24"/>
      <c r="D5" s="25"/>
      <c r="E5" s="26"/>
      <c r="F5" s="26"/>
      <c r="G5" s="26"/>
      <c r="H5" s="26"/>
      <c r="I5" s="27"/>
      <c r="J5" s="28"/>
    </row>
    <row r="6" spans="1:8" ht="15" customHeight="1">
      <c r="A6" s="13">
        <v>7877</v>
      </c>
      <c r="B6" s="29"/>
      <c r="C6" s="30"/>
      <c r="D6" s="30"/>
      <c r="E6" s="30"/>
      <c r="F6" s="30"/>
      <c r="G6" s="30"/>
      <c r="H6" s="30"/>
    </row>
    <row r="7" ht="11.25" thickBot="1">
      <c r="A7" s="13">
        <v>1679</v>
      </c>
    </row>
    <row r="8" spans="1:17" ht="16.5" thickTop="1">
      <c r="A8" s="13">
        <v>16914</v>
      </c>
      <c r="B8" s="31" t="s">
        <v>0</v>
      </c>
      <c r="C8" s="293" t="s">
        <v>1</v>
      </c>
      <c r="D8" s="294"/>
      <c r="E8" s="294"/>
      <c r="F8" s="295"/>
      <c r="G8" s="153" t="s">
        <v>49</v>
      </c>
      <c r="H8" s="153" t="s">
        <v>44</v>
      </c>
      <c r="I8" s="154"/>
      <c r="J8" s="155" t="s">
        <v>65</v>
      </c>
      <c r="K8" s="155"/>
      <c r="M8" s="156" t="s">
        <v>0</v>
      </c>
      <c r="N8" s="32"/>
      <c r="O8" s="33" t="s">
        <v>1</v>
      </c>
      <c r="P8" s="157"/>
      <c r="Q8" s="153" t="s">
        <v>44</v>
      </c>
    </row>
    <row r="9" spans="1:17" ht="12.75">
      <c r="A9" s="13">
        <v>7818</v>
      </c>
      <c r="B9" s="34"/>
      <c r="C9" s="112" t="s">
        <v>49</v>
      </c>
      <c r="D9" s="113" t="s">
        <v>49</v>
      </c>
      <c r="E9" s="113" t="s">
        <v>49</v>
      </c>
      <c r="F9" s="158" t="s">
        <v>47</v>
      </c>
      <c r="G9" s="159" t="s">
        <v>50</v>
      </c>
      <c r="H9" s="159" t="s">
        <v>50</v>
      </c>
      <c r="I9" s="160" t="s">
        <v>71</v>
      </c>
      <c r="J9" s="161"/>
      <c r="K9" s="162"/>
      <c r="M9" s="163" t="s">
        <v>74</v>
      </c>
      <c r="N9" s="35"/>
      <c r="O9" s="36"/>
      <c r="P9" s="164"/>
      <c r="Q9" s="159" t="s">
        <v>50</v>
      </c>
    </row>
    <row r="10" spans="1:17" ht="12" customHeight="1">
      <c r="A10" s="13">
        <v>30702</v>
      </c>
      <c r="B10" s="34"/>
      <c r="C10" s="37" t="s">
        <v>2</v>
      </c>
      <c r="D10" s="38" t="s">
        <v>3</v>
      </c>
      <c r="E10" s="39" t="s">
        <v>4</v>
      </c>
      <c r="F10" s="165" t="s">
        <v>4</v>
      </c>
      <c r="G10" s="164" t="s">
        <v>76</v>
      </c>
      <c r="H10" s="164" t="s">
        <v>76</v>
      </c>
      <c r="I10" s="166" t="s">
        <v>77</v>
      </c>
      <c r="J10" s="167" t="s">
        <v>78</v>
      </c>
      <c r="K10" s="167" t="s">
        <v>79</v>
      </c>
      <c r="L10" s="40"/>
      <c r="M10" s="163" t="s">
        <v>81</v>
      </c>
      <c r="N10" s="41" t="s">
        <v>2</v>
      </c>
      <c r="O10" s="42" t="s">
        <v>3</v>
      </c>
      <c r="P10" s="41" t="s">
        <v>4</v>
      </c>
      <c r="Q10" s="164" t="s">
        <v>76</v>
      </c>
    </row>
    <row r="11" spans="1:17" ht="12">
      <c r="A11" s="13">
        <v>31458</v>
      </c>
      <c r="B11" s="43"/>
      <c r="C11" s="44" t="s">
        <v>5</v>
      </c>
      <c r="D11" s="45" t="s">
        <v>6</v>
      </c>
      <c r="E11" s="46" t="s">
        <v>7</v>
      </c>
      <c r="F11" s="168" t="s">
        <v>7</v>
      </c>
      <c r="G11" s="47" t="s">
        <v>55</v>
      </c>
      <c r="H11" s="47" t="s">
        <v>85</v>
      </c>
      <c r="I11" s="169"/>
      <c r="J11" s="170"/>
      <c r="K11" s="171"/>
      <c r="M11" s="172"/>
      <c r="N11" s="47" t="s">
        <v>5</v>
      </c>
      <c r="O11" s="45" t="s">
        <v>6</v>
      </c>
      <c r="P11" s="47" t="s">
        <v>7</v>
      </c>
      <c r="Q11" s="47" t="s">
        <v>85</v>
      </c>
    </row>
    <row r="12" spans="1:17" ht="13.5" customHeight="1">
      <c r="A12" s="13">
        <v>60665</v>
      </c>
      <c r="B12" s="48" t="s">
        <v>8</v>
      </c>
      <c r="C12" s="49">
        <f>IF(ISERROR('[51]Récolte_N'!$F$15)=TRUE,"",'[51]Récolte_N'!$F$15)</f>
        <v>17320</v>
      </c>
      <c r="D12" s="49">
        <f aca="true" t="shared" si="0" ref="D12:D31">IF(OR(C12="",C12=0),"",(E12/C12)*10)</f>
        <v>49.913394919168596</v>
      </c>
      <c r="E12" s="50">
        <f>IF(ISERROR('[51]Récolte_N'!$H$15)=TRUE,"",'[51]Récolte_N'!$H$15)</f>
        <v>86450</v>
      </c>
      <c r="F12" s="50">
        <f>P12</f>
        <v>93075</v>
      </c>
      <c r="G12" s="173">
        <f>IF(ISERROR('[51]Récolte_N'!$I$15)=TRUE,"",'[51]Récolte_N'!$I$15)</f>
        <v>23000</v>
      </c>
      <c r="H12" s="173">
        <f>Q12</f>
        <v>25739.3</v>
      </c>
      <c r="I12" s="174">
        <f>IF(OR(H12=0,H12=""),"",(G12/H12)-1)</f>
        <v>-0.1064248056473952</v>
      </c>
      <c r="J12" s="175">
        <f>E12-G12</f>
        <v>63450</v>
      </c>
      <c r="K12" s="176">
        <f>P12-H12</f>
        <v>67335.7</v>
      </c>
      <c r="L12" s="51"/>
      <c r="M12" s="177" t="s">
        <v>8</v>
      </c>
      <c r="N12" s="49">
        <f>IF(ISERROR('[1]Récolte_N'!$F$15)=TRUE,"",'[1]Récolte_N'!$F$15)</f>
        <v>18255</v>
      </c>
      <c r="O12" s="49">
        <f aca="true" t="shared" si="1" ref="O12:O19">IF(OR(N12="",N12=0),"",(P12/N12)*10)</f>
        <v>50.9860312243221</v>
      </c>
      <c r="P12" s="50">
        <f>IF(ISERROR('[1]Récolte_N'!$H$15)=TRUE,"",'[1]Récolte_N'!$H$15)</f>
        <v>93075</v>
      </c>
      <c r="Q12" s="173">
        <f>'[21]TR'!$AI168</f>
        <v>25739.3</v>
      </c>
    </row>
    <row r="13" spans="1:17" ht="13.5" customHeight="1">
      <c r="A13" s="13">
        <v>7280</v>
      </c>
      <c r="B13" s="52" t="s">
        <v>31</v>
      </c>
      <c r="C13" s="49">
        <f>IF(ISERROR('[52]Récolte_N'!$F$15)=TRUE,"",'[52]Récolte_N'!$F$15)</f>
        <v>73000</v>
      </c>
      <c r="D13" s="49">
        <f t="shared" si="0"/>
        <v>49.4054794520548</v>
      </c>
      <c r="E13" s="50">
        <f>IF(ISERROR('[52]Récolte_N'!$H$15)=TRUE,"",'[52]Récolte_N'!$H$15)</f>
        <v>360660</v>
      </c>
      <c r="F13" s="50">
        <f>P13</f>
        <v>371550</v>
      </c>
      <c r="G13" s="173">
        <f>IF(ISERROR('[52]Récolte_N'!$I$15)=TRUE,"",'[52]Récolte_N'!$I$15)</f>
        <v>70000</v>
      </c>
      <c r="H13" s="173">
        <f>Q13</f>
        <v>62904.6</v>
      </c>
      <c r="I13" s="174">
        <f>IF(OR(H13=0,H13=""),"",(G13/H13)-1)</f>
        <v>0.11279620250347344</v>
      </c>
      <c r="J13" s="175">
        <f aca="true" t="shared" si="2" ref="J13:J31">E13-G13</f>
        <v>290660</v>
      </c>
      <c r="K13" s="176">
        <f>P13-H13</f>
        <v>308645.4</v>
      </c>
      <c r="L13" s="51"/>
      <c r="M13" s="178" t="s">
        <v>31</v>
      </c>
      <c r="N13" s="49">
        <f>IF(ISERROR('[2]Récolte_N'!$F$15)=TRUE,"",'[2]Récolte_N'!$F$15)</f>
        <v>73900</v>
      </c>
      <c r="O13" s="49">
        <f t="shared" si="1"/>
        <v>50.27740189445196</v>
      </c>
      <c r="P13" s="50">
        <f>IF(ISERROR('[2]Récolte_N'!$H$15)=TRUE,"",'[2]Récolte_N'!$H$15)</f>
        <v>371550</v>
      </c>
      <c r="Q13" s="173">
        <f>'[21]TR'!$AI169</f>
        <v>62904.6</v>
      </c>
    </row>
    <row r="14" spans="1:17" ht="13.5" customHeight="1">
      <c r="A14" s="13">
        <v>17376</v>
      </c>
      <c r="B14" s="52" t="s">
        <v>9</v>
      </c>
      <c r="C14" s="49">
        <f>IF(ISERROR('[53]Récolte_N'!$F$15)=TRUE,"",'[53]Récolte_N'!$F$15)</f>
        <v>26300</v>
      </c>
      <c r="D14" s="49">
        <f t="shared" si="0"/>
        <v>43.942965779467684</v>
      </c>
      <c r="E14" s="50">
        <f>IF(ISERROR('[53]Récolte_N'!$H$15)=TRUE,"",'[53]Récolte_N'!$H$15)</f>
        <v>115570</v>
      </c>
      <c r="F14" s="179">
        <f>P14</f>
        <v>129280</v>
      </c>
      <c r="G14" s="173">
        <f>IF(ISERROR('[53]Récolte_N'!$I$15)=TRUE,"",'[53]Récolte_N'!$I$15)</f>
        <v>30000</v>
      </c>
      <c r="H14" s="180">
        <f>Q14</f>
        <v>33056.7</v>
      </c>
      <c r="I14" s="174">
        <f aca="true" t="shared" si="3" ref="I14:I31">IF(OR(H14=0,H14=""),"",(G14/H14)-1)</f>
        <v>-0.09246839521186312</v>
      </c>
      <c r="J14" s="175">
        <f t="shared" si="2"/>
        <v>85570</v>
      </c>
      <c r="K14" s="181">
        <f>P14-H14</f>
        <v>96223.3</v>
      </c>
      <c r="L14" s="51"/>
      <c r="M14" s="163" t="s">
        <v>9</v>
      </c>
      <c r="N14" s="49">
        <f>IF(ISERROR('[3]Récolte_N'!$F$15)=TRUE,"",'[3]Récolte_N'!$F$15)</f>
        <v>27400</v>
      </c>
      <c r="O14" s="49">
        <f t="shared" si="1"/>
        <v>47.18248175182482</v>
      </c>
      <c r="P14" s="50">
        <f>IF(ISERROR('[3]Récolte_N'!$H$15)=TRUE,"",'[3]Récolte_N'!$H$15)</f>
        <v>129280</v>
      </c>
      <c r="Q14" s="173">
        <f>'[21]TR'!$AI170</f>
        <v>33056.7</v>
      </c>
    </row>
    <row r="15" spans="1:17" ht="13.5" customHeight="1">
      <c r="A15" s="13">
        <v>26391</v>
      </c>
      <c r="B15" s="52" t="s">
        <v>28</v>
      </c>
      <c r="C15" s="49">
        <f>IF(ISERROR('[54]Récolte_N'!$F$15)=TRUE,"",'[54]Récolte_N'!$F$15)</f>
        <v>5680</v>
      </c>
      <c r="D15" s="49">
        <f t="shared" si="0"/>
        <v>40</v>
      </c>
      <c r="E15" s="50">
        <f>IF(ISERROR('[54]Récolte_N'!$H$15)=TRUE,"",'[54]Récolte_N'!$H$15)</f>
        <v>22720</v>
      </c>
      <c r="F15" s="179">
        <f aca="true" t="shared" si="4" ref="F15:F29">P15</f>
        <v>33210</v>
      </c>
      <c r="G15" s="173">
        <f>IF(ISERROR('[54]Récolte_N'!$I$15)=TRUE,"",'[54]Récolte_N'!$I$15)</f>
        <v>13000</v>
      </c>
      <c r="H15" s="180">
        <f aca="true" t="shared" si="5" ref="H15:H30">Q15</f>
        <v>10314.3</v>
      </c>
      <c r="I15" s="174">
        <f t="shared" si="3"/>
        <v>0.2603860659472772</v>
      </c>
      <c r="J15" s="175">
        <f t="shared" si="2"/>
        <v>9720</v>
      </c>
      <c r="K15" s="181">
        <f aca="true" t="shared" si="6" ref="K15:K30">P15-H15</f>
        <v>22895.7</v>
      </c>
      <c r="L15" s="51"/>
      <c r="M15" s="163" t="s">
        <v>28</v>
      </c>
      <c r="N15" s="49">
        <f>IF(ISERROR('[4]Récolte_N'!$F$15)=TRUE,"",'[4]Récolte_N'!$F$15)</f>
        <v>6150</v>
      </c>
      <c r="O15" s="49">
        <f t="shared" si="1"/>
        <v>54</v>
      </c>
      <c r="P15" s="50">
        <f>IF(ISERROR('[4]Récolte_N'!$H$15)=TRUE,"",'[4]Récolte_N'!$H$15)</f>
        <v>33210</v>
      </c>
      <c r="Q15" s="173">
        <f>'[21]TR'!$AI171</f>
        <v>10314.3</v>
      </c>
    </row>
    <row r="16" spans="1:17" ht="13.5" customHeight="1">
      <c r="A16" s="13">
        <v>19136</v>
      </c>
      <c r="B16" s="52" t="s">
        <v>10</v>
      </c>
      <c r="C16" s="49">
        <f>IF(ISERROR('[55]Récolte_N'!$F$15)=TRUE,"",'[55]Récolte_N'!$F$15)</f>
        <v>1250</v>
      </c>
      <c r="D16" s="49">
        <f t="shared" si="0"/>
        <v>71</v>
      </c>
      <c r="E16" s="50">
        <f>IF(ISERROR('[55]Récolte_N'!$H$15)=TRUE,"",'[55]Récolte_N'!$H$15)</f>
        <v>8875</v>
      </c>
      <c r="F16" s="179">
        <f t="shared" si="4"/>
        <v>8400</v>
      </c>
      <c r="G16" s="173">
        <f>IF(ISERROR('[55]Récolte_N'!$I$15)=TRUE,"",'[55]Récolte_N'!$I$15)</f>
        <v>3400</v>
      </c>
      <c r="H16" s="180">
        <f t="shared" si="5"/>
        <v>3243.2</v>
      </c>
      <c r="I16" s="174">
        <f t="shared" si="3"/>
        <v>0.04834731129748393</v>
      </c>
      <c r="J16" s="175">
        <f t="shared" si="2"/>
        <v>5475</v>
      </c>
      <c r="K16" s="181">
        <f t="shared" si="6"/>
        <v>5156.8</v>
      </c>
      <c r="L16" s="51"/>
      <c r="M16" s="163" t="s">
        <v>10</v>
      </c>
      <c r="N16" s="49">
        <f>IF(ISERROR('[5]Récolte_N'!$F$15)=TRUE,"",'[5]Récolte_N'!$F$15)</f>
        <v>1120</v>
      </c>
      <c r="O16" s="49">
        <f t="shared" si="1"/>
        <v>75</v>
      </c>
      <c r="P16" s="50">
        <f>IF(ISERROR('[5]Récolte_N'!$H$15)=TRUE,"",'[5]Récolte_N'!$H$15)</f>
        <v>8400</v>
      </c>
      <c r="Q16" s="173">
        <f>'[21]TR'!$AI172</f>
        <v>3243.2</v>
      </c>
    </row>
    <row r="17" spans="1:17" ht="13.5" customHeight="1">
      <c r="A17" s="13">
        <v>1790</v>
      </c>
      <c r="B17" s="52" t="s">
        <v>11</v>
      </c>
      <c r="C17" s="49">
        <f>IF(ISERROR('[56]Récolte_N'!$F$15)=TRUE,"",'[56]Récolte_N'!$F$15)</f>
        <v>1700</v>
      </c>
      <c r="D17" s="49">
        <f t="shared" si="0"/>
        <v>63.52941176470588</v>
      </c>
      <c r="E17" s="50">
        <f>IF(ISERROR('[56]Récolte_N'!$H$15)=TRUE,"",'[56]Récolte_N'!$H$15)</f>
        <v>10800</v>
      </c>
      <c r="F17" s="179">
        <f t="shared" si="4"/>
        <v>10800</v>
      </c>
      <c r="G17" s="173">
        <f>IF(ISERROR('[56]Récolte_N'!$I$15)=TRUE,"",'[56]Récolte_N'!$I$15)</f>
        <v>6000</v>
      </c>
      <c r="H17" s="180">
        <f t="shared" si="5"/>
        <v>4622.8</v>
      </c>
      <c r="I17" s="174">
        <f t="shared" si="3"/>
        <v>0.29791468374145524</v>
      </c>
      <c r="J17" s="175">
        <f t="shared" si="2"/>
        <v>4800</v>
      </c>
      <c r="K17" s="181">
        <f t="shared" si="6"/>
        <v>6177.2</v>
      </c>
      <c r="L17" s="51"/>
      <c r="M17" s="163" t="s">
        <v>11</v>
      </c>
      <c r="N17" s="49">
        <f>IF(ISERROR('[6]Récolte_N'!$F$15)=TRUE,"",'[6]Récolte_N'!$F$15)</f>
        <v>1700</v>
      </c>
      <c r="O17" s="49">
        <f t="shared" si="1"/>
        <v>63.52941176470588</v>
      </c>
      <c r="P17" s="50">
        <f>IF(ISERROR('[6]Récolte_N'!$H$15)=TRUE,"",'[6]Récolte_N'!$H$15)</f>
        <v>10800</v>
      </c>
      <c r="Q17" s="173">
        <f>'[21]TR'!$AI173</f>
        <v>4622.8</v>
      </c>
    </row>
    <row r="18" spans="1:17" ht="13.5" customHeight="1">
      <c r="A18" s="13" t="s">
        <v>13</v>
      </c>
      <c r="B18" s="52" t="s">
        <v>12</v>
      </c>
      <c r="C18" s="49">
        <f>IF(ISERROR('[57]Récolte_N'!$F$15)=TRUE,"",'[57]Récolte_N'!$F$15)</f>
        <v>20350</v>
      </c>
      <c r="D18" s="49">
        <f t="shared" si="0"/>
        <v>50.171990171990174</v>
      </c>
      <c r="E18" s="50">
        <f>IF(ISERROR('[57]Récolte_N'!$H$15)=TRUE,"",'[57]Récolte_N'!$H$15)</f>
        <v>102100</v>
      </c>
      <c r="F18" s="179">
        <f t="shared" si="4"/>
        <v>115450</v>
      </c>
      <c r="G18" s="173">
        <f>IF(ISERROR('[57]Récolte_N'!$I$15)=TRUE,"",'[57]Récolte_N'!$I$15)</f>
        <v>31000</v>
      </c>
      <c r="H18" s="180">
        <f t="shared" si="5"/>
        <v>32342</v>
      </c>
      <c r="I18" s="174">
        <f t="shared" si="3"/>
        <v>-0.04149403252736383</v>
      </c>
      <c r="J18" s="175">
        <f t="shared" si="2"/>
        <v>71100</v>
      </c>
      <c r="K18" s="181">
        <f t="shared" si="6"/>
        <v>83108</v>
      </c>
      <c r="L18" s="51"/>
      <c r="M18" s="163" t="s">
        <v>12</v>
      </c>
      <c r="N18" s="49">
        <f>IF(ISERROR('[7]Récolte_N'!$F$15)=TRUE,"",'[7]Récolte_N'!$F$15)</f>
        <v>21320</v>
      </c>
      <c r="O18" s="49">
        <f t="shared" si="1"/>
        <v>54.151031894934334</v>
      </c>
      <c r="P18" s="50">
        <f>IF(ISERROR('[7]Récolte_N'!$H$15)=TRUE,"",'[7]Récolte_N'!$H$15)</f>
        <v>115450</v>
      </c>
      <c r="Q18" s="173">
        <f>'[21]TR'!$AI174</f>
        <v>32342</v>
      </c>
    </row>
    <row r="19" spans="1:17" ht="13.5" customHeight="1">
      <c r="A19" s="13" t="s">
        <v>13</v>
      </c>
      <c r="B19" s="52" t="s">
        <v>14</v>
      </c>
      <c r="C19" s="49">
        <f>IF(ISERROR('[58]Récolte_N'!$F$15)=TRUE,"",'[58]Récolte_N'!$F$15)</f>
        <v>3250</v>
      </c>
      <c r="D19" s="49">
        <f t="shared" si="0"/>
        <v>39.69230769230769</v>
      </c>
      <c r="E19" s="50">
        <f>IF(ISERROR('[58]Récolte_N'!$H$15)=TRUE,"",'[58]Récolte_N'!$H$15)</f>
        <v>12900</v>
      </c>
      <c r="F19" s="179">
        <f t="shared" si="4"/>
        <v>13150</v>
      </c>
      <c r="G19" s="173">
        <f>IF(ISERROR('[58]Récolte_N'!$I$15)=TRUE,"",'[58]Récolte_N'!$I$15)</f>
        <v>2600</v>
      </c>
      <c r="H19" s="180">
        <f t="shared" si="5"/>
        <v>2727.3</v>
      </c>
      <c r="I19" s="174">
        <f t="shared" si="3"/>
        <v>-0.04667619990466765</v>
      </c>
      <c r="J19" s="175">
        <f t="shared" si="2"/>
        <v>10300</v>
      </c>
      <c r="K19" s="181">
        <f t="shared" si="6"/>
        <v>10422.7</v>
      </c>
      <c r="L19" s="51"/>
      <c r="M19" s="163" t="s">
        <v>14</v>
      </c>
      <c r="N19" s="49">
        <f>IF(ISERROR('[8]Récolte_N'!$F$15)=TRUE,"",'[8]Récolte_N'!$F$15)</f>
        <v>3375</v>
      </c>
      <c r="O19" s="49">
        <f t="shared" si="1"/>
        <v>38.96296296296296</v>
      </c>
      <c r="P19" s="50">
        <f>IF(ISERROR('[8]Récolte_N'!$H$15)=TRUE,"",'[8]Récolte_N'!$H$15)</f>
        <v>13150</v>
      </c>
      <c r="Q19" s="173">
        <f>'[21]TR'!$AI175</f>
        <v>2727.3</v>
      </c>
    </row>
    <row r="20" spans="1:17" ht="13.5" customHeight="1">
      <c r="A20" s="13" t="s">
        <v>13</v>
      </c>
      <c r="B20" s="52" t="s">
        <v>27</v>
      </c>
      <c r="C20" s="49">
        <f>IF(ISERROR('[59]Récolte_N'!$F$15)=TRUE,"",'[59]Récolte_N'!$F$15)</f>
        <v>5780</v>
      </c>
      <c r="D20" s="49">
        <f>IF(OR(C20="",C20=0),"",(E20/C20)*10)</f>
        <v>63.32179930795847</v>
      </c>
      <c r="E20" s="50">
        <f>IF(ISERROR('[59]Récolte_N'!$H$15)=TRUE,"",'[59]Récolte_N'!$H$15)</f>
        <v>36600</v>
      </c>
      <c r="F20" s="179">
        <f t="shared" si="4"/>
        <v>32665</v>
      </c>
      <c r="G20" s="173">
        <f>IF(ISERROR('[59]Récolte_N'!$I$15)=TRUE,"",'[59]Récolte_N'!$I$15)</f>
        <v>21500</v>
      </c>
      <c r="H20" s="180">
        <f t="shared" si="5"/>
        <v>14601</v>
      </c>
      <c r="I20" s="174">
        <f t="shared" si="3"/>
        <v>0.47250188343264155</v>
      </c>
      <c r="J20" s="175">
        <f t="shared" si="2"/>
        <v>15100</v>
      </c>
      <c r="K20" s="181">
        <f t="shared" si="6"/>
        <v>18064</v>
      </c>
      <c r="L20" s="292"/>
      <c r="M20" s="163" t="s">
        <v>27</v>
      </c>
      <c r="N20" s="49">
        <f>IF(ISERROR('[9]Récolte_N'!$F$15)=TRUE,"",'[9]Récolte_N'!$F$15)</f>
        <v>5430</v>
      </c>
      <c r="O20" s="49">
        <f>IF(OR(N20="",N20=0),"",(P20/N20)*10)</f>
        <v>60.156537753222835</v>
      </c>
      <c r="P20" s="50">
        <f>IF(ISERROR('[9]Récolte_N'!$H$15)=TRUE,"",'[9]Récolte_N'!$H$15)</f>
        <v>32665</v>
      </c>
      <c r="Q20" s="173">
        <f>'[21]TR'!$AI176</f>
        <v>14601</v>
      </c>
    </row>
    <row r="21" spans="1:17" ht="13.5" customHeight="1">
      <c r="A21" s="13" t="s">
        <v>13</v>
      </c>
      <c r="B21" s="52" t="s">
        <v>15</v>
      </c>
      <c r="C21" s="49">
        <f>IF(ISERROR('[60]Récolte_N'!$F$15)=TRUE,"",'[60]Récolte_N'!$F$15)</f>
        <v>11300</v>
      </c>
      <c r="D21" s="49">
        <f>IF(OR(C21="",C21=0),"",(E21/C21)*10)</f>
        <v>53.98230088495575</v>
      </c>
      <c r="E21" s="50">
        <f>IF(ISERROR('[60]Récolte_N'!$H$15)=TRUE,"",'[60]Récolte_N'!$H$15)</f>
        <v>61000</v>
      </c>
      <c r="F21" s="179">
        <f t="shared" si="4"/>
        <v>73500</v>
      </c>
      <c r="G21" s="173">
        <f>IF(ISERROR('[60]Récolte_N'!$I$15)=TRUE,"",'[60]Récolte_N'!$I$15)</f>
        <v>25000</v>
      </c>
      <c r="H21" s="180">
        <f t="shared" si="5"/>
        <v>28578.1</v>
      </c>
      <c r="I21" s="174">
        <f t="shared" si="3"/>
        <v>-0.12520426480416813</v>
      </c>
      <c r="J21" s="175">
        <f t="shared" si="2"/>
        <v>36000</v>
      </c>
      <c r="K21" s="181">
        <f t="shared" si="6"/>
        <v>44921.9</v>
      </c>
      <c r="L21" s="51"/>
      <c r="M21" s="163" t="s">
        <v>15</v>
      </c>
      <c r="N21" s="49">
        <f>IF(ISERROR('[10]Récolte_N'!$F$15)=TRUE,"",'[10]Récolte_N'!$F$15)</f>
        <v>13400</v>
      </c>
      <c r="O21" s="49">
        <f>IF(OR(N21="",N21=0),"",(P21/N21)*10)</f>
        <v>54.850746268656714</v>
      </c>
      <c r="P21" s="50">
        <f>IF(ISERROR('[10]Récolte_N'!$H$15)=TRUE,"",'[10]Récolte_N'!$H$15)</f>
        <v>73500</v>
      </c>
      <c r="Q21" s="173">
        <f>'[21]TR'!$AI177</f>
        <v>28578.1</v>
      </c>
    </row>
    <row r="22" spans="1:17" ht="13.5" customHeight="1">
      <c r="A22" s="13" t="s">
        <v>13</v>
      </c>
      <c r="B22" s="52" t="s">
        <v>29</v>
      </c>
      <c r="C22" s="49">
        <f>IF(ISERROR('[61]Récolte_N'!$F$15)=TRUE,"",'[61]Récolte_N'!$F$15)</f>
        <v>1700</v>
      </c>
      <c r="D22" s="49">
        <f>IF(OR(C22="",C22=0),"",(E22/C22)*10)</f>
        <v>52.94117647058823</v>
      </c>
      <c r="E22" s="50">
        <f>IF(ISERROR('[61]Récolte_N'!$H$15)=TRUE,"",'[61]Récolte_N'!$H$15)</f>
        <v>9000</v>
      </c>
      <c r="F22" s="179">
        <f t="shared" si="4"/>
        <v>9000</v>
      </c>
      <c r="G22" s="173">
        <f>IF(ISERROR('[61]Récolte_N'!$I$15)=TRUE,"",'[61]Récolte_N'!$I$15)</f>
        <v>2100</v>
      </c>
      <c r="H22" s="180">
        <f t="shared" si="5"/>
        <v>1775</v>
      </c>
      <c r="I22" s="174">
        <f t="shared" si="3"/>
        <v>0.18309859154929575</v>
      </c>
      <c r="J22" s="175">
        <f t="shared" si="2"/>
        <v>6900</v>
      </c>
      <c r="K22" s="181">
        <f t="shared" si="6"/>
        <v>7225</v>
      </c>
      <c r="L22" s="51"/>
      <c r="M22" s="163" t="s">
        <v>29</v>
      </c>
      <c r="N22" s="49">
        <f>IF(ISERROR('[11]Récolte_N'!$F$15)=TRUE,"",'[11]Récolte_N'!$F$15)</f>
        <v>1850</v>
      </c>
      <c r="O22" s="49">
        <f>IF(OR(N22="",N22=0),"",(P22/N22)*10)</f>
        <v>48.648648648648646</v>
      </c>
      <c r="P22" s="50">
        <f>IF(ISERROR('[11]Récolte_N'!$H$15)=TRUE,"",'[11]Récolte_N'!$H$15)</f>
        <v>9000</v>
      </c>
      <c r="Q22" s="173">
        <f>'[21]TR'!$AI178</f>
        <v>1775</v>
      </c>
    </row>
    <row r="23" spans="1:17" ht="13.5" customHeight="1">
      <c r="A23" s="13" t="s">
        <v>13</v>
      </c>
      <c r="B23" s="52" t="s">
        <v>16</v>
      </c>
      <c r="C23" s="49">
        <f>IF(ISERROR('[62]Récolte_N'!$F$15)=TRUE,"",'[62]Récolte_N'!$F$15)</f>
        <v>45092</v>
      </c>
      <c r="D23" s="49">
        <f t="shared" si="0"/>
        <v>64.86050740707886</v>
      </c>
      <c r="E23" s="50">
        <f>IF(ISERROR('[62]Récolte_N'!$H$15)=TRUE,"",'[62]Récolte_N'!$H$15)</f>
        <v>292469</v>
      </c>
      <c r="F23" s="179">
        <f t="shared" si="4"/>
        <v>363041.2</v>
      </c>
      <c r="G23" s="173">
        <f>IF(ISERROR('[62]Récolte_N'!$I$15)=TRUE,"",'[62]Récolte_N'!$I$15)</f>
        <v>212192</v>
      </c>
      <c r="H23" s="180">
        <f t="shared" si="5"/>
        <v>251503.8</v>
      </c>
      <c r="I23" s="174">
        <f t="shared" si="3"/>
        <v>-0.15630698224042738</v>
      </c>
      <c r="J23" s="175">
        <f t="shared" si="2"/>
        <v>80277</v>
      </c>
      <c r="K23" s="181">
        <f t="shared" si="6"/>
        <v>111537.40000000002</v>
      </c>
      <c r="L23" s="51"/>
      <c r="M23" s="163" t="s">
        <v>16</v>
      </c>
      <c r="N23" s="49">
        <f>IF(ISERROR('[12]Récolte_N'!$F$15)=TRUE,"",'[12]Récolte_N'!$F$15)</f>
        <v>55717</v>
      </c>
      <c r="O23" s="49">
        <f aca="true" t="shared" si="7" ref="O23:O31">IF(OR(N23="",N23=0),"",(P23/N23)*10)</f>
        <v>65.158066658291</v>
      </c>
      <c r="P23" s="50">
        <f>IF(ISERROR('[12]Récolte_N'!$H$15)=TRUE,"",'[12]Récolte_N'!$H$15)</f>
        <v>363041.2</v>
      </c>
      <c r="Q23" s="173">
        <f>'[21]TR'!$AI179</f>
        <v>251503.8</v>
      </c>
    </row>
    <row r="24" spans="1:17" ht="13.5" customHeight="1">
      <c r="A24" s="13" t="s">
        <v>13</v>
      </c>
      <c r="B24" s="52" t="s">
        <v>17</v>
      </c>
      <c r="C24" s="49">
        <f>IF(ISERROR('[63]Récolte_N'!$F$15)=TRUE,"",'[63]Récolte_N'!$F$15)</f>
        <v>55785</v>
      </c>
      <c r="D24" s="49">
        <f t="shared" si="0"/>
        <v>56.92031908219056</v>
      </c>
      <c r="E24" s="50">
        <f>IF(ISERROR('[63]Récolte_N'!$H$15)=TRUE,"",'[63]Récolte_N'!$H$15)</f>
        <v>317530</v>
      </c>
      <c r="F24" s="179">
        <f t="shared" si="4"/>
        <v>258740</v>
      </c>
      <c r="G24" s="173">
        <f>IF(ISERROR('[63]Récolte_N'!$I$15)=TRUE,"",'[63]Récolte_N'!$I$15)</f>
        <v>154000</v>
      </c>
      <c r="H24" s="180">
        <f t="shared" si="5"/>
        <v>115627.5</v>
      </c>
      <c r="I24" s="174">
        <f t="shared" si="3"/>
        <v>0.33186309485200316</v>
      </c>
      <c r="J24" s="175">
        <f t="shared" si="2"/>
        <v>163530</v>
      </c>
      <c r="K24" s="181">
        <f t="shared" si="6"/>
        <v>143112.5</v>
      </c>
      <c r="L24" s="51"/>
      <c r="M24" s="163" t="s">
        <v>17</v>
      </c>
      <c r="N24" s="49">
        <f>IF(ISERROR('[13]Récolte_N'!$F$15)=TRUE,"",'[13]Récolte_N'!$F$15)</f>
        <v>44735</v>
      </c>
      <c r="O24" s="49">
        <f t="shared" si="7"/>
        <v>57.83838158041802</v>
      </c>
      <c r="P24" s="50">
        <f>IF(ISERROR('[13]Récolte_N'!$H$15)=TRUE,"",'[13]Récolte_N'!$H$15)</f>
        <v>258740</v>
      </c>
      <c r="Q24" s="173">
        <f>'[21]TR'!$AI180</f>
        <v>115627.5</v>
      </c>
    </row>
    <row r="25" spans="1:17" ht="13.5" customHeight="1">
      <c r="A25" s="13" t="s">
        <v>13</v>
      </c>
      <c r="B25" s="52" t="s">
        <v>18</v>
      </c>
      <c r="C25" s="49">
        <f>IF(ISERROR('[64]Récolte_N'!$F$15)=TRUE,"",'[64]Récolte_N'!$F$15)</f>
        <v>26300</v>
      </c>
      <c r="D25" s="49">
        <f t="shared" si="0"/>
        <v>52.851711026615966</v>
      </c>
      <c r="E25" s="50">
        <f>IF(ISERROR('[64]Récolte_N'!$H$15)=TRUE,"",'[64]Récolte_N'!$H$15)</f>
        <v>139000</v>
      </c>
      <c r="F25" s="179">
        <f t="shared" si="4"/>
        <v>140000</v>
      </c>
      <c r="G25" s="173">
        <f>IF(ISERROR('[64]Récolte_N'!$I$15)=TRUE,"",'[64]Récolte_N'!$I$15)</f>
        <v>69000</v>
      </c>
      <c r="H25" s="180">
        <f t="shared" si="5"/>
        <v>67767</v>
      </c>
      <c r="I25" s="174">
        <f t="shared" si="3"/>
        <v>0.018194696533711197</v>
      </c>
      <c r="J25" s="175">
        <f t="shared" si="2"/>
        <v>70000</v>
      </c>
      <c r="K25" s="181">
        <f t="shared" si="6"/>
        <v>72233</v>
      </c>
      <c r="L25" s="51"/>
      <c r="M25" s="163" t="s">
        <v>18</v>
      </c>
      <c r="N25" s="49">
        <f>IF(ISERROR('[14]Récolte_N'!$F$15)=TRUE,"",'[14]Récolte_N'!$F$15)</f>
        <v>26500</v>
      </c>
      <c r="O25" s="49">
        <f t="shared" si="7"/>
        <v>52.83018867924528</v>
      </c>
      <c r="P25" s="50">
        <f>IF(ISERROR('[14]Récolte_N'!$H$15)=TRUE,"",'[14]Récolte_N'!$H$15)</f>
        <v>140000</v>
      </c>
      <c r="Q25" s="173">
        <f>'[21]TR'!$AI181</f>
        <v>67767</v>
      </c>
    </row>
    <row r="26" spans="1:17" ht="13.5" customHeight="1">
      <c r="A26" s="13" t="s">
        <v>13</v>
      </c>
      <c r="B26" s="52" t="s">
        <v>19</v>
      </c>
      <c r="C26" s="49">
        <f>IF(ISERROR('[65]Récolte_N'!$F$15)=TRUE,"",'[65]Récolte_N'!$F$15)</f>
        <v>1300</v>
      </c>
      <c r="D26" s="49">
        <f t="shared" si="0"/>
        <v>65</v>
      </c>
      <c r="E26" s="50">
        <f>IF(ISERROR('[65]Récolte_N'!$H$15)=TRUE,"",'[65]Récolte_N'!$H$15)</f>
        <v>8450</v>
      </c>
      <c r="F26" s="179">
        <f t="shared" si="4"/>
        <v>8970</v>
      </c>
      <c r="G26" s="173">
        <f>IF(ISERROR('[65]Récolte_N'!$I$15)=TRUE,"",'[65]Récolte_N'!$I$15)</f>
        <v>4000</v>
      </c>
      <c r="H26" s="180">
        <f t="shared" si="5"/>
        <v>4578.6</v>
      </c>
      <c r="I26" s="174">
        <f t="shared" si="3"/>
        <v>-0.12637050626829172</v>
      </c>
      <c r="J26" s="175">
        <f t="shared" si="2"/>
        <v>4450</v>
      </c>
      <c r="K26" s="181">
        <f t="shared" si="6"/>
        <v>4391.4</v>
      </c>
      <c r="L26" s="51"/>
      <c r="M26" s="163" t="s">
        <v>19</v>
      </c>
      <c r="N26" s="49">
        <f>IF(ISERROR('[15]Récolte_N'!$F$15)=TRUE,"",'[15]Récolte_N'!$F$15)</f>
        <v>1380</v>
      </c>
      <c r="O26" s="49">
        <f t="shared" si="7"/>
        <v>65</v>
      </c>
      <c r="P26" s="50">
        <f>IF(ISERROR('[15]Récolte_N'!$H$15)=TRUE,"",'[15]Récolte_N'!$H$15)</f>
        <v>8970</v>
      </c>
      <c r="Q26" s="173">
        <f>'[21]TR'!$AI182</f>
        <v>4578.6</v>
      </c>
    </row>
    <row r="27" spans="1:17" ht="13.5" customHeight="1">
      <c r="A27" s="13" t="s">
        <v>13</v>
      </c>
      <c r="B27" s="52" t="s">
        <v>20</v>
      </c>
      <c r="C27" s="49">
        <f>IF(ISERROR('[66]Récolte_N'!$F$15)=TRUE,"",'[66]Récolte_N'!$F$15)</f>
        <v>27650</v>
      </c>
      <c r="D27" s="49">
        <f t="shared" si="0"/>
        <v>49.53164556962025</v>
      </c>
      <c r="E27" s="50">
        <f>IF(ISERROR('[66]Récolte_N'!$H$15)=TRUE,"",'[66]Récolte_N'!$H$15)</f>
        <v>136955</v>
      </c>
      <c r="F27" s="179">
        <f t="shared" si="4"/>
        <v>99930</v>
      </c>
      <c r="G27" s="173">
        <f>IF(ISERROR('[66]Récolte_N'!$I$15)=TRUE,"",'[66]Récolte_N'!$I$15)</f>
        <v>56000</v>
      </c>
      <c r="H27" s="180">
        <f t="shared" si="5"/>
        <v>38348.1</v>
      </c>
      <c r="I27" s="174">
        <f t="shared" si="3"/>
        <v>0.46030702955296365</v>
      </c>
      <c r="J27" s="175">
        <f t="shared" si="2"/>
        <v>80955</v>
      </c>
      <c r="K27" s="181">
        <f t="shared" si="6"/>
        <v>61581.9</v>
      </c>
      <c r="L27" s="51"/>
      <c r="M27" s="163" t="s">
        <v>20</v>
      </c>
      <c r="N27" s="49">
        <f>IF(ISERROR('[16]Récolte_N'!$F$15)=TRUE,"",'[16]Récolte_N'!$F$15)</f>
        <v>21950</v>
      </c>
      <c r="O27" s="49">
        <f t="shared" si="7"/>
        <v>45.526195899772205</v>
      </c>
      <c r="P27" s="50">
        <f>IF(ISERROR('[16]Récolte_N'!$H$15)=TRUE,"",'[16]Récolte_N'!$H$15)</f>
        <v>99930</v>
      </c>
      <c r="Q27" s="173">
        <f>'[21]TR'!$AI183</f>
        <v>38348.1</v>
      </c>
    </row>
    <row r="28" spans="1:17" ht="13.5" customHeight="1">
      <c r="A28" s="13" t="s">
        <v>13</v>
      </c>
      <c r="B28" s="52" t="s">
        <v>21</v>
      </c>
      <c r="C28" s="49">
        <f>IF(ISERROR('[67]Récolte_N'!$F$15)=TRUE,"",'[67]Récolte_N'!$F$15)</f>
        <v>1050</v>
      </c>
      <c r="D28" s="49">
        <f t="shared" si="0"/>
        <v>49.21</v>
      </c>
      <c r="E28" s="50">
        <f>IF(ISERROR('[67]Récolte_N'!$H$15)=TRUE,"",'[67]Récolte_N'!$H$15)</f>
        <v>5167.05</v>
      </c>
      <c r="F28" s="179">
        <f t="shared" si="4"/>
        <v>5170</v>
      </c>
      <c r="G28" s="173">
        <f>IF(ISERROR('[67]Récolte_N'!$I$15)=TRUE,"",'[67]Récolte_N'!$I$15)</f>
        <v>2600</v>
      </c>
      <c r="H28" s="180">
        <f t="shared" si="5"/>
        <v>2809.8</v>
      </c>
      <c r="I28" s="174">
        <f t="shared" si="3"/>
        <v>-0.07466723610221371</v>
      </c>
      <c r="J28" s="175">
        <f t="shared" si="2"/>
        <v>2567.05</v>
      </c>
      <c r="K28" s="181">
        <f t="shared" si="6"/>
        <v>2360.2</v>
      </c>
      <c r="L28" s="51"/>
      <c r="M28" s="163" t="s">
        <v>21</v>
      </c>
      <c r="N28" s="49">
        <f>IF(ISERROR('[17]Récolte_N'!$F$15)=TRUE,"",'[17]Récolte_N'!$F$15)</f>
        <v>1000</v>
      </c>
      <c r="O28" s="49">
        <f t="shared" si="7"/>
        <v>51.7</v>
      </c>
      <c r="P28" s="50">
        <f>IF(ISERROR('[17]Récolte_N'!$H$15)=TRUE,"",'[17]Récolte_N'!$H$15)</f>
        <v>5170</v>
      </c>
      <c r="Q28" s="173">
        <f>'[21]TR'!$AI184</f>
        <v>2809.8</v>
      </c>
    </row>
    <row r="29" spans="2:17" ht="12">
      <c r="B29" s="52" t="s">
        <v>30</v>
      </c>
      <c r="C29" s="49">
        <f>IF(ISERROR('[68]Récolte_N'!$F$15)=TRUE,"",'[68]Récolte_N'!$F$15)</f>
        <v>8600</v>
      </c>
      <c r="D29" s="49">
        <f t="shared" si="0"/>
        <v>59.24418604651163</v>
      </c>
      <c r="E29" s="50">
        <f>IF(ISERROR('[68]Récolte_N'!$H$15)=TRUE,"",'[68]Récolte_N'!$H$15)</f>
        <v>50950</v>
      </c>
      <c r="F29" s="179">
        <f t="shared" si="4"/>
        <v>48180</v>
      </c>
      <c r="G29" s="173">
        <f>IF(ISERROR('[68]Récolte_N'!$I$15)=TRUE,"",'[68]Récolte_N'!$I$15)</f>
        <v>23600</v>
      </c>
      <c r="H29" s="180">
        <f t="shared" si="5"/>
        <v>21814.5</v>
      </c>
      <c r="I29" s="174">
        <f t="shared" si="3"/>
        <v>0.08184922872401379</v>
      </c>
      <c r="J29" s="175">
        <f t="shared" si="2"/>
        <v>27350</v>
      </c>
      <c r="K29" s="181">
        <f t="shared" si="6"/>
        <v>26365.5</v>
      </c>
      <c r="M29" s="163" t="s">
        <v>30</v>
      </c>
      <c r="N29" s="49">
        <f>IF(ISERROR('[18]Récolte_N'!$F$15)=TRUE,"",'[18]Récolte_N'!$F$15)</f>
        <v>8350</v>
      </c>
      <c r="O29" s="49">
        <f t="shared" si="7"/>
        <v>57.70059880239521</v>
      </c>
      <c r="P29" s="50">
        <f>IF(ISERROR('[18]Récolte_N'!$H$15)=TRUE,"",'[18]Récolte_N'!$H$15)</f>
        <v>48180</v>
      </c>
      <c r="Q29" s="173">
        <f>'[21]TR'!$AI185</f>
        <v>21814.5</v>
      </c>
    </row>
    <row r="30" spans="2:17" ht="12">
      <c r="B30" s="52" t="s">
        <v>22</v>
      </c>
      <c r="C30" s="49">
        <f>IF(ISERROR('[69]Récolte_N'!$F$15)=TRUE,"",'[69]Récolte_N'!$F$15)</f>
        <v>46878</v>
      </c>
      <c r="D30" s="49">
        <f t="shared" si="0"/>
        <v>45.10638252485174</v>
      </c>
      <c r="E30" s="50">
        <f>IF(ISERROR('[69]Récolte_N'!$H$15)=TRUE,"",'[69]Récolte_N'!$H$15)</f>
        <v>211449.7</v>
      </c>
      <c r="F30" s="50">
        <f>P30</f>
        <v>208072</v>
      </c>
      <c r="G30" s="173">
        <f>IF(ISERROR('[69]Récolte_N'!$I$15)=TRUE,"",'[69]Récolte_N'!$I$15)</f>
        <v>50000</v>
      </c>
      <c r="H30" s="180">
        <f t="shared" si="5"/>
        <v>58986.6</v>
      </c>
      <c r="I30" s="174">
        <f t="shared" si="3"/>
        <v>-0.15234985572994542</v>
      </c>
      <c r="J30" s="175">
        <f t="shared" si="2"/>
        <v>161449.7</v>
      </c>
      <c r="K30" s="181">
        <f t="shared" si="6"/>
        <v>149085.4</v>
      </c>
      <c r="L30" s="30"/>
      <c r="M30" s="163" t="s">
        <v>22</v>
      </c>
      <c r="N30" s="49">
        <f>IF(ISERROR('[19]Récolte_N'!$F$15)=TRUE,"",'[19]Récolte_N'!$F$15)</f>
        <v>46772</v>
      </c>
      <c r="O30" s="49">
        <f t="shared" si="7"/>
        <v>44.48644488155306</v>
      </c>
      <c r="P30" s="50">
        <f>IF(ISERROR('[19]Récolte_N'!$H$15)=TRUE,"",'[19]Récolte_N'!$H$15)</f>
        <v>208072</v>
      </c>
      <c r="Q30" s="173">
        <f>'[21]TR'!$AI186</f>
        <v>58986.6</v>
      </c>
    </row>
    <row r="31" spans="2:17" ht="12">
      <c r="B31" s="52" t="s">
        <v>23</v>
      </c>
      <c r="C31" s="49">
        <f>IF(ISERROR('[70]Récolte_N'!$F$15)=TRUE,"",'[70]Récolte_N'!$F$15)</f>
        <v>6900</v>
      </c>
      <c r="D31" s="49">
        <f t="shared" si="0"/>
        <v>41</v>
      </c>
      <c r="E31" s="50">
        <f>IF(ISERROR('[70]Récolte_N'!$H$15)=TRUE,"",'[70]Récolte_N'!$H$15)</f>
        <v>28290</v>
      </c>
      <c r="F31" s="50">
        <f>P31</f>
        <v>28815</v>
      </c>
      <c r="G31" s="173">
        <f>IF(ISERROR('[70]Récolte_N'!$I$15)=TRUE,"",'[70]Récolte_N'!$I$15)</f>
        <v>2100</v>
      </c>
      <c r="H31" s="173">
        <f>Q31</f>
        <v>2411.2</v>
      </c>
      <c r="I31" s="174">
        <f t="shared" si="3"/>
        <v>-0.12906436629064355</v>
      </c>
      <c r="J31" s="175">
        <f t="shared" si="2"/>
        <v>26190</v>
      </c>
      <c r="K31" s="176">
        <f>P31-H31</f>
        <v>26403.8</v>
      </c>
      <c r="M31" s="163" t="s">
        <v>23</v>
      </c>
      <c r="N31" s="49">
        <f>IF(ISERROR('[20]Récolte_N'!$F$15)=TRUE,"",'[20]Récolte_N'!$F$15)</f>
        <v>6600</v>
      </c>
      <c r="O31" s="49">
        <f t="shared" si="7"/>
        <v>43.659090909090914</v>
      </c>
      <c r="P31" s="50">
        <f>IF(ISERROR('[20]Récolte_N'!$H$15)=TRUE,"",'[20]Récolte_N'!$H$15)</f>
        <v>28815</v>
      </c>
      <c r="Q31" s="173">
        <f>'[21]TR'!$AI187</f>
        <v>2411.2</v>
      </c>
    </row>
    <row r="32" spans="2:17" ht="12.75">
      <c r="B32" s="34"/>
      <c r="C32" s="53"/>
      <c r="D32" s="53"/>
      <c r="E32" s="54"/>
      <c r="F32" s="182"/>
      <c r="G32" s="183"/>
      <c r="H32" s="183"/>
      <c r="I32" s="184"/>
      <c r="J32" s="185"/>
      <c r="K32" s="186"/>
      <c r="M32" s="163"/>
      <c r="N32" s="187"/>
      <c r="O32" s="187"/>
      <c r="P32" s="187"/>
      <c r="Q32" s="183"/>
    </row>
    <row r="33" spans="2:17" ht="15.75" thickBot="1">
      <c r="B33" s="55" t="s">
        <v>24</v>
      </c>
      <c r="C33" s="56">
        <f>IF(SUM(C12:C31)=0,"",SUM(C12:C31))</f>
        <v>387185</v>
      </c>
      <c r="D33" s="56">
        <f>IF(OR(C33="",C33=0),"",(E33/C33)*10)</f>
        <v>52.092300838100655</v>
      </c>
      <c r="E33" s="56">
        <f>IF(SUM(E12:E31)=0,"",SUM(E12:E31))</f>
        <v>2016935.75</v>
      </c>
      <c r="F33" s="188">
        <f>IF(SUM(F12:F31)=0,"",SUM(F12:F31))</f>
        <v>2050998.2</v>
      </c>
      <c r="G33" s="189">
        <f>IF(SUM(G12:G31)=0,"",SUM(G12:G31))</f>
        <v>801092</v>
      </c>
      <c r="H33" s="190">
        <f>IF(SUM(H12:H31)=0,"",SUM(H12:H31))</f>
        <v>783751.3999999999</v>
      </c>
      <c r="I33" s="191">
        <f>IF(OR(G33=0,G33=""),"",(G33/H33)-1)</f>
        <v>0.022125127942355327</v>
      </c>
      <c r="J33" s="192">
        <f>SUM(J12:J31)</f>
        <v>1215843.75</v>
      </c>
      <c r="K33" s="193">
        <f>SUM(K12:K31)</f>
        <v>1267246.8</v>
      </c>
      <c r="M33" s="194" t="s">
        <v>24</v>
      </c>
      <c r="N33" s="195">
        <f>IF(SUM(N12:N31)=0,"",SUM(N12:N31))</f>
        <v>386904</v>
      </c>
      <c r="O33" s="195">
        <f>IF(OR(N33="",N33=0),"",(P33/N33)*10)</f>
        <v>53.01051940533051</v>
      </c>
      <c r="P33" s="192">
        <f>IF(SUM(P12:P31)=0,"",SUM(P12:P31))</f>
        <v>2050998.2</v>
      </c>
      <c r="Q33" s="196">
        <f>IF(SUM(Q12:Q31)=0,"",SUM(Q12:Q31))</f>
        <v>783751.3999999999</v>
      </c>
    </row>
    <row r="34" spans="2:10" ht="12.75" thickTop="1">
      <c r="B34" s="57"/>
      <c r="C34" s="58"/>
      <c r="D34" s="59"/>
      <c r="E34" s="58"/>
      <c r="F34" s="58"/>
      <c r="G34" s="58"/>
      <c r="H34" s="197"/>
      <c r="I34" s="198"/>
      <c r="J34" s="199"/>
    </row>
    <row r="35" spans="2:10" ht="12">
      <c r="B35" s="60" t="s">
        <v>45</v>
      </c>
      <c r="C35" s="61">
        <f>N33</f>
        <v>386904</v>
      </c>
      <c r="D35" s="61">
        <f>(E35/C35)*10</f>
        <v>53.01051940533051</v>
      </c>
      <c r="E35" s="61">
        <f>P33</f>
        <v>2050998.2</v>
      </c>
      <c r="G35" s="61">
        <f>Q33</f>
        <v>783751.3999999999</v>
      </c>
      <c r="H35" s="197"/>
      <c r="I35" s="198"/>
      <c r="J35" s="199"/>
    </row>
    <row r="36" spans="2:10" ht="12">
      <c r="B36" s="60" t="s">
        <v>46</v>
      </c>
      <c r="C36" s="62"/>
      <c r="D36" s="63"/>
      <c r="E36" s="62"/>
      <c r="G36" s="62"/>
      <c r="H36" s="197"/>
      <c r="I36" s="198"/>
      <c r="J36" s="199"/>
    </row>
    <row r="37" spans="2:10" ht="12">
      <c r="B37" s="60" t="s">
        <v>25</v>
      </c>
      <c r="C37" s="64">
        <f>IF(OR(C33="",C33=0),"",(C33/C35)-1)</f>
        <v>0.0007262783532866468</v>
      </c>
      <c r="D37" s="64">
        <f>IF(OR(D33="",D33=0),"",(D33/D35)-1)</f>
        <v>-0.017321440678763178</v>
      </c>
      <c r="E37" s="64">
        <f>IF(OR(E33="",E33=0),"",(E33/E35)-1)</f>
        <v>-0.016607742512889545</v>
      </c>
      <c r="G37" s="64">
        <f>IF(OR(G33="",G33=0),"",(G33/G35)-1)</f>
        <v>0.022125127942355327</v>
      </c>
      <c r="H37" s="197"/>
      <c r="I37" s="198"/>
      <c r="J37" s="199"/>
    </row>
    <row r="38" ht="11.25" thickBot="1"/>
    <row r="39" spans="2:8" ht="12.75">
      <c r="B39" s="200" t="s">
        <v>0</v>
      </c>
      <c r="C39" s="201" t="s">
        <v>50</v>
      </c>
      <c r="D39" s="202" t="s">
        <v>50</v>
      </c>
      <c r="E39" s="203" t="s">
        <v>50</v>
      </c>
      <c r="F39" s="203" t="s">
        <v>50</v>
      </c>
      <c r="G39" s="204" t="s">
        <v>86</v>
      </c>
      <c r="H39" s="205" t="s">
        <v>87</v>
      </c>
    </row>
    <row r="40" spans="2:8" ht="12">
      <c r="B40" s="34"/>
      <c r="C40" s="206" t="s">
        <v>88</v>
      </c>
      <c r="D40" s="207" t="s">
        <v>88</v>
      </c>
      <c r="E40" s="208" t="s">
        <v>88</v>
      </c>
      <c r="F40" s="208" t="s">
        <v>88</v>
      </c>
      <c r="G40" s="209" t="s">
        <v>89</v>
      </c>
      <c r="H40" s="210" t="s">
        <v>90</v>
      </c>
    </row>
    <row r="41" spans="2:8" ht="12.75">
      <c r="B41" s="34"/>
      <c r="C41" s="211" t="s">
        <v>108</v>
      </c>
      <c r="D41" s="212" t="s">
        <v>109</v>
      </c>
      <c r="E41" s="213" t="s">
        <v>108</v>
      </c>
      <c r="F41" s="213" t="s">
        <v>109</v>
      </c>
      <c r="G41" s="209" t="s">
        <v>91</v>
      </c>
      <c r="H41" s="210" t="s">
        <v>77</v>
      </c>
    </row>
    <row r="42" spans="2:8" ht="12">
      <c r="B42" s="34"/>
      <c r="C42" s="214" t="s">
        <v>92</v>
      </c>
      <c r="D42" s="215" t="s">
        <v>92</v>
      </c>
      <c r="E42" s="216" t="s">
        <v>58</v>
      </c>
      <c r="F42" s="216" t="s">
        <v>58</v>
      </c>
      <c r="G42" s="217" t="s">
        <v>88</v>
      </c>
      <c r="H42" s="218"/>
    </row>
    <row r="43" spans="2:8" ht="12">
      <c r="B43" s="48" t="s">
        <v>8</v>
      </c>
      <c r="C43" s="145">
        <f>'[22]TR'!$AI168</f>
        <v>19452.4</v>
      </c>
      <c r="D43" s="65">
        <f>'[21]TR'!$AB168</f>
        <v>24090.9</v>
      </c>
      <c r="E43" s="219">
        <f>IF(OR(G12="",G12=0),"",C43/G12)</f>
        <v>0.8457565217391305</v>
      </c>
      <c r="F43" s="66">
        <f>IF(OR(H12="",H12=0),"",D43/H12)</f>
        <v>0.935957854331703</v>
      </c>
      <c r="G43" s="220">
        <f>IF(OR(E43="",E43=0),"",(E43-F43)*100)</f>
        <v>-9.020133259257246</v>
      </c>
      <c r="H43" s="197">
        <f>IF(E12="","",(G12/E12))</f>
        <v>0.26604973973395024</v>
      </c>
    </row>
    <row r="44" spans="2:8" ht="12">
      <c r="B44" s="52" t="s">
        <v>31</v>
      </c>
      <c r="C44" s="65">
        <f>'[22]TR'!$AI169</f>
        <v>56937.5</v>
      </c>
      <c r="D44" s="65">
        <f>'[21]TR'!$AB169</f>
        <v>48767.5</v>
      </c>
      <c r="E44" s="66">
        <f>IF(OR(G13="",G13=0),"",C44/G13)</f>
        <v>0.8133928571428571</v>
      </c>
      <c r="F44" s="66">
        <f>IF(OR(H13="",H13=0),"",D44/H13)</f>
        <v>0.7752612686512592</v>
      </c>
      <c r="G44" s="220">
        <f>IF(OR(E44="",E44=0),"",(E44-F44)*100)</f>
        <v>3.8131588491597923</v>
      </c>
      <c r="H44" s="197">
        <f>IF(E13="","",(G13/E13))</f>
        <v>0.19408861531636445</v>
      </c>
    </row>
    <row r="45" spans="2:8" ht="12">
      <c r="B45" s="52" t="s">
        <v>9</v>
      </c>
      <c r="C45" s="65">
        <f>'[22]TR'!$AI170</f>
        <v>22431.2</v>
      </c>
      <c r="D45" s="65">
        <f>'[21]TR'!$AB170</f>
        <v>22987.9</v>
      </c>
      <c r="E45" s="66">
        <f aca="true" t="shared" si="8" ref="E45:F62">IF(OR(G14="",G14=0),"",C45/G14)</f>
        <v>0.7477066666666667</v>
      </c>
      <c r="F45" s="66">
        <f t="shared" si="8"/>
        <v>0.6954081925903071</v>
      </c>
      <c r="G45" s="220">
        <f aca="true" t="shared" si="9" ref="G45:G61">IF(OR(E45="",E45=0),"",(E45-F45)*100)</f>
        <v>5.229847407635968</v>
      </c>
      <c r="H45" s="197">
        <f>IF(E14="","",(G14/E14))</f>
        <v>0.2595829367482911</v>
      </c>
    </row>
    <row r="46" spans="2:8" ht="12">
      <c r="B46" s="52" t="s">
        <v>28</v>
      </c>
      <c r="C46" s="65">
        <f>'[22]TR'!$AI171</f>
        <v>10023.9</v>
      </c>
      <c r="D46" s="65">
        <f>'[21]TR'!$AB171</f>
        <v>8372.2</v>
      </c>
      <c r="E46" s="66">
        <f t="shared" si="8"/>
        <v>0.7710692307692307</v>
      </c>
      <c r="F46" s="66">
        <f t="shared" si="8"/>
        <v>0.8117080170249072</v>
      </c>
      <c r="G46" s="220">
        <f t="shared" si="9"/>
        <v>-4.063878625567652</v>
      </c>
      <c r="H46" s="197">
        <f>IF(E15="","",(G15/E15))</f>
        <v>0.5721830985915493</v>
      </c>
    </row>
    <row r="47" spans="2:8" ht="12">
      <c r="B47" s="52" t="s">
        <v>10</v>
      </c>
      <c r="C47" s="65">
        <f>'[22]TR'!$AI172</f>
        <v>2752.3</v>
      </c>
      <c r="D47" s="65">
        <f>'[21]TR'!$AB172</f>
        <v>2777.8</v>
      </c>
      <c r="E47" s="66">
        <f t="shared" si="8"/>
        <v>0.8095000000000001</v>
      </c>
      <c r="F47" s="66">
        <f t="shared" si="8"/>
        <v>0.8564997533300445</v>
      </c>
      <c r="G47" s="220">
        <f t="shared" si="9"/>
        <v>-4.699975333004436</v>
      </c>
      <c r="H47" s="197">
        <f aca="true" t="shared" si="10" ref="H47:H62">IF(E16="","",(G16/E16))</f>
        <v>0.38309859154929576</v>
      </c>
    </row>
    <row r="48" spans="2:8" ht="12">
      <c r="B48" s="52" t="s">
        <v>11</v>
      </c>
      <c r="C48" s="65">
        <f>'[22]TR'!$AI173</f>
        <v>5002.9</v>
      </c>
      <c r="D48" s="65">
        <f>'[21]TR'!$AB173</f>
        <v>3891</v>
      </c>
      <c r="E48" s="66">
        <f>IF(OR(G17="",G17=0),"",C48/G17)</f>
        <v>0.8338166666666667</v>
      </c>
      <c r="F48" s="66">
        <f t="shared" si="8"/>
        <v>0.8416976724063338</v>
      </c>
      <c r="G48" s="220">
        <f t="shared" si="9"/>
        <v>-0.7881005739667102</v>
      </c>
      <c r="H48" s="197">
        <f t="shared" si="10"/>
        <v>0.5555555555555556</v>
      </c>
    </row>
    <row r="49" spans="2:8" ht="12">
      <c r="B49" s="52" t="s">
        <v>12</v>
      </c>
      <c r="C49" s="65">
        <f>'[22]TR'!$AI174</f>
        <v>27764.3</v>
      </c>
      <c r="D49" s="65">
        <f>'[21]TR'!$AB174</f>
        <v>27872.7</v>
      </c>
      <c r="E49" s="66">
        <f t="shared" si="8"/>
        <v>0.8956225806451613</v>
      </c>
      <c r="F49" s="66">
        <f t="shared" si="8"/>
        <v>0.8618112670830499</v>
      </c>
      <c r="G49" s="220">
        <f t="shared" si="9"/>
        <v>3.3811313562111422</v>
      </c>
      <c r="H49" s="197">
        <f t="shared" si="10"/>
        <v>0.3036238981390793</v>
      </c>
    </row>
    <row r="50" spans="2:8" ht="12">
      <c r="B50" s="52" t="s">
        <v>14</v>
      </c>
      <c r="C50" s="65">
        <f>'[22]TR'!$AI175</f>
        <v>2094.3</v>
      </c>
      <c r="D50" s="65">
        <f>'[21]TR'!$AB175</f>
        <v>2524.4</v>
      </c>
      <c r="E50" s="66">
        <f t="shared" si="8"/>
        <v>0.8055000000000001</v>
      </c>
      <c r="F50" s="66">
        <f t="shared" si="8"/>
        <v>0.9256040772925603</v>
      </c>
      <c r="G50" s="220">
        <f t="shared" si="9"/>
        <v>-12.010407729256023</v>
      </c>
      <c r="H50" s="197">
        <f t="shared" si="10"/>
        <v>0.20155038759689922</v>
      </c>
    </row>
    <row r="51" spans="2:8" ht="12">
      <c r="B51" s="52" t="s">
        <v>27</v>
      </c>
      <c r="C51" s="65">
        <f>'[22]TR'!$AI176</f>
        <v>18112.7</v>
      </c>
      <c r="D51" s="65">
        <f>'[21]TR'!$AB176</f>
        <v>13167.4</v>
      </c>
      <c r="E51" s="66">
        <f t="shared" si="8"/>
        <v>0.8424511627906978</v>
      </c>
      <c r="F51" s="66">
        <f t="shared" si="8"/>
        <v>0.9018149441819053</v>
      </c>
      <c r="G51" s="220">
        <f t="shared" si="9"/>
        <v>-5.936378139120757</v>
      </c>
      <c r="H51" s="197">
        <f t="shared" si="10"/>
        <v>0.587431693989071</v>
      </c>
    </row>
    <row r="52" spans="2:8" ht="12">
      <c r="B52" s="52" t="s">
        <v>15</v>
      </c>
      <c r="C52" s="65">
        <f>'[22]TR'!$AI177</f>
        <v>21158</v>
      </c>
      <c r="D52" s="65">
        <f>'[21]TR'!$AB177</f>
        <v>23082.6</v>
      </c>
      <c r="E52" s="66">
        <f t="shared" si="8"/>
        <v>0.84632</v>
      </c>
      <c r="F52" s="66">
        <f t="shared" si="8"/>
        <v>0.8077024014892522</v>
      </c>
      <c r="G52" s="220">
        <f t="shared" si="9"/>
        <v>3.8617598510747753</v>
      </c>
      <c r="H52" s="197">
        <f t="shared" si="10"/>
        <v>0.4098360655737705</v>
      </c>
    </row>
    <row r="53" spans="2:8" ht="12">
      <c r="B53" s="52" t="s">
        <v>29</v>
      </c>
      <c r="C53" s="65">
        <f>'[22]TR'!$AI178</f>
        <v>2037.6</v>
      </c>
      <c r="D53" s="65">
        <f>'[21]TR'!$AB178</f>
        <v>1628.6</v>
      </c>
      <c r="E53" s="66">
        <f t="shared" si="8"/>
        <v>0.9702857142857142</v>
      </c>
      <c r="F53" s="66">
        <f t="shared" si="8"/>
        <v>0.9175211267605633</v>
      </c>
      <c r="G53" s="220">
        <f t="shared" si="9"/>
        <v>5.27645875251509</v>
      </c>
      <c r="H53" s="197">
        <f t="shared" si="10"/>
        <v>0.23333333333333334</v>
      </c>
    </row>
    <row r="54" spans="2:8" ht="12">
      <c r="B54" s="52" t="s">
        <v>16</v>
      </c>
      <c r="C54" s="65">
        <f>'[22]TR'!$AI179</f>
        <v>211813.2</v>
      </c>
      <c r="D54" s="65">
        <f>'[21]TR'!$AB179</f>
        <v>242585.3</v>
      </c>
      <c r="E54" s="66">
        <f t="shared" si="8"/>
        <v>0.9982148243100589</v>
      </c>
      <c r="F54" s="66">
        <f t="shared" si="8"/>
        <v>0.9645393031834907</v>
      </c>
      <c r="G54" s="220">
        <f t="shared" si="9"/>
        <v>3.367552112656824</v>
      </c>
      <c r="H54" s="197">
        <f t="shared" si="10"/>
        <v>0.7255196277212286</v>
      </c>
    </row>
    <row r="55" spans="2:8" ht="12">
      <c r="B55" s="52" t="s">
        <v>17</v>
      </c>
      <c r="C55" s="65">
        <f>'[22]TR'!$AI180</f>
        <v>139218.8</v>
      </c>
      <c r="D55" s="65">
        <f>'[21]TR'!$AB180</f>
        <v>95429.9</v>
      </c>
      <c r="E55" s="66">
        <f t="shared" si="8"/>
        <v>0.9040181818181817</v>
      </c>
      <c r="F55" s="66">
        <f t="shared" si="8"/>
        <v>0.8253218308793323</v>
      </c>
      <c r="G55" s="220">
        <f t="shared" si="9"/>
        <v>7.869635093884941</v>
      </c>
      <c r="H55" s="197">
        <f t="shared" si="10"/>
        <v>0.4849935439171102</v>
      </c>
    </row>
    <row r="56" spans="2:8" ht="12">
      <c r="B56" s="52" t="s">
        <v>18</v>
      </c>
      <c r="C56" s="65">
        <f>'[22]TR'!$AI181</f>
        <v>55840.5</v>
      </c>
      <c r="D56" s="65">
        <f>'[21]TR'!$AB181</f>
        <v>51641.2</v>
      </c>
      <c r="E56" s="66">
        <f t="shared" si="8"/>
        <v>0.8092826086956522</v>
      </c>
      <c r="F56" s="66">
        <f t="shared" si="8"/>
        <v>0.762040521197633</v>
      </c>
      <c r="G56" s="220">
        <f t="shared" si="9"/>
        <v>4.724208749801917</v>
      </c>
      <c r="H56" s="197">
        <f t="shared" si="10"/>
        <v>0.49640287769784175</v>
      </c>
    </row>
    <row r="57" spans="2:8" ht="12">
      <c r="B57" s="52" t="s">
        <v>19</v>
      </c>
      <c r="C57" s="65">
        <f>'[22]TR'!$AI182</f>
        <v>3334.6</v>
      </c>
      <c r="D57" s="65">
        <f>'[21]TR'!$AB182</f>
        <v>3470.5</v>
      </c>
      <c r="E57" s="66">
        <f t="shared" si="8"/>
        <v>0.83365</v>
      </c>
      <c r="F57" s="66">
        <f t="shared" si="8"/>
        <v>0.7579827894989735</v>
      </c>
      <c r="G57" s="220">
        <f t="shared" si="9"/>
        <v>7.566721050102654</v>
      </c>
      <c r="H57" s="197">
        <f t="shared" si="10"/>
        <v>0.47337278106508873</v>
      </c>
    </row>
    <row r="58" spans="2:8" ht="12">
      <c r="B58" s="52" t="s">
        <v>20</v>
      </c>
      <c r="C58" s="65">
        <f>'[22]TR'!$AI183</f>
        <v>48664.2</v>
      </c>
      <c r="D58" s="65">
        <f>'[21]TR'!$AB183</f>
        <v>32178.6</v>
      </c>
      <c r="E58" s="66">
        <f t="shared" si="8"/>
        <v>0.8690035714285714</v>
      </c>
      <c r="F58" s="66">
        <f t="shared" si="8"/>
        <v>0.8391184960923749</v>
      </c>
      <c r="G58" s="220">
        <f t="shared" si="9"/>
        <v>2.9885075336196554</v>
      </c>
      <c r="H58" s="197">
        <f t="shared" si="10"/>
        <v>0.4088934321492461</v>
      </c>
    </row>
    <row r="59" spans="2:8" ht="12">
      <c r="B59" s="52" t="s">
        <v>21</v>
      </c>
      <c r="C59" s="65">
        <f>'[22]TR'!$AI184</f>
        <v>2252.7</v>
      </c>
      <c r="D59" s="65">
        <f>'[21]TR'!$AB184</f>
        <v>2031.4</v>
      </c>
      <c r="E59" s="66">
        <f t="shared" si="8"/>
        <v>0.8664230769230769</v>
      </c>
      <c r="F59" s="66">
        <f t="shared" si="8"/>
        <v>0.7229696063776782</v>
      </c>
      <c r="G59" s="220">
        <f t="shared" si="9"/>
        <v>14.34534705453987</v>
      </c>
      <c r="H59" s="197">
        <f>IF(E28="","",(G28/E28))</f>
        <v>0.5031884731132851</v>
      </c>
    </row>
    <row r="60" spans="2:8" ht="12">
      <c r="B60" s="52" t="s">
        <v>30</v>
      </c>
      <c r="C60" s="65">
        <f>'[22]TR'!$AI185</f>
        <v>19086.7</v>
      </c>
      <c r="D60" s="65">
        <f>'[21]TR'!$AB185</f>
        <v>18872.2</v>
      </c>
      <c r="E60" s="66">
        <f t="shared" si="8"/>
        <v>0.8087584745762713</v>
      </c>
      <c r="F60" s="66">
        <f t="shared" si="8"/>
        <v>0.865121822640904</v>
      </c>
      <c r="G60" s="220">
        <f t="shared" si="9"/>
        <v>-5.636334806463273</v>
      </c>
      <c r="H60" s="197">
        <f>IF(E29="","",(G29/E29))</f>
        <v>0.4631992149165849</v>
      </c>
    </row>
    <row r="61" spans="2:8" ht="12">
      <c r="B61" s="52" t="s">
        <v>22</v>
      </c>
      <c r="C61" s="65">
        <f>'[22]TR'!$AI186</f>
        <v>47153.9</v>
      </c>
      <c r="D61" s="65">
        <f>'[21]TR'!$AB186</f>
        <v>45283.9</v>
      </c>
      <c r="E61" s="66">
        <f t="shared" si="8"/>
        <v>0.9430780000000001</v>
      </c>
      <c r="F61" s="66">
        <f t="shared" si="8"/>
        <v>0.7676980873622146</v>
      </c>
      <c r="G61" s="220">
        <f t="shared" si="9"/>
        <v>17.53799126377855</v>
      </c>
      <c r="H61" s="197">
        <f t="shared" si="10"/>
        <v>0.23646285617808868</v>
      </c>
    </row>
    <row r="62" spans="2:8" ht="12">
      <c r="B62" s="52" t="s">
        <v>23</v>
      </c>
      <c r="C62" s="65">
        <f>'[22]TR'!$AI187</f>
        <v>2017.3</v>
      </c>
      <c r="D62" s="65">
        <f>'[21]TR'!$AB187</f>
        <v>2178.9</v>
      </c>
      <c r="E62" s="66">
        <f t="shared" si="8"/>
        <v>0.9606190476190476</v>
      </c>
      <c r="F62" s="66">
        <f>IF(OR(H31="",H31=0),"",D62/H31)</f>
        <v>0.9036579296615794</v>
      </c>
      <c r="G62" s="220">
        <f>IF(OR(E62="",E62=0),"",(E62-F62)*100)</f>
        <v>5.696111795746816</v>
      </c>
      <c r="H62" s="197">
        <f t="shared" si="10"/>
        <v>0.07423117709437964</v>
      </c>
    </row>
    <row r="63" spans="2:8" ht="12">
      <c r="B63" s="34"/>
      <c r="C63" s="65"/>
      <c r="D63" s="65"/>
      <c r="E63" s="221"/>
      <c r="F63" s="66">
        <f>IF(OR(H32="",H32=0),"",D63/H32)</f>
      </c>
      <c r="G63" s="220"/>
      <c r="H63" s="197"/>
    </row>
    <row r="64" spans="2:8" ht="12.75" thickBot="1">
      <c r="B64" s="222" t="s">
        <v>24</v>
      </c>
      <c r="C64" s="223">
        <f>IF(SUM(C43:C62)=0,"",SUM(C43:C62))</f>
        <v>717148.9999999999</v>
      </c>
      <c r="D64" s="223">
        <f>IF(SUM(D43:D62)=0,"",SUM(D43:D62))</f>
        <v>672834.8999999999</v>
      </c>
      <c r="E64" s="224">
        <f>IF(OR(G33="",G33=0),"",C64/G33)</f>
        <v>0.8952142825043814</v>
      </c>
      <c r="F64" s="225">
        <f>IF(OR(H33="",H33=0),"",D64/H33)</f>
        <v>0.8584799976114875</v>
      </c>
      <c r="G64" s="226">
        <f>IF(OR(E64="",E64=0),"",(E64-F64)*100)</f>
        <v>3.6734284892893876</v>
      </c>
      <c r="H64" s="227">
        <f>IF(E33="","",(G33/E33))</f>
        <v>0.39718270648928705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showGridLines="0" workbookViewId="0" topLeftCell="B1">
      <pane xSplit="1" topLeftCell="C2" activePane="topRight" state="frozen"/>
      <selection pane="topLeft" activeCell="B7" sqref="B7"/>
      <selection pane="topRight" activeCell="B7" sqref="B7"/>
    </sheetView>
  </sheetViews>
  <sheetFormatPr defaultColWidth="12" defaultRowHeight="11.25"/>
  <cols>
    <col min="1" max="1" width="5.66015625" style="13" customWidth="1"/>
    <col min="2" max="2" width="32.83203125" style="13" customWidth="1"/>
    <col min="3" max="3" width="14.66015625" style="15" customWidth="1"/>
    <col min="4" max="4" width="14.66015625" style="16" customWidth="1"/>
    <col min="5" max="5" width="14.16015625" style="15" customWidth="1"/>
    <col min="6" max="7" width="14.66015625" style="15" customWidth="1"/>
    <col min="8" max="8" width="14.66015625" style="17" customWidth="1"/>
    <col min="9" max="9" width="16.5" style="18" customWidth="1"/>
    <col min="10" max="10" width="14.66015625" style="13" customWidth="1"/>
    <col min="11" max="12" width="13.66015625" style="13" customWidth="1"/>
    <col min="13" max="13" width="22" style="13" customWidth="1"/>
    <col min="14" max="14" width="20.16015625" style="13" bestFit="1" customWidth="1"/>
    <col min="15" max="15" width="10.66015625" style="13" customWidth="1"/>
    <col min="16" max="17" width="13.66015625" style="13" customWidth="1"/>
    <col min="18" max="16384" width="11.5" style="13" customWidth="1"/>
  </cols>
  <sheetData>
    <row r="1" spans="1:2" ht="12">
      <c r="A1" s="13" t="s">
        <v>26</v>
      </c>
      <c r="B1" s="14" t="s">
        <v>63</v>
      </c>
    </row>
    <row r="2" spans="1:5" ht="12" thickBot="1">
      <c r="A2" s="13">
        <v>18512</v>
      </c>
      <c r="B2" s="74"/>
      <c r="E2" s="20"/>
    </row>
    <row r="3" ht="15" customHeight="1" hidden="1">
      <c r="A3" s="13">
        <v>31465</v>
      </c>
    </row>
    <row r="4" spans="1:5" s="21" customFormat="1" ht="15" customHeight="1" hidden="1" thickBot="1">
      <c r="A4" s="21">
        <v>6356</v>
      </c>
      <c r="B4" s="22"/>
      <c r="D4" s="20"/>
      <c r="E4" s="23"/>
    </row>
    <row r="5" spans="1:10" ht="30">
      <c r="A5" s="13">
        <v>13608</v>
      </c>
      <c r="B5" s="24" t="s">
        <v>64</v>
      </c>
      <c r="C5" s="24"/>
      <c r="D5" s="25"/>
      <c r="E5" s="26"/>
      <c r="F5" s="26"/>
      <c r="G5" s="26"/>
      <c r="H5" s="26"/>
      <c r="I5" s="27"/>
      <c r="J5" s="28"/>
    </row>
    <row r="6" spans="1:8" ht="15" customHeight="1">
      <c r="A6" s="13">
        <v>7877</v>
      </c>
      <c r="B6" s="29"/>
      <c r="C6" s="30"/>
      <c r="D6" s="30"/>
      <c r="E6" s="30"/>
      <c r="F6" s="30"/>
      <c r="G6" s="30"/>
      <c r="H6" s="30"/>
    </row>
    <row r="7" ht="11.25" thickBot="1">
      <c r="A7" s="13">
        <v>1679</v>
      </c>
    </row>
    <row r="8" spans="1:21" ht="16.5" thickTop="1">
      <c r="A8" s="13">
        <v>16914</v>
      </c>
      <c r="B8" s="31" t="s">
        <v>0</v>
      </c>
      <c r="C8" s="293" t="s">
        <v>1</v>
      </c>
      <c r="D8" s="294"/>
      <c r="E8" s="294"/>
      <c r="F8" s="295"/>
      <c r="G8" s="153" t="s">
        <v>49</v>
      </c>
      <c r="H8" s="153" t="s">
        <v>44</v>
      </c>
      <c r="I8" s="154"/>
      <c r="J8" s="155" t="s">
        <v>65</v>
      </c>
      <c r="K8" s="155"/>
      <c r="L8" s="251" t="s">
        <v>66</v>
      </c>
      <c r="M8" s="252" t="s">
        <v>67</v>
      </c>
      <c r="N8" s="156" t="s">
        <v>0</v>
      </c>
      <c r="O8" s="32"/>
      <c r="P8" s="33" t="s">
        <v>1</v>
      </c>
      <c r="Q8" s="157"/>
      <c r="R8" s="153" t="s">
        <v>44</v>
      </c>
      <c r="S8" s="253" t="s">
        <v>68</v>
      </c>
      <c r="T8" s="253" t="s">
        <v>69</v>
      </c>
      <c r="U8" s="253" t="s">
        <v>70</v>
      </c>
    </row>
    <row r="9" spans="1:21" ht="12.75">
      <c r="A9" s="13">
        <v>7818</v>
      </c>
      <c r="B9" s="34"/>
      <c r="C9" s="112" t="s">
        <v>49</v>
      </c>
      <c r="D9" s="113" t="s">
        <v>49</v>
      </c>
      <c r="E9" s="113" t="s">
        <v>49</v>
      </c>
      <c r="F9" s="158" t="s">
        <v>47</v>
      </c>
      <c r="G9" s="159" t="s">
        <v>50</v>
      </c>
      <c r="H9" s="159" t="s">
        <v>50</v>
      </c>
      <c r="I9" s="160" t="s">
        <v>71</v>
      </c>
      <c r="J9" s="161"/>
      <c r="K9" s="162"/>
      <c r="L9" s="40" t="s">
        <v>72</v>
      </c>
      <c r="M9" s="254" t="s">
        <v>73</v>
      </c>
      <c r="N9" s="163" t="s">
        <v>74</v>
      </c>
      <c r="O9" s="35"/>
      <c r="P9" s="36"/>
      <c r="Q9" s="164"/>
      <c r="R9" s="159" t="s">
        <v>50</v>
      </c>
      <c r="S9" s="255" t="s">
        <v>75</v>
      </c>
      <c r="T9" s="255" t="s">
        <v>75</v>
      </c>
      <c r="U9" s="255" t="s">
        <v>75</v>
      </c>
    </row>
    <row r="10" spans="1:21" ht="12" customHeight="1">
      <c r="A10" s="13">
        <v>30702</v>
      </c>
      <c r="B10" s="34"/>
      <c r="C10" s="37" t="s">
        <v>2</v>
      </c>
      <c r="D10" s="38" t="s">
        <v>3</v>
      </c>
      <c r="E10" s="39" t="s">
        <v>4</v>
      </c>
      <c r="F10" s="165" t="s">
        <v>4</v>
      </c>
      <c r="G10" s="164" t="s">
        <v>76</v>
      </c>
      <c r="H10" s="164" t="s">
        <v>76</v>
      </c>
      <c r="I10" s="166" t="s">
        <v>77</v>
      </c>
      <c r="J10" s="167" t="s">
        <v>78</v>
      </c>
      <c r="K10" s="167" t="s">
        <v>79</v>
      </c>
      <c r="L10" s="256" t="s">
        <v>80</v>
      </c>
      <c r="M10" s="256" t="s">
        <v>80</v>
      </c>
      <c r="N10" s="163" t="s">
        <v>81</v>
      </c>
      <c r="O10" s="41" t="s">
        <v>2</v>
      </c>
      <c r="P10" s="42" t="s">
        <v>3</v>
      </c>
      <c r="Q10" s="41" t="s">
        <v>4</v>
      </c>
      <c r="R10" s="164" t="s">
        <v>76</v>
      </c>
      <c r="S10" s="255" t="s">
        <v>82</v>
      </c>
      <c r="T10" s="257" t="s">
        <v>83</v>
      </c>
      <c r="U10" s="257" t="s">
        <v>84</v>
      </c>
    </row>
    <row r="11" spans="1:21" ht="12">
      <c r="A11" s="13">
        <v>31458</v>
      </c>
      <c r="B11" s="43"/>
      <c r="C11" s="44" t="s">
        <v>5</v>
      </c>
      <c r="D11" s="45" t="s">
        <v>6</v>
      </c>
      <c r="E11" s="46" t="s">
        <v>7</v>
      </c>
      <c r="F11" s="168" t="s">
        <v>7</v>
      </c>
      <c r="G11" s="47" t="s">
        <v>55</v>
      </c>
      <c r="H11" s="47" t="s">
        <v>85</v>
      </c>
      <c r="I11" s="169"/>
      <c r="J11" s="170"/>
      <c r="K11" s="171"/>
      <c r="M11" s="258"/>
      <c r="N11" s="172"/>
      <c r="O11" s="47" t="s">
        <v>5</v>
      </c>
      <c r="P11" s="45" t="s">
        <v>6</v>
      </c>
      <c r="Q11" s="47" t="s">
        <v>7</v>
      </c>
      <c r="R11" s="47" t="s">
        <v>85</v>
      </c>
      <c r="S11" s="259"/>
      <c r="T11" s="260"/>
      <c r="U11" s="260"/>
    </row>
    <row r="12" spans="1:21" ht="13.5" customHeight="1">
      <c r="A12" s="13">
        <v>60665</v>
      </c>
      <c r="B12" s="48" t="s">
        <v>8</v>
      </c>
      <c r="C12" s="49">
        <f>IF(ISERROR('[51]Récolte_N'!$F$9)=TRUE,"",'[51]Récolte_N'!$F$9)</f>
        <v>98650</v>
      </c>
      <c r="D12" s="49">
        <f aca="true" t="shared" si="0" ref="D12:D31">IF(OR(C12="",C12=0),"",(E12/C12)*10)</f>
        <v>51.738469336036495</v>
      </c>
      <c r="E12" s="50">
        <f>IF(ISERROR('[51]Récolte_N'!$H$9)=TRUE,"",'[51]Récolte_N'!$H$9)</f>
        <v>510400</v>
      </c>
      <c r="F12" s="50">
        <f>Q12</f>
        <v>631000</v>
      </c>
      <c r="G12" s="229">
        <f>IF(ISERROR('[51]Récolte_N'!$I$9)=TRUE,"",'[51]Récolte_N'!$I$9)</f>
        <v>433000</v>
      </c>
      <c r="H12" s="229">
        <f>R12</f>
        <v>552467.4</v>
      </c>
      <c r="I12" s="174">
        <f>IF(OR(H12=0,H12=""),"",(G12/H12)-1)</f>
        <v>-0.2162433475712775</v>
      </c>
      <c r="J12" s="175">
        <f>E12-G12</f>
        <v>77400</v>
      </c>
      <c r="K12" s="176">
        <f>Q12-H12</f>
        <v>78532.59999999998</v>
      </c>
      <c r="L12" s="261">
        <f>J12/K12-1</f>
        <v>-0.014422036198979526</v>
      </c>
      <c r="M12" s="288">
        <f>G12-H12</f>
        <v>-119467.40000000002</v>
      </c>
      <c r="N12" s="177" t="s">
        <v>8</v>
      </c>
      <c r="O12" s="49">
        <f>IF(ISERROR('[1]Récolte_N'!$F$9)=TRUE,"",'[1]Récolte_N'!$F$9)</f>
        <v>109200</v>
      </c>
      <c r="P12" s="49">
        <f aca="true" t="shared" si="1" ref="P12:P19">IF(OR(O12="",O12=0),"",(Q12/O12)*10)</f>
        <v>57.78388278388278</v>
      </c>
      <c r="Q12" s="50">
        <f>IF(ISERROR('[1]Récolte_N'!$H$9)=TRUE,"",'[1]Récolte_N'!$H$9)</f>
        <v>631000</v>
      </c>
      <c r="R12" s="229">
        <f>'[21]BT'!$AI168</f>
        <v>552467.4</v>
      </c>
      <c r="S12" s="263">
        <f>E12-Q12</f>
        <v>-120600</v>
      </c>
      <c r="T12" s="264">
        <f aca="true" t="shared" si="2" ref="T12:U27">C12-O12</f>
        <v>-10550</v>
      </c>
      <c r="U12" s="265">
        <f t="shared" si="2"/>
        <v>-6.045413447846286</v>
      </c>
    </row>
    <row r="13" spans="1:21" ht="13.5" customHeight="1">
      <c r="A13" s="13">
        <v>7280</v>
      </c>
      <c r="B13" s="52" t="s">
        <v>31</v>
      </c>
      <c r="C13" s="49">
        <f>IF(ISERROR('[52]Récolte_N'!$F$9)=TRUE,"",'[52]Récolte_N'!$F$9)</f>
        <v>138300</v>
      </c>
      <c r="D13" s="49">
        <f t="shared" si="0"/>
        <v>61.589009399855385</v>
      </c>
      <c r="E13" s="50">
        <f>IF(ISERROR('[52]Récolte_N'!$H$9)=TRUE,"",'[52]Récolte_N'!$H$9)</f>
        <v>851776</v>
      </c>
      <c r="F13" s="50">
        <f>Q13</f>
        <v>872041</v>
      </c>
      <c r="G13" s="229">
        <f>IF(ISERROR('[52]Récolte_N'!$I$9)=TRUE,"",'[52]Récolte_N'!$I$9)</f>
        <v>606000</v>
      </c>
      <c r="H13" s="229">
        <f>R13</f>
        <v>627778.2</v>
      </c>
      <c r="I13" s="174">
        <f>IF(OR(H13=0,H13=""),"",(G13/H13)-1)</f>
        <v>-0.0346909147211546</v>
      </c>
      <c r="J13" s="175">
        <f aca="true" t="shared" si="3" ref="J13:J31">E13-G13</f>
        <v>245776</v>
      </c>
      <c r="K13" s="176">
        <f>Q13-H13</f>
        <v>244262.80000000005</v>
      </c>
      <c r="L13" s="266">
        <f>J13/K13-1</f>
        <v>0.006194967060067835</v>
      </c>
      <c r="M13" s="289">
        <f aca="true" t="shared" si="4" ref="M13:M31">G13-H13</f>
        <v>-21778.199999999953</v>
      </c>
      <c r="N13" s="178" t="s">
        <v>31</v>
      </c>
      <c r="O13" s="49">
        <f>IF(ISERROR('[2]Récolte_N'!$F$9)=TRUE,"",'[2]Récolte_N'!$F$9)</f>
        <v>139200</v>
      </c>
      <c r="P13" s="49">
        <f t="shared" si="1"/>
        <v>62.64662356321839</v>
      </c>
      <c r="Q13" s="50">
        <f>IF(ISERROR('[2]Récolte_N'!$H$9)=TRUE,"",'[2]Récolte_N'!$H$9)</f>
        <v>872041</v>
      </c>
      <c r="R13" s="229">
        <f>'[21]BT'!$AI169</f>
        <v>627778.2</v>
      </c>
      <c r="S13" s="263">
        <f>E13-Q13</f>
        <v>-20265</v>
      </c>
      <c r="T13" s="268">
        <f t="shared" si="2"/>
        <v>-900</v>
      </c>
      <c r="U13" s="269">
        <f t="shared" si="2"/>
        <v>-1.0576141633630058</v>
      </c>
    </row>
    <row r="14" spans="1:21" ht="13.5" customHeight="1">
      <c r="A14" s="13">
        <v>17376</v>
      </c>
      <c r="B14" s="52" t="s">
        <v>9</v>
      </c>
      <c r="C14" s="49">
        <f>IF(ISERROR('[53]Récolte_N'!$F$9)=TRUE,"",'[53]Récolte_N'!$F$9)</f>
        <v>301100</v>
      </c>
      <c r="D14" s="49">
        <f t="shared" si="0"/>
        <v>62.069412155430086</v>
      </c>
      <c r="E14" s="50">
        <f>IF(ISERROR('[53]Récolte_N'!$H$9)=TRUE,"",'[53]Récolte_N'!$H$9)</f>
        <v>1868910</v>
      </c>
      <c r="F14" s="179">
        <f>Q14</f>
        <v>2079250</v>
      </c>
      <c r="G14" s="229">
        <f>IF(ISERROR('[53]Récolte_N'!$I$9)=TRUE,"",'[53]Récolte_N'!$I$9)</f>
        <v>1770000</v>
      </c>
      <c r="H14" s="230">
        <f>R14</f>
        <v>1996908.1</v>
      </c>
      <c r="I14" s="174">
        <f aca="true" t="shared" si="5" ref="I14:I31">IF(OR(H14=0,H14=""),"",(G14/H14)-1)</f>
        <v>-0.11362971585923265</v>
      </c>
      <c r="J14" s="175">
        <f>E14-G14</f>
        <v>98910</v>
      </c>
      <c r="K14" s="181">
        <f>Q14-H14</f>
        <v>82341.8999999999</v>
      </c>
      <c r="L14" s="266">
        <f aca="true" t="shared" si="6" ref="L14:L31">J14/K14-1</f>
        <v>0.20121104808123347</v>
      </c>
      <c r="M14" s="289">
        <f t="shared" si="4"/>
        <v>-226908.1000000001</v>
      </c>
      <c r="N14" s="163" t="s">
        <v>9</v>
      </c>
      <c r="O14" s="49">
        <f>IF(ISERROR('[3]Récolte_N'!$F$9)=TRUE,"",'[3]Récolte_N'!$F$9)</f>
        <v>317700</v>
      </c>
      <c r="P14" s="49">
        <f t="shared" si="1"/>
        <v>65.44696254327982</v>
      </c>
      <c r="Q14" s="50">
        <f>IF(ISERROR('[3]Récolte_N'!$H$9)=TRUE,"",'[3]Récolte_N'!$H$9)</f>
        <v>2079250</v>
      </c>
      <c r="R14" s="229">
        <f>'[21]BT'!$AI170</f>
        <v>1996908.1</v>
      </c>
      <c r="S14" s="263">
        <f>E14-Q14</f>
        <v>-210340</v>
      </c>
      <c r="T14" s="268">
        <f t="shared" si="2"/>
        <v>-16600</v>
      </c>
      <c r="U14" s="269">
        <f t="shared" si="2"/>
        <v>-3.3775503878497375</v>
      </c>
    </row>
    <row r="15" spans="1:21" ht="13.5" customHeight="1">
      <c r="A15" s="13">
        <v>26391</v>
      </c>
      <c r="B15" s="52" t="s">
        <v>28</v>
      </c>
      <c r="C15" s="49">
        <f>IF(ISERROR('[54]Récolte_N'!$F$9)=TRUE,"",'[54]Récolte_N'!$F$9)</f>
        <v>62300</v>
      </c>
      <c r="D15" s="49">
        <f t="shared" si="0"/>
        <v>68</v>
      </c>
      <c r="E15" s="50">
        <f>IF(ISERROR('[54]Récolte_N'!$H$9)=TRUE,"",'[54]Récolte_N'!$H$9)</f>
        <v>423640</v>
      </c>
      <c r="F15" s="179">
        <f aca="true" t="shared" si="7" ref="F15:F30">Q15</f>
        <v>417690</v>
      </c>
      <c r="G15" s="229">
        <f>IF(ISERROR('[54]Récolte_N'!$I$9)=TRUE,"",'[54]Récolte_N'!$I$9)</f>
        <v>392000</v>
      </c>
      <c r="H15" s="230">
        <f aca="true" t="shared" si="8" ref="H15:H30">R15</f>
        <v>380837.4</v>
      </c>
      <c r="I15" s="174">
        <f t="shared" si="5"/>
        <v>0.029310671693483892</v>
      </c>
      <c r="J15" s="175">
        <f>E15-G15</f>
        <v>31640</v>
      </c>
      <c r="K15" s="181">
        <f aca="true" t="shared" si="9" ref="K15:K30">Q15-H15</f>
        <v>36852.59999999998</v>
      </c>
      <c r="L15" s="266">
        <f t="shared" si="6"/>
        <v>-0.14144456564801344</v>
      </c>
      <c r="M15" s="289">
        <f t="shared" si="4"/>
        <v>11162.599999999977</v>
      </c>
      <c r="N15" s="163" t="s">
        <v>28</v>
      </c>
      <c r="O15" s="49">
        <f>IF(ISERROR('[4]Récolte_N'!$F$9)=TRUE,"",'[4]Récolte_N'!$F$9)</f>
        <v>66300</v>
      </c>
      <c r="P15" s="49">
        <f t="shared" si="1"/>
        <v>63</v>
      </c>
      <c r="Q15" s="50">
        <f>IF(ISERROR('[4]Récolte_N'!$H$9)=TRUE,"",'[4]Récolte_N'!$H$9)</f>
        <v>417690</v>
      </c>
      <c r="R15" s="229">
        <f>'[21]BT'!$AI171</f>
        <v>380837.4</v>
      </c>
      <c r="S15" s="263">
        <f aca="true" t="shared" si="10" ref="S15:S30">E15-Q15</f>
        <v>5950</v>
      </c>
      <c r="T15" s="268">
        <f t="shared" si="2"/>
        <v>-4000</v>
      </c>
      <c r="U15" s="269">
        <f t="shared" si="2"/>
        <v>5</v>
      </c>
    </row>
    <row r="16" spans="1:21" ht="13.5" customHeight="1">
      <c r="A16" s="13">
        <v>19136</v>
      </c>
      <c r="B16" s="52" t="s">
        <v>10</v>
      </c>
      <c r="C16" s="49">
        <f>IF(ISERROR('[55]Récolte_N'!$F$9)=TRUE,"",'[55]Récolte_N'!$F$9)</f>
        <v>295500</v>
      </c>
      <c r="D16" s="49">
        <f t="shared" si="0"/>
        <v>88</v>
      </c>
      <c r="E16" s="50">
        <f>IF(ISERROR('[55]Récolte_N'!$H$9)=TRUE,"",'[55]Récolte_N'!$H$9)</f>
        <v>2600400</v>
      </c>
      <c r="F16" s="179">
        <f t="shared" si="7"/>
        <v>2520000</v>
      </c>
      <c r="G16" s="229">
        <f>IF(ISERROR('[55]Récolte_N'!$I$9)=TRUE,"",'[55]Récolte_N'!$I$9)</f>
        <v>2540000</v>
      </c>
      <c r="H16" s="230">
        <f t="shared" si="8"/>
        <v>2457114.5</v>
      </c>
      <c r="I16" s="174">
        <f t="shared" si="5"/>
        <v>0.033732860230974104</v>
      </c>
      <c r="J16" s="175">
        <f t="shared" si="3"/>
        <v>60400</v>
      </c>
      <c r="K16" s="181">
        <f t="shared" si="9"/>
        <v>62885.5</v>
      </c>
      <c r="L16" s="266">
        <f t="shared" si="6"/>
        <v>-0.039524214644075295</v>
      </c>
      <c r="M16" s="289">
        <f t="shared" si="4"/>
        <v>82885.5</v>
      </c>
      <c r="N16" s="163" t="s">
        <v>10</v>
      </c>
      <c r="O16" s="49">
        <f>IF(ISERROR('[5]Récolte_N'!$F$9)=TRUE,"",'[5]Récolte_N'!$F$9)</f>
        <v>283000</v>
      </c>
      <c r="P16" s="49">
        <f t="shared" si="1"/>
        <v>89.04593639575971</v>
      </c>
      <c r="Q16" s="50">
        <f>IF(ISERROR('[5]Récolte_N'!$H$9)=TRUE,"",'[5]Récolte_N'!$H$9)</f>
        <v>2520000</v>
      </c>
      <c r="R16" s="229">
        <f>'[21]BT'!$AI172</f>
        <v>2457114.5</v>
      </c>
      <c r="S16" s="263">
        <f t="shared" si="10"/>
        <v>80400</v>
      </c>
      <c r="T16" s="268">
        <f t="shared" si="2"/>
        <v>12500</v>
      </c>
      <c r="U16" s="269">
        <f t="shared" si="2"/>
        <v>-1.0459363957597105</v>
      </c>
    </row>
    <row r="17" spans="1:21" ht="13.5" customHeight="1">
      <c r="A17" s="13">
        <v>1790</v>
      </c>
      <c r="B17" s="52" t="s">
        <v>11</v>
      </c>
      <c r="C17" s="49">
        <f>IF(ISERROR('[56]Récolte_N'!$F$9)=TRUE,"",'[56]Récolte_N'!$F$9)</f>
        <v>552400</v>
      </c>
      <c r="D17" s="49">
        <f t="shared" si="0"/>
        <v>91.45546705286024</v>
      </c>
      <c r="E17" s="50">
        <f>IF(ISERROR('[56]Récolte_N'!$H$9)=TRUE,"",'[56]Récolte_N'!$H$9)</f>
        <v>5052000</v>
      </c>
      <c r="F17" s="179">
        <f t="shared" si="7"/>
        <v>4956960</v>
      </c>
      <c r="G17" s="229">
        <f>IF(ISERROR('[56]Récolte_N'!$I$9)=TRUE,"",'[56]Récolte_N'!$I$9)</f>
        <v>4700000</v>
      </c>
      <c r="H17" s="230">
        <f t="shared" si="8"/>
        <v>4673562.5</v>
      </c>
      <c r="I17" s="174">
        <f t="shared" si="5"/>
        <v>0.0056568196103079504</v>
      </c>
      <c r="J17" s="175">
        <f t="shared" si="3"/>
        <v>352000</v>
      </c>
      <c r="K17" s="181">
        <f t="shared" si="9"/>
        <v>283397.5</v>
      </c>
      <c r="L17" s="266">
        <f t="shared" si="6"/>
        <v>0.24207164847960905</v>
      </c>
      <c r="M17" s="289">
        <f t="shared" si="4"/>
        <v>26437.5</v>
      </c>
      <c r="N17" s="163" t="s">
        <v>11</v>
      </c>
      <c r="O17" s="49">
        <f>IF(ISERROR('[6]Récolte_N'!$F$9)=TRUE,"",'[6]Récolte_N'!$F$9)</f>
        <v>546000</v>
      </c>
      <c r="P17" s="49">
        <f t="shared" si="1"/>
        <v>90.78681318681319</v>
      </c>
      <c r="Q17" s="50">
        <f>IF(ISERROR('[6]Récolte_N'!$H$9)=TRUE,"",'[6]Récolte_N'!$H$9)</f>
        <v>4956960</v>
      </c>
      <c r="R17" s="229">
        <f>'[21]BT'!$AI173</f>
        <v>4673562.5</v>
      </c>
      <c r="S17" s="263">
        <f t="shared" si="10"/>
        <v>95040</v>
      </c>
      <c r="T17" s="268">
        <f t="shared" si="2"/>
        <v>6400</v>
      </c>
      <c r="U17" s="269">
        <f t="shared" si="2"/>
        <v>0.6686538660470518</v>
      </c>
    </row>
    <row r="18" spans="1:21" ht="13.5" customHeight="1">
      <c r="A18" s="13" t="s">
        <v>13</v>
      </c>
      <c r="B18" s="52" t="s">
        <v>12</v>
      </c>
      <c r="C18" s="49">
        <f>IF(ISERROR('[57]Récolte_N'!$F$9)=TRUE,"",'[57]Récolte_N'!$F$9)</f>
        <v>105800</v>
      </c>
      <c r="D18" s="49">
        <f t="shared" si="0"/>
        <v>59.38563327032136</v>
      </c>
      <c r="E18" s="50">
        <f>IF(ISERROR('[57]Récolte_N'!$H$9)=TRUE,"",'[57]Récolte_N'!$H$9)</f>
        <v>628300</v>
      </c>
      <c r="F18" s="179">
        <f t="shared" si="7"/>
        <v>705000</v>
      </c>
      <c r="G18" s="229">
        <f>IF(ISERROR('[57]Récolte_N'!$I$9)=TRUE,"",'[57]Récolte_N'!$I$9)</f>
        <v>560000</v>
      </c>
      <c r="H18" s="230">
        <f t="shared" si="8"/>
        <v>584148.3</v>
      </c>
      <c r="I18" s="174">
        <f t="shared" si="5"/>
        <v>-0.0413393311253325</v>
      </c>
      <c r="J18" s="175">
        <f t="shared" si="3"/>
        <v>68300</v>
      </c>
      <c r="K18" s="181">
        <f t="shared" si="9"/>
        <v>120851.69999999995</v>
      </c>
      <c r="L18" s="266">
        <f t="shared" si="6"/>
        <v>-0.43484452432195797</v>
      </c>
      <c r="M18" s="289">
        <f t="shared" si="4"/>
        <v>-24148.300000000047</v>
      </c>
      <c r="N18" s="163" t="s">
        <v>12</v>
      </c>
      <c r="O18" s="49">
        <f>IF(ISERROR('[7]Récolte_N'!$F$9)=TRUE,"",'[7]Récolte_N'!$F$9)</f>
        <v>118875</v>
      </c>
      <c r="P18" s="49">
        <f t="shared" si="1"/>
        <v>59.305993690851736</v>
      </c>
      <c r="Q18" s="50">
        <f>IF(ISERROR('[7]Récolte_N'!$H$9)=TRUE,"",'[7]Récolte_N'!$H$9)</f>
        <v>705000</v>
      </c>
      <c r="R18" s="229">
        <f>'[21]BT'!$AI174</f>
        <v>584148.3</v>
      </c>
      <c r="S18" s="263">
        <f t="shared" si="10"/>
        <v>-76700</v>
      </c>
      <c r="T18" s="268">
        <f t="shared" si="2"/>
        <v>-13075</v>
      </c>
      <c r="U18" s="269">
        <f t="shared" si="2"/>
        <v>0.07963957946962097</v>
      </c>
    </row>
    <row r="19" spans="1:21" ht="13.5" customHeight="1">
      <c r="A19" s="13" t="s">
        <v>13</v>
      </c>
      <c r="B19" s="52" t="s">
        <v>14</v>
      </c>
      <c r="C19" s="49">
        <f>IF(ISERROR('[58]Récolte_N'!$F$9)=TRUE,"",'[58]Récolte_N'!$F$9)</f>
        <v>10200</v>
      </c>
      <c r="D19" s="49">
        <f t="shared" si="0"/>
        <v>37.94117647058823</v>
      </c>
      <c r="E19" s="50">
        <f>IF(ISERROR('[58]Récolte_N'!$H$9)=TRUE,"",'[58]Récolte_N'!$H$9)</f>
        <v>38700</v>
      </c>
      <c r="F19" s="179">
        <f t="shared" si="7"/>
        <v>36800</v>
      </c>
      <c r="G19" s="229">
        <f>IF(ISERROR('[58]Récolte_N'!$I$9)=TRUE,"",'[58]Récolte_N'!$I$9)</f>
        <v>31700</v>
      </c>
      <c r="H19" s="230">
        <f t="shared" si="8"/>
        <v>35621.9</v>
      </c>
      <c r="I19" s="174">
        <f t="shared" si="5"/>
        <v>-0.11009800151030691</v>
      </c>
      <c r="J19" s="175">
        <f t="shared" si="3"/>
        <v>7000</v>
      </c>
      <c r="K19" s="181">
        <f t="shared" si="9"/>
        <v>1178.0999999999985</v>
      </c>
      <c r="L19" s="266">
        <f t="shared" si="6"/>
        <v>4.941770647653008</v>
      </c>
      <c r="M19" s="289">
        <f t="shared" si="4"/>
        <v>-3921.9000000000015</v>
      </c>
      <c r="N19" s="163" t="s">
        <v>14</v>
      </c>
      <c r="O19" s="49">
        <f>IF(ISERROR('[8]Récolte_N'!$F$9)=TRUE,"",'[8]Récolte_N'!$F$9)</f>
        <v>9000</v>
      </c>
      <c r="P19" s="49">
        <f t="shared" si="1"/>
        <v>40.888888888888886</v>
      </c>
      <c r="Q19" s="50">
        <f>IF(ISERROR('[8]Récolte_N'!$H$9)=TRUE,"",'[8]Récolte_N'!$H$9)</f>
        <v>36800</v>
      </c>
      <c r="R19" s="229">
        <f>'[21]BT'!$AI175</f>
        <v>35621.9</v>
      </c>
      <c r="S19" s="263">
        <f t="shared" si="10"/>
        <v>1900</v>
      </c>
      <c r="T19" s="268">
        <f t="shared" si="2"/>
        <v>1200</v>
      </c>
      <c r="U19" s="269">
        <f t="shared" si="2"/>
        <v>-2.947712418300654</v>
      </c>
    </row>
    <row r="20" spans="1:21" ht="13.5" customHeight="1">
      <c r="A20" s="13" t="s">
        <v>13</v>
      </c>
      <c r="B20" s="52" t="s">
        <v>27</v>
      </c>
      <c r="C20" s="49">
        <f>IF(ISERROR('[59]Récolte_N'!$F$9)=TRUE,"",'[59]Récolte_N'!$F$9)</f>
        <v>391880</v>
      </c>
      <c r="D20" s="49">
        <f>IF(OR(C20="",C20=0),"",(E20/C20)*10)</f>
        <v>85.30672654894354</v>
      </c>
      <c r="E20" s="50">
        <f>IF(ISERROR('[59]Récolte_N'!$H$9)=TRUE,"",'[59]Récolte_N'!$H$9)</f>
        <v>3343000</v>
      </c>
      <c r="F20" s="179">
        <f t="shared" si="7"/>
        <v>3286270</v>
      </c>
      <c r="G20" s="229">
        <f>IF(ISERROR('[59]Récolte_N'!$I$9)=TRUE,"",'[59]Récolte_N'!$I$9)</f>
        <v>3167000</v>
      </c>
      <c r="H20" s="230">
        <f t="shared" si="8"/>
        <v>3115448.2</v>
      </c>
      <c r="I20" s="174">
        <f t="shared" si="5"/>
        <v>0.016547153632661793</v>
      </c>
      <c r="J20" s="175">
        <f t="shared" si="3"/>
        <v>176000</v>
      </c>
      <c r="K20" s="181">
        <f t="shared" si="9"/>
        <v>170821.7999999998</v>
      </c>
      <c r="L20" s="266">
        <f t="shared" si="6"/>
        <v>0.03031346116245226</v>
      </c>
      <c r="M20" s="289">
        <f t="shared" si="4"/>
        <v>51551.799999999814</v>
      </c>
      <c r="N20" s="163" t="s">
        <v>27</v>
      </c>
      <c r="O20" s="49">
        <f>IF(ISERROR('[9]Récolte_N'!$F$9)=TRUE,"",'[9]Récolte_N'!$F$9)</f>
        <v>411480</v>
      </c>
      <c r="P20" s="49">
        <f>IF(OR(O20="",O20=0),"",(Q20/O20)*10)</f>
        <v>79.86463497618354</v>
      </c>
      <c r="Q20" s="50">
        <f>IF(ISERROR('[9]Récolte_N'!$H$9)=TRUE,"",'[9]Récolte_N'!$H$9)</f>
        <v>3286270</v>
      </c>
      <c r="R20" s="229">
        <f>'[21]BT'!$AI176</f>
        <v>3115448.2</v>
      </c>
      <c r="S20" s="263">
        <f t="shared" si="10"/>
        <v>56730</v>
      </c>
      <c r="T20" s="268">
        <f t="shared" si="2"/>
        <v>-19600</v>
      </c>
      <c r="U20" s="269">
        <f t="shared" si="2"/>
        <v>5.442091572760006</v>
      </c>
    </row>
    <row r="21" spans="1:21" ht="13.5" customHeight="1">
      <c r="A21" s="13" t="s">
        <v>13</v>
      </c>
      <c r="B21" s="52" t="s">
        <v>15</v>
      </c>
      <c r="C21" s="49">
        <f>IF(ISERROR('[60]Récolte_N'!$F$9)=TRUE,"",'[60]Récolte_N'!$F$9)</f>
        <v>211100</v>
      </c>
      <c r="D21" s="49">
        <f>IF(OR(C21="",C21=0),"",(E21/C21)*10)</f>
        <v>67.55092373282804</v>
      </c>
      <c r="E21" s="50">
        <f>IF(ISERROR('[60]Récolte_N'!$H$9)=TRUE,"",'[60]Récolte_N'!$H$9)</f>
        <v>1426000</v>
      </c>
      <c r="F21" s="179">
        <f t="shared" si="7"/>
        <v>1880000</v>
      </c>
      <c r="G21" s="229">
        <f>IF(ISERROR('[60]Récolte_N'!$I$9)=TRUE,"",'[60]Récolte_N'!$I$9)</f>
        <v>1300000</v>
      </c>
      <c r="H21" s="230">
        <f t="shared" si="8"/>
        <v>1634916.3</v>
      </c>
      <c r="I21" s="174">
        <f t="shared" si="5"/>
        <v>-0.20485226063254736</v>
      </c>
      <c r="J21" s="175">
        <f t="shared" si="3"/>
        <v>126000</v>
      </c>
      <c r="K21" s="181">
        <f t="shared" si="9"/>
        <v>245083.69999999995</v>
      </c>
      <c r="L21" s="266">
        <f t="shared" si="6"/>
        <v>-0.4858899225040261</v>
      </c>
      <c r="M21" s="289">
        <f t="shared" si="4"/>
        <v>-334916.30000000005</v>
      </c>
      <c r="N21" s="163" t="s">
        <v>15</v>
      </c>
      <c r="O21" s="49">
        <f>IF(ISERROR('[10]Récolte_N'!$F$9)=TRUE,"",'[10]Récolte_N'!$F$9)</f>
        <v>258000</v>
      </c>
      <c r="P21" s="49">
        <f>IF(OR(O21="",O21=0),"",(Q21/O21)*10)</f>
        <v>72.86821705426357</v>
      </c>
      <c r="Q21" s="50">
        <f>IF(ISERROR('[10]Récolte_N'!$H$9)=TRUE,"",'[10]Récolte_N'!$H$9)</f>
        <v>1880000</v>
      </c>
      <c r="R21" s="229">
        <f>'[21]BT'!$AI177</f>
        <v>1634916.3</v>
      </c>
      <c r="S21" s="263">
        <f t="shared" si="10"/>
        <v>-454000</v>
      </c>
      <c r="T21" s="268">
        <f t="shared" si="2"/>
        <v>-46900</v>
      </c>
      <c r="U21" s="269">
        <f t="shared" si="2"/>
        <v>-5.317293321435528</v>
      </c>
    </row>
    <row r="22" spans="1:21" ht="13.5" customHeight="1">
      <c r="A22" s="13" t="s">
        <v>13</v>
      </c>
      <c r="B22" s="52" t="s">
        <v>29</v>
      </c>
      <c r="C22" s="49">
        <f>IF(ISERROR('[61]Récolte_N'!$F$9)=TRUE,"",'[61]Récolte_N'!$F$9)</f>
        <v>44500</v>
      </c>
      <c r="D22" s="49">
        <f>IF(OR(C22="",C22=0),"",(E22/C22)*10)</f>
        <v>76.85393258426967</v>
      </c>
      <c r="E22" s="50">
        <f>IF(ISERROR('[61]Récolte_N'!$H$9)=TRUE,"",'[61]Récolte_N'!$H$9)</f>
        <v>342000</v>
      </c>
      <c r="F22" s="179">
        <f t="shared" si="7"/>
        <v>347000</v>
      </c>
      <c r="G22" s="229">
        <f>IF(ISERROR('[61]Récolte_N'!$I$9)=TRUE,"",'[61]Récolte_N'!$I$9)</f>
        <v>322000</v>
      </c>
      <c r="H22" s="230">
        <f t="shared" si="8"/>
        <v>324025.7</v>
      </c>
      <c r="I22" s="174">
        <f t="shared" si="5"/>
        <v>-0.006251664605616214</v>
      </c>
      <c r="J22" s="175">
        <f t="shared" si="3"/>
        <v>20000</v>
      </c>
      <c r="K22" s="181">
        <f t="shared" si="9"/>
        <v>22974.29999999999</v>
      </c>
      <c r="L22" s="266">
        <f t="shared" si="6"/>
        <v>-0.12946205107446107</v>
      </c>
      <c r="M22" s="289">
        <f t="shared" si="4"/>
        <v>-2025.7000000000116</v>
      </c>
      <c r="N22" s="163" t="s">
        <v>29</v>
      </c>
      <c r="O22" s="49">
        <f>IF(ISERROR('[11]Récolte_N'!$F$9)=TRUE,"",'[11]Récolte_N'!$F$9)</f>
        <v>47700</v>
      </c>
      <c r="P22" s="49">
        <f>IF(OR(O22="",O22=0),"",(Q22/O22)*10)</f>
        <v>72.74633123689728</v>
      </c>
      <c r="Q22" s="50">
        <f>IF(ISERROR('[11]Récolte_N'!$H$9)=TRUE,"",'[11]Récolte_N'!$H$9)</f>
        <v>347000</v>
      </c>
      <c r="R22" s="229">
        <f>'[21]BT'!$AI178</f>
        <v>324025.7</v>
      </c>
      <c r="S22" s="263">
        <f t="shared" si="10"/>
        <v>-5000</v>
      </c>
      <c r="T22" s="268">
        <f t="shared" si="2"/>
        <v>-3200</v>
      </c>
      <c r="U22" s="269">
        <f t="shared" si="2"/>
        <v>4.107601347372395</v>
      </c>
    </row>
    <row r="23" spans="1:21" ht="13.5" customHeight="1">
      <c r="A23" s="13" t="s">
        <v>13</v>
      </c>
      <c r="B23" s="52" t="s">
        <v>16</v>
      </c>
      <c r="C23" s="49">
        <f>IF(ISERROR('[62]Récolte_N'!$F$9)=TRUE,"",'[62]Récolte_N'!$F$9)</f>
        <v>298307</v>
      </c>
      <c r="D23" s="49">
        <f t="shared" si="0"/>
        <v>75.134978394741</v>
      </c>
      <c r="E23" s="50">
        <f>IF(ISERROR('[62]Récolte_N'!$H$9)=TRUE,"",'[62]Récolte_N'!$H$9)</f>
        <v>2241329</v>
      </c>
      <c r="F23" s="179">
        <f t="shared" si="7"/>
        <v>2134326</v>
      </c>
      <c r="G23" s="229">
        <f>IF(ISERROR('[62]Récolte_N'!$I$9)=TRUE,"",'[62]Récolte_N'!$I$9)</f>
        <v>1685500</v>
      </c>
      <c r="H23" s="230">
        <f t="shared" si="8"/>
        <v>1717020.9</v>
      </c>
      <c r="I23" s="174">
        <f t="shared" si="5"/>
        <v>-0.018357901176392133</v>
      </c>
      <c r="J23" s="175">
        <f t="shared" si="3"/>
        <v>555829</v>
      </c>
      <c r="K23" s="181">
        <f t="shared" si="9"/>
        <v>417305.1000000001</v>
      </c>
      <c r="L23" s="266">
        <f t="shared" si="6"/>
        <v>0.3319487348704817</v>
      </c>
      <c r="M23" s="289">
        <f t="shared" si="4"/>
        <v>-31520.899999999907</v>
      </c>
      <c r="N23" s="163" t="s">
        <v>16</v>
      </c>
      <c r="O23" s="49">
        <f>IF(ISERROR('[12]Récolte_N'!$F$9)=TRUE,"",'[12]Récolte_N'!$F$9)</f>
        <v>293230</v>
      </c>
      <c r="P23" s="49">
        <f aca="true" t="shared" si="11" ref="P23:P31">IF(OR(O23="",O23=0),"",(Q23/O23)*10)</f>
        <v>72.78675442485421</v>
      </c>
      <c r="Q23" s="50">
        <f>IF(ISERROR('[12]Récolte_N'!$H$9)=TRUE,"",'[12]Récolte_N'!$H$9)</f>
        <v>2134326</v>
      </c>
      <c r="R23" s="229">
        <f>'[21]BT'!$AI179</f>
        <v>1717020.9</v>
      </c>
      <c r="S23" s="263">
        <f t="shared" si="10"/>
        <v>107003</v>
      </c>
      <c r="T23" s="268">
        <f t="shared" si="2"/>
        <v>5077</v>
      </c>
      <c r="U23" s="269">
        <f t="shared" si="2"/>
        <v>2.3482239698867886</v>
      </c>
    </row>
    <row r="24" spans="1:21" ht="13.5" customHeight="1">
      <c r="A24" s="13" t="s">
        <v>13</v>
      </c>
      <c r="B24" s="52" t="s">
        <v>17</v>
      </c>
      <c r="C24" s="49">
        <f>IF(ISERROR('[63]Récolte_N'!$F$9)=TRUE,"",'[63]Récolte_N'!$F$9)</f>
        <v>394840</v>
      </c>
      <c r="D24" s="49">
        <f t="shared" si="0"/>
        <v>72.7228750886435</v>
      </c>
      <c r="E24" s="50">
        <f>IF(ISERROR('[63]Récolte_N'!$H$9)=TRUE,"",'[63]Récolte_N'!$H$9)</f>
        <v>2871390</v>
      </c>
      <c r="F24" s="179">
        <f t="shared" si="7"/>
        <v>2296425</v>
      </c>
      <c r="G24" s="229">
        <f>IF(ISERROR('[63]Récolte_N'!$I$9)=TRUE,"",'[63]Récolte_N'!$I$9)</f>
        <v>2420000</v>
      </c>
      <c r="H24" s="230">
        <f t="shared" si="8"/>
        <v>1969192.2</v>
      </c>
      <c r="I24" s="174">
        <f t="shared" si="5"/>
        <v>0.2289303197524346</v>
      </c>
      <c r="J24" s="175">
        <f t="shared" si="3"/>
        <v>451390</v>
      </c>
      <c r="K24" s="181">
        <f t="shared" si="9"/>
        <v>327232.80000000005</v>
      </c>
      <c r="L24" s="266">
        <f t="shared" si="6"/>
        <v>0.3794155109145536</v>
      </c>
      <c r="M24" s="289">
        <f t="shared" si="4"/>
        <v>450807.80000000005</v>
      </c>
      <c r="N24" s="163" t="s">
        <v>17</v>
      </c>
      <c r="O24" s="49">
        <f>IF(ISERROR('[13]Récolte_N'!$F$9)=TRUE,"",'[13]Récolte_N'!$F$9)</f>
        <v>338540</v>
      </c>
      <c r="P24" s="49">
        <f t="shared" si="11"/>
        <v>67.83319548650086</v>
      </c>
      <c r="Q24" s="50">
        <f>IF(ISERROR('[13]Récolte_N'!$H$9)=TRUE,"",'[13]Récolte_N'!$H$9)</f>
        <v>2296425</v>
      </c>
      <c r="R24" s="229">
        <f>'[21]BT'!$AI180</f>
        <v>1969192.2</v>
      </c>
      <c r="S24" s="263">
        <f t="shared" si="10"/>
        <v>574965</v>
      </c>
      <c r="T24" s="268">
        <f t="shared" si="2"/>
        <v>56300</v>
      </c>
      <c r="U24" s="269">
        <f t="shared" si="2"/>
        <v>4.88967960214265</v>
      </c>
    </row>
    <row r="25" spans="1:21" ht="13.5" customHeight="1">
      <c r="A25" s="13" t="s">
        <v>13</v>
      </c>
      <c r="B25" s="52" t="s">
        <v>18</v>
      </c>
      <c r="C25" s="49">
        <f>IF(ISERROR('[64]Récolte_N'!$F$9)=TRUE,"",'[64]Récolte_N'!$F$9)</f>
        <v>677800</v>
      </c>
      <c r="D25" s="49">
        <f t="shared" si="0"/>
        <v>74.50575390970788</v>
      </c>
      <c r="E25" s="50">
        <f>IF(ISERROR('[64]Récolte_N'!$H$9)=TRUE,"",'[64]Récolte_N'!$H$9)</f>
        <v>5050000</v>
      </c>
      <c r="F25" s="179">
        <f t="shared" si="7"/>
        <v>4653000</v>
      </c>
      <c r="G25" s="229">
        <f>IF(ISERROR('[64]Récolte_N'!$I$9)=TRUE,"",'[64]Récolte_N'!$I$9)</f>
        <v>4750000</v>
      </c>
      <c r="H25" s="230">
        <f t="shared" si="8"/>
        <v>4422018</v>
      </c>
      <c r="I25" s="174">
        <f t="shared" si="5"/>
        <v>0.07417020916694606</v>
      </c>
      <c r="J25" s="175">
        <f t="shared" si="3"/>
        <v>300000</v>
      </c>
      <c r="K25" s="181">
        <f t="shared" si="9"/>
        <v>230982</v>
      </c>
      <c r="L25" s="266">
        <f t="shared" si="6"/>
        <v>0.2988025040912279</v>
      </c>
      <c r="M25" s="289">
        <f t="shared" si="4"/>
        <v>327982</v>
      </c>
      <c r="N25" s="163" t="s">
        <v>18</v>
      </c>
      <c r="O25" s="49">
        <f>IF(ISERROR('[14]Récolte_N'!$F$9)=TRUE,"",'[14]Récolte_N'!$F$9)</f>
        <v>655000</v>
      </c>
      <c r="P25" s="49">
        <f t="shared" si="11"/>
        <v>71.0381679389313</v>
      </c>
      <c r="Q25" s="50">
        <f>IF(ISERROR('[14]Récolte_N'!$H$9)=TRUE,"",'[14]Récolte_N'!$H$9)</f>
        <v>4653000</v>
      </c>
      <c r="R25" s="229">
        <f>'[21]BT'!$AI181</f>
        <v>4422018</v>
      </c>
      <c r="S25" s="263">
        <f t="shared" si="10"/>
        <v>397000</v>
      </c>
      <c r="T25" s="268">
        <f t="shared" si="2"/>
        <v>22800</v>
      </c>
      <c r="U25" s="269">
        <f t="shared" si="2"/>
        <v>3.4675859707765824</v>
      </c>
    </row>
    <row r="26" spans="1:21" ht="13.5" customHeight="1">
      <c r="A26" s="13" t="s">
        <v>13</v>
      </c>
      <c r="B26" s="52" t="s">
        <v>19</v>
      </c>
      <c r="C26" s="49">
        <f>IF(ISERROR('[65]Récolte_N'!$F$9)=TRUE,"",'[65]Récolte_N'!$F$9)</f>
        <v>239000</v>
      </c>
      <c r="D26" s="49">
        <f t="shared" si="0"/>
        <v>86</v>
      </c>
      <c r="E26" s="50">
        <f>IF(ISERROR('[65]Récolte_N'!$H$9)=TRUE,"",'[65]Récolte_N'!$H$9)</f>
        <v>2055400</v>
      </c>
      <c r="F26" s="179">
        <f t="shared" si="7"/>
        <v>1982400</v>
      </c>
      <c r="G26" s="229">
        <f>IF(ISERROR('[65]Récolte_N'!$I$9)=TRUE,"",'[65]Récolte_N'!$I$9)</f>
        <v>1950000</v>
      </c>
      <c r="H26" s="230">
        <f t="shared" si="8"/>
        <v>1877117.9</v>
      </c>
      <c r="I26" s="174">
        <f t="shared" si="5"/>
        <v>0.03882659688024925</v>
      </c>
      <c r="J26" s="175">
        <f t="shared" si="3"/>
        <v>105400</v>
      </c>
      <c r="K26" s="181">
        <f t="shared" si="9"/>
        <v>105282.1000000001</v>
      </c>
      <c r="L26" s="266">
        <f t="shared" si="6"/>
        <v>0.0011198484832646294</v>
      </c>
      <c r="M26" s="289">
        <f t="shared" si="4"/>
        <v>72882.1000000001</v>
      </c>
      <c r="N26" s="163" t="s">
        <v>19</v>
      </c>
      <c r="O26" s="49">
        <f>IF(ISERROR('[15]Récolte_N'!$F$9)=TRUE,"",'[15]Récolte_N'!$F$9)</f>
        <v>236000</v>
      </c>
      <c r="P26" s="49">
        <f t="shared" si="11"/>
        <v>84</v>
      </c>
      <c r="Q26" s="50">
        <f>IF(ISERROR('[15]Récolte_N'!$H$9)=TRUE,"",'[15]Récolte_N'!$H$9)</f>
        <v>1982400</v>
      </c>
      <c r="R26" s="229">
        <f>'[21]BT'!$AI182</f>
        <v>1877117.9</v>
      </c>
      <c r="S26" s="263">
        <f t="shared" si="10"/>
        <v>73000</v>
      </c>
      <c r="T26" s="268">
        <f t="shared" si="2"/>
        <v>3000</v>
      </c>
      <c r="U26" s="269">
        <f t="shared" si="2"/>
        <v>2</v>
      </c>
    </row>
    <row r="27" spans="1:21" ht="13.5" customHeight="1">
      <c r="A27" s="13" t="s">
        <v>13</v>
      </c>
      <c r="B27" s="52" t="s">
        <v>20</v>
      </c>
      <c r="C27" s="49">
        <f>IF(ISERROR('[66]Récolte_N'!$F$9)=TRUE,"",'[66]Récolte_N'!$F$9)</f>
        <v>394535</v>
      </c>
      <c r="D27" s="49">
        <f t="shared" si="0"/>
        <v>67.51733052834349</v>
      </c>
      <c r="E27" s="50">
        <f>IF(ISERROR('[66]Récolte_N'!$H$9)=TRUE,"",'[66]Récolte_N'!$H$9)</f>
        <v>2663795</v>
      </c>
      <c r="F27" s="179">
        <f t="shared" si="7"/>
        <v>2589499</v>
      </c>
      <c r="G27" s="229">
        <f>IF(ISERROR('[66]Récolte_N'!$I$9)=TRUE,"",'[66]Récolte_N'!$I$9)</f>
        <v>2470000</v>
      </c>
      <c r="H27" s="230">
        <f t="shared" si="8"/>
        <v>2421752</v>
      </c>
      <c r="I27" s="174">
        <f t="shared" si="5"/>
        <v>0.01992276665818804</v>
      </c>
      <c r="J27" s="175">
        <f t="shared" si="3"/>
        <v>193795</v>
      </c>
      <c r="K27" s="181">
        <f t="shared" si="9"/>
        <v>167747</v>
      </c>
      <c r="L27" s="266">
        <f t="shared" si="6"/>
        <v>0.15528146554036737</v>
      </c>
      <c r="M27" s="289">
        <f t="shared" si="4"/>
        <v>48248</v>
      </c>
      <c r="N27" s="163" t="s">
        <v>20</v>
      </c>
      <c r="O27" s="49">
        <f>IF(ISERROR('[16]Récolte_N'!$F$9)=TRUE,"",'[16]Récolte_N'!$F$9)</f>
        <v>391080</v>
      </c>
      <c r="P27" s="49">
        <f t="shared" si="11"/>
        <v>66.21404827656745</v>
      </c>
      <c r="Q27" s="50">
        <f>IF(ISERROR('[16]Récolte_N'!$H$9)=TRUE,"",'[16]Récolte_N'!$H$9)</f>
        <v>2589499</v>
      </c>
      <c r="R27" s="229">
        <f>'[21]BT'!$AI183</f>
        <v>2421752</v>
      </c>
      <c r="S27" s="263">
        <f t="shared" si="10"/>
        <v>74296</v>
      </c>
      <c r="T27" s="268">
        <f t="shared" si="2"/>
        <v>3455</v>
      </c>
      <c r="U27" s="269">
        <f t="shared" si="2"/>
        <v>1.3032822517760394</v>
      </c>
    </row>
    <row r="28" spans="1:21" ht="13.5" customHeight="1">
      <c r="A28" s="13" t="s">
        <v>13</v>
      </c>
      <c r="B28" s="52" t="s">
        <v>21</v>
      </c>
      <c r="C28" s="49">
        <f>IF(ISERROR('[67]Récolte_N'!$F$9)=TRUE,"",'[67]Récolte_N'!$F$9)</f>
        <v>273500</v>
      </c>
      <c r="D28" s="49">
        <f t="shared" si="0"/>
        <v>85.13999999999999</v>
      </c>
      <c r="E28" s="50">
        <f>IF(ISERROR('[67]Récolte_N'!$H$9)=TRUE,"",'[67]Récolte_N'!$H$9)</f>
        <v>2328579</v>
      </c>
      <c r="F28" s="179">
        <f t="shared" si="7"/>
        <v>2334158.4</v>
      </c>
      <c r="G28" s="229">
        <f>IF(ISERROR('[67]Récolte_N'!$I$9)=TRUE,"",'[67]Récolte_N'!$I$9)</f>
        <v>2300000</v>
      </c>
      <c r="H28" s="230">
        <f t="shared" si="8"/>
        <v>2389381.1</v>
      </c>
      <c r="I28" s="174">
        <f t="shared" si="5"/>
        <v>-0.0374076366469962</v>
      </c>
      <c r="J28" s="175">
        <f>E28-G28</f>
        <v>28579</v>
      </c>
      <c r="K28" s="181">
        <f t="shared" si="9"/>
        <v>-55222.700000000186</v>
      </c>
      <c r="L28" s="266">
        <f t="shared" si="6"/>
        <v>-1.5175226854174082</v>
      </c>
      <c r="M28" s="289">
        <f t="shared" si="4"/>
        <v>-89381.1000000001</v>
      </c>
      <c r="N28" s="163" t="s">
        <v>21</v>
      </c>
      <c r="O28" s="49">
        <f>IF(ISERROR('[17]Récolte_N'!$F$9)=TRUE,"",'[17]Récolte_N'!$F$9)</f>
        <v>266700</v>
      </c>
      <c r="P28" s="49">
        <f t="shared" si="11"/>
        <v>87.51999999999998</v>
      </c>
      <c r="Q28" s="50">
        <f>IF(ISERROR('[17]Récolte_N'!$H$9)=TRUE,"",'[17]Récolte_N'!$H$9)</f>
        <v>2334158.4</v>
      </c>
      <c r="R28" s="229">
        <f>'[21]BT'!$AI184</f>
        <v>2389381.1</v>
      </c>
      <c r="S28" s="263">
        <f t="shared" si="10"/>
        <v>-5579.399999999907</v>
      </c>
      <c r="T28" s="268">
        <f>C28-O28</f>
        <v>6800</v>
      </c>
      <c r="U28" s="269">
        <f>D28-P28</f>
        <v>-2.3799999999999955</v>
      </c>
    </row>
    <row r="29" spans="2:21" ht="12.75">
      <c r="B29" s="52" t="s">
        <v>30</v>
      </c>
      <c r="C29" s="49">
        <f>IF(ISERROR('[68]Récolte_N'!$F$9)=TRUE,"",'[68]Récolte_N'!$F$9)</f>
        <v>219000</v>
      </c>
      <c r="D29" s="49">
        <f t="shared" si="0"/>
        <v>75.38493150684931</v>
      </c>
      <c r="E29" s="50">
        <f>IF(ISERROR('[68]Récolte_N'!$H$9)=TRUE,"",'[68]Récolte_N'!$H$9)</f>
        <v>1650930</v>
      </c>
      <c r="F29" s="179">
        <f t="shared" si="7"/>
        <v>1561509.9999999998</v>
      </c>
      <c r="G29" s="229">
        <f>IF(ISERROR('[68]Récolte_N'!$I$9)=TRUE,"",'[68]Récolte_N'!$I$9)</f>
        <v>1390000</v>
      </c>
      <c r="H29" s="230">
        <f t="shared" si="8"/>
        <v>1338178.3</v>
      </c>
      <c r="I29" s="174">
        <f t="shared" si="5"/>
        <v>0.03872555697547919</v>
      </c>
      <c r="J29" s="175">
        <f t="shared" si="3"/>
        <v>260930</v>
      </c>
      <c r="K29" s="181">
        <f t="shared" si="9"/>
        <v>223331.69999999972</v>
      </c>
      <c r="L29" s="266">
        <f t="shared" si="6"/>
        <v>0.1683518282447154</v>
      </c>
      <c r="M29" s="289">
        <f t="shared" si="4"/>
        <v>51821.69999999995</v>
      </c>
      <c r="N29" s="163" t="s">
        <v>30</v>
      </c>
      <c r="O29" s="49">
        <f>IF(ISERROR('[18]Récolte_N'!$F$9)=TRUE,"",'[18]Récolte_N'!$F$9)</f>
        <v>203700</v>
      </c>
      <c r="P29" s="49">
        <f t="shared" si="11"/>
        <v>76.65733922434951</v>
      </c>
      <c r="Q29" s="50">
        <f>IF(ISERROR('[18]Récolte_N'!$H$9)=TRUE,"",'[18]Récolte_N'!$H$9)</f>
        <v>1561509.9999999998</v>
      </c>
      <c r="R29" s="229">
        <f>'[21]BT'!$AI185</f>
        <v>1338178.3</v>
      </c>
      <c r="S29" s="263">
        <f t="shared" si="10"/>
        <v>89420.00000000023</v>
      </c>
      <c r="T29" s="268">
        <f>C29-O29</f>
        <v>15300</v>
      </c>
      <c r="U29" s="269">
        <f>D29-P29</f>
        <v>-1.2724077175002009</v>
      </c>
    </row>
    <row r="30" spans="2:21" ht="12.75">
      <c r="B30" s="52" t="s">
        <v>22</v>
      </c>
      <c r="C30" s="49">
        <f>IF(ISERROR('[69]Récolte_N'!$F$9)=TRUE,"",'[69]Récolte_N'!$F$9)</f>
        <v>278906</v>
      </c>
      <c r="D30" s="49">
        <f t="shared" si="0"/>
        <v>53.06547725757065</v>
      </c>
      <c r="E30" s="50">
        <f>IF(ISERROR('[69]Récolte_N'!$H$9)=TRUE,"",'[69]Récolte_N'!$H$9)</f>
        <v>1480028</v>
      </c>
      <c r="F30" s="179">
        <f t="shared" si="7"/>
        <v>1451560</v>
      </c>
      <c r="G30" s="229">
        <f>IF(ISERROR('[69]Récolte_N'!$I$9)=TRUE,"",'[69]Récolte_N'!$I$9)</f>
        <v>1377925.2029717779</v>
      </c>
      <c r="H30" s="230">
        <f t="shared" si="8"/>
        <v>1448858</v>
      </c>
      <c r="I30" s="174">
        <f t="shared" si="5"/>
        <v>-0.04895772879621196</v>
      </c>
      <c r="J30" s="175">
        <f t="shared" si="3"/>
        <v>102102.79702822212</v>
      </c>
      <c r="K30" s="181">
        <f t="shared" si="9"/>
        <v>2702</v>
      </c>
      <c r="L30" s="266">
        <f t="shared" si="6"/>
        <v>36.787859743975616</v>
      </c>
      <c r="M30" s="289">
        <f t="shared" si="4"/>
        <v>-70932.79702822212</v>
      </c>
      <c r="N30" s="163" t="s">
        <v>22</v>
      </c>
      <c r="O30" s="49">
        <f>IF(ISERROR('[19]Récolte_N'!$F$9)=TRUE,"",'[19]Récolte_N'!$F$9)</f>
        <v>271463</v>
      </c>
      <c r="P30" s="49">
        <f t="shared" si="11"/>
        <v>53.4717438472278</v>
      </c>
      <c r="Q30" s="50">
        <f>IF(ISERROR('[19]Récolte_N'!$H$9)=TRUE,"",'[19]Récolte_N'!$H$9)</f>
        <v>1451560</v>
      </c>
      <c r="R30" s="229">
        <f>'[21]BT'!$AI186</f>
        <v>1448858</v>
      </c>
      <c r="S30" s="263">
        <f t="shared" si="10"/>
        <v>28468</v>
      </c>
      <c r="T30" s="268">
        <f>C30-O30</f>
        <v>7443</v>
      </c>
      <c r="U30" s="269">
        <f>D30-P30</f>
        <v>-0.40626658965715023</v>
      </c>
    </row>
    <row r="31" spans="2:21" ht="12.75">
      <c r="B31" s="52" t="s">
        <v>23</v>
      </c>
      <c r="C31" s="49">
        <f>IF(ISERROR('[70]Récolte_N'!$F$9)=TRUE,"",'[70]Récolte_N'!$F$9)</f>
        <v>17400</v>
      </c>
      <c r="D31" s="49">
        <f t="shared" si="0"/>
        <v>46.95402298850575</v>
      </c>
      <c r="E31" s="50">
        <f>IF(ISERROR('[70]Récolte_N'!$H$9)=TRUE,"",'[70]Récolte_N'!$H$9)</f>
        <v>81700</v>
      </c>
      <c r="F31" s="50">
        <f>Q31</f>
        <v>71100</v>
      </c>
      <c r="G31" s="229">
        <f>IF(ISERROR('[70]Récolte_N'!$I$9)=TRUE,"",'[70]Récolte_N'!$I$9)</f>
        <v>51900</v>
      </c>
      <c r="H31" s="229">
        <f>R31</f>
        <v>45782.2</v>
      </c>
      <c r="I31" s="174">
        <f t="shared" si="5"/>
        <v>0.13362835337751355</v>
      </c>
      <c r="J31" s="175">
        <f t="shared" si="3"/>
        <v>29800</v>
      </c>
      <c r="K31" s="176">
        <f>Q31-H31</f>
        <v>25317.800000000003</v>
      </c>
      <c r="L31" s="266">
        <f t="shared" si="6"/>
        <v>0.17703749930878665</v>
      </c>
      <c r="M31" s="289">
        <f t="shared" si="4"/>
        <v>6117.800000000003</v>
      </c>
      <c r="N31" s="163" t="s">
        <v>23</v>
      </c>
      <c r="O31" s="49">
        <f>IF(ISERROR('[20]Récolte_N'!$F$9)=TRUE,"",'[20]Récolte_N'!$F$9)</f>
        <v>13600</v>
      </c>
      <c r="P31" s="49">
        <f t="shared" si="11"/>
        <v>52.27941176470588</v>
      </c>
      <c r="Q31" s="50">
        <f>IF(ISERROR('[20]Récolte_N'!$H$9)=TRUE,"",'[20]Récolte_N'!$H$9)</f>
        <v>71100</v>
      </c>
      <c r="R31" s="229">
        <f>'[21]BT'!$AI187</f>
        <v>45782.2</v>
      </c>
      <c r="S31" s="263">
        <f>E31-Q31</f>
        <v>10600</v>
      </c>
      <c r="T31" s="268">
        <f>C31-O31</f>
        <v>3800</v>
      </c>
      <c r="U31" s="269">
        <f>D31-P31</f>
        <v>-5.325388776200128</v>
      </c>
    </row>
    <row r="32" spans="2:21" ht="12.75">
      <c r="B32" s="34"/>
      <c r="C32" s="53"/>
      <c r="D32" s="53"/>
      <c r="E32" s="54"/>
      <c r="F32" s="182"/>
      <c r="G32" s="183"/>
      <c r="H32" s="67"/>
      <c r="I32" s="184"/>
      <c r="J32" s="185"/>
      <c r="K32" s="186"/>
      <c r="L32" s="30"/>
      <c r="M32" s="271"/>
      <c r="N32" s="163"/>
      <c r="O32" s="187"/>
      <c r="P32" s="187"/>
      <c r="Q32" s="187"/>
      <c r="R32" s="272"/>
      <c r="S32" s="273"/>
      <c r="T32" s="260"/>
      <c r="U32" s="260"/>
    </row>
    <row r="33" spans="2:21" ht="15.75" thickBot="1">
      <c r="B33" s="55" t="s">
        <v>24</v>
      </c>
      <c r="C33" s="56">
        <f>IF(SUM(C12:C31)=0,"",SUM(C12:C31))</f>
        <v>5005018</v>
      </c>
      <c r="D33" s="56">
        <f>IF(OR(C33="",C33=0),"",(E33/C33)*10)</f>
        <v>74.94134286829737</v>
      </c>
      <c r="E33" s="56">
        <f>IF(SUM(E12:E31)=0,"",SUM(E12:E31))</f>
        <v>37508277</v>
      </c>
      <c r="F33" s="188">
        <f>IF(SUM(F12:F31)=0,"",SUM(F12:F31))</f>
        <v>36805989.4</v>
      </c>
      <c r="G33" s="189">
        <f>IF(SUM(G12:G31)=0,"",SUM(G12:G31))</f>
        <v>34217025.20297178</v>
      </c>
      <c r="H33" s="190">
        <f>IF(SUM(H12:H31)=0,"",SUM(H12:H31))</f>
        <v>34012129.1</v>
      </c>
      <c r="I33" s="191">
        <f>IF(OR(G33=0,G33=""),"",(G33/H33)-1)</f>
        <v>0.006024206904817975</v>
      </c>
      <c r="J33" s="192">
        <f>SUM(J12:J31)</f>
        <v>3291251.797028222</v>
      </c>
      <c r="K33" s="193">
        <f>SUM(K12:K31)</f>
        <v>2793860.299999999</v>
      </c>
      <c r="L33" s="274">
        <f>J33/K33-1</f>
        <v>0.1780301960796764</v>
      </c>
      <c r="M33" s="275">
        <f>G33-H33</f>
        <v>204896.10297177732</v>
      </c>
      <c r="N33" s="194" t="s">
        <v>24</v>
      </c>
      <c r="O33" s="276">
        <f>IF(SUM(O12:O31)=0,"",SUM(O12:O31))</f>
        <v>4975768</v>
      </c>
      <c r="P33" s="276">
        <f>IF(OR(O33="",O33=0),"",(Q33/O33)*10)</f>
        <v>73.97046928232987</v>
      </c>
      <c r="Q33" s="277">
        <f>IF(SUM(Q12:Q31)=0,"",SUM(Q12:Q31))</f>
        <v>36805989.4</v>
      </c>
      <c r="R33" s="278">
        <f>IF(SUM(R12:R31)=0,"",SUM(R12:R31))</f>
        <v>34012129.1</v>
      </c>
      <c r="S33" s="279">
        <f>E33-Q33</f>
        <v>702287.6000000015</v>
      </c>
      <c r="T33" s="280">
        <f>C33-O33</f>
        <v>29250</v>
      </c>
      <c r="U33" s="281">
        <f>D33-P33</f>
        <v>0.970873585967496</v>
      </c>
    </row>
    <row r="34" spans="2:10" ht="12.75" thickTop="1">
      <c r="B34" s="57"/>
      <c r="C34" s="58"/>
      <c r="D34" s="58"/>
      <c r="E34" s="58"/>
      <c r="F34" s="58"/>
      <c r="G34" s="58"/>
      <c r="H34" s="197"/>
      <c r="I34" s="198"/>
      <c r="J34" s="199"/>
    </row>
    <row r="35" spans="2:10" ht="15">
      <c r="B35" s="60" t="s">
        <v>45</v>
      </c>
      <c r="C35" s="61">
        <f>O33</f>
        <v>4975768</v>
      </c>
      <c r="D35" s="75">
        <f>IF(OR(C35="",C35=0),"",(E35/C35)*10)</f>
        <v>73.97046928232987</v>
      </c>
      <c r="E35" s="61">
        <f>Q33</f>
        <v>36805989.4</v>
      </c>
      <c r="G35" s="61">
        <f>R33</f>
        <v>34012129.1</v>
      </c>
      <c r="H35" s="197"/>
      <c r="I35" s="198"/>
      <c r="J35" s="199"/>
    </row>
    <row r="36" spans="2:10" ht="12">
      <c r="B36" s="60" t="s">
        <v>46</v>
      </c>
      <c r="C36" s="62"/>
      <c r="D36" s="63"/>
      <c r="E36" s="62"/>
      <c r="G36" s="62"/>
      <c r="H36" s="197"/>
      <c r="I36" s="198"/>
      <c r="J36" s="199"/>
    </row>
    <row r="37" spans="2:10" ht="12">
      <c r="B37" s="60" t="s">
        <v>25</v>
      </c>
      <c r="C37" s="64">
        <f>IF(OR(C33="",C33=0),"",(C33/C35)-1)</f>
        <v>0.005878489511568885</v>
      </c>
      <c r="D37" s="64">
        <f>IF(OR(D33="",D33=0),"",(D33/D35)-1)</f>
        <v>0.013125151095930931</v>
      </c>
      <c r="E37" s="64">
        <f>IF(OR(E33="",E33=0),"",(E33/E35)-1)</f>
        <v>0.019080796670555067</v>
      </c>
      <c r="G37" s="64">
        <f>IF(OR(G33="",G33=0),"",(G33/G35)-1)</f>
        <v>0.006024206904817975</v>
      </c>
      <c r="H37" s="197"/>
      <c r="I37" s="198"/>
      <c r="J37" s="199"/>
    </row>
    <row r="38" ht="11.25" thickBot="1"/>
    <row r="39" spans="2:10" ht="12.75">
      <c r="B39" s="200" t="s">
        <v>0</v>
      </c>
      <c r="C39" s="201" t="s">
        <v>50</v>
      </c>
      <c r="D39" s="202" t="s">
        <v>50</v>
      </c>
      <c r="E39" s="203" t="s">
        <v>50</v>
      </c>
      <c r="F39" s="203" t="s">
        <v>50</v>
      </c>
      <c r="G39" s="204" t="s">
        <v>86</v>
      </c>
      <c r="H39" s="205" t="s">
        <v>87</v>
      </c>
      <c r="I39" s="30"/>
      <c r="J39" s="30"/>
    </row>
    <row r="40" spans="2:10" ht="12">
      <c r="B40" s="34"/>
      <c r="C40" s="206" t="s">
        <v>88</v>
      </c>
      <c r="D40" s="207" t="s">
        <v>88</v>
      </c>
      <c r="E40" s="208" t="s">
        <v>88</v>
      </c>
      <c r="F40" s="208" t="s">
        <v>88</v>
      </c>
      <c r="G40" s="209" t="s">
        <v>89</v>
      </c>
      <c r="H40" s="210" t="s">
        <v>90</v>
      </c>
      <c r="I40" s="30"/>
      <c r="J40" s="30"/>
    </row>
    <row r="41" spans="2:10" ht="12.75">
      <c r="B41" s="34"/>
      <c r="C41" s="211" t="s">
        <v>108</v>
      </c>
      <c r="D41" s="212" t="s">
        <v>109</v>
      </c>
      <c r="E41" s="213" t="s">
        <v>108</v>
      </c>
      <c r="F41" s="213" t="s">
        <v>109</v>
      </c>
      <c r="G41" s="209" t="s">
        <v>91</v>
      </c>
      <c r="H41" s="210" t="s">
        <v>77</v>
      </c>
      <c r="I41" s="30"/>
      <c r="J41" s="30"/>
    </row>
    <row r="42" spans="2:10" ht="12">
      <c r="B42" s="34"/>
      <c r="C42" s="214" t="s">
        <v>92</v>
      </c>
      <c r="D42" s="215" t="s">
        <v>92</v>
      </c>
      <c r="E42" s="216" t="s">
        <v>58</v>
      </c>
      <c r="F42" s="216" t="s">
        <v>58</v>
      </c>
      <c r="G42" s="217" t="s">
        <v>88</v>
      </c>
      <c r="H42" s="218"/>
      <c r="I42" s="30"/>
      <c r="J42" s="30"/>
    </row>
    <row r="43" spans="2:10" ht="12">
      <c r="B43" s="34" t="s">
        <v>8</v>
      </c>
      <c r="C43" s="145">
        <f>'[22]BT'!$AI168</f>
        <v>361575.7</v>
      </c>
      <c r="D43" s="65">
        <f>'[21]BT'!$AB168</f>
        <v>448856.2</v>
      </c>
      <c r="E43" s="219">
        <f>IF(OR(G12="",G12=0),"",C43/G12)</f>
        <v>0.8350478060046189</v>
      </c>
      <c r="F43" s="66">
        <f>IF(OR(H12="",H12=0),"",D43/H12)</f>
        <v>0.8124573504246585</v>
      </c>
      <c r="G43" s="220">
        <f>IF(OR(E43="",E43=0),"",(E43-F43)*100)</f>
        <v>2.2590455579960422</v>
      </c>
      <c r="H43" s="197">
        <f>IF(E12="","",(G12/E12))</f>
        <v>0.8483542319749217</v>
      </c>
      <c r="I43" s="30"/>
      <c r="J43" s="30"/>
    </row>
    <row r="44" spans="2:10" ht="12">
      <c r="B44" s="34" t="s">
        <v>31</v>
      </c>
      <c r="C44" s="65">
        <f>'[22]BT'!$AI169</f>
        <v>369304.4</v>
      </c>
      <c r="D44" s="65">
        <f>'[21]BT'!$AB169</f>
        <v>375427.9</v>
      </c>
      <c r="E44" s="66">
        <f>IF(OR(G13="",G13=0),"",C44/G13)</f>
        <v>0.6094132013201321</v>
      </c>
      <c r="F44" s="66">
        <f>IF(OR(H13="",H13=0),"",D44/H13)</f>
        <v>0.5980263411504255</v>
      </c>
      <c r="G44" s="220">
        <f>IF(OR(E44="",E44=0),"",(E44-F44)*100)</f>
        <v>1.138686016970658</v>
      </c>
      <c r="H44" s="197">
        <f>IF(E13="","",(G13/E13))</f>
        <v>0.7114546547449094</v>
      </c>
      <c r="I44" s="30"/>
      <c r="J44" s="30"/>
    </row>
    <row r="45" spans="2:10" ht="12">
      <c r="B45" s="34" t="s">
        <v>9</v>
      </c>
      <c r="C45" s="65">
        <f>'[22]BT'!$AI170</f>
        <v>1127768.9</v>
      </c>
      <c r="D45" s="65">
        <f>'[21]BT'!$AB170</f>
        <v>1187738.8</v>
      </c>
      <c r="E45" s="66">
        <f aca="true" t="shared" si="12" ref="E45:F62">IF(OR(G14="",G14=0),"",C45/G14)</f>
        <v>0.6371575706214688</v>
      </c>
      <c r="F45" s="66">
        <f t="shared" si="12"/>
        <v>0.5947889139214769</v>
      </c>
      <c r="G45" s="220">
        <f aca="true" t="shared" si="13" ref="G45:G62">IF(OR(E45="",E45=0),"",(E45-F45)*100)</f>
        <v>4.23686566999919</v>
      </c>
      <c r="H45" s="197">
        <f>IF(E14="","",(G14/E14))</f>
        <v>0.9470761031831388</v>
      </c>
      <c r="I45" s="30"/>
      <c r="J45" s="30"/>
    </row>
    <row r="46" spans="2:10" ht="12">
      <c r="B46" s="34" t="s">
        <v>28</v>
      </c>
      <c r="C46" s="65">
        <f>'[22]BT'!$AI171</f>
        <v>300099.6</v>
      </c>
      <c r="D46" s="65">
        <f>'[21]BT'!$AB171</f>
        <v>284158.1</v>
      </c>
      <c r="E46" s="66">
        <f t="shared" si="12"/>
        <v>0.7655602040816326</v>
      </c>
      <c r="F46" s="66">
        <f t="shared" si="12"/>
        <v>0.7461402162707759</v>
      </c>
      <c r="G46" s="220">
        <f t="shared" si="13"/>
        <v>1.9419987810856743</v>
      </c>
      <c r="H46" s="197">
        <f>IF(E15="","",(G15/E15))</f>
        <v>0.9253139458030403</v>
      </c>
      <c r="I46" s="30"/>
      <c r="J46" s="30"/>
    </row>
    <row r="47" spans="2:10" ht="12">
      <c r="B47" s="34" t="s">
        <v>10</v>
      </c>
      <c r="C47" s="65">
        <f>'[22]BT'!$AI172</f>
        <v>1473630.1</v>
      </c>
      <c r="D47" s="65">
        <f>'[21]BT'!$AB172</f>
        <v>1574113.4</v>
      </c>
      <c r="E47" s="66">
        <f t="shared" si="12"/>
        <v>0.5801693307086615</v>
      </c>
      <c r="F47" s="66">
        <f t="shared" si="12"/>
        <v>0.6406349398857888</v>
      </c>
      <c r="G47" s="220">
        <f t="shared" si="13"/>
        <v>-6.046560917712728</v>
      </c>
      <c r="H47" s="197">
        <f aca="true" t="shared" si="14" ref="H47:H62">IF(E16="","",(G16/E16))</f>
        <v>0.9767728041839717</v>
      </c>
      <c r="I47" s="30"/>
      <c r="J47" s="30"/>
    </row>
    <row r="48" spans="2:10" ht="12">
      <c r="B48" s="34" t="s">
        <v>11</v>
      </c>
      <c r="C48" s="65">
        <f>'[22]BT'!$AI173</f>
        <v>3245156.3</v>
      </c>
      <c r="D48" s="65">
        <f>'[21]BT'!$AB173</f>
        <v>3336672.4</v>
      </c>
      <c r="E48" s="66">
        <f t="shared" si="12"/>
        <v>0.6904587872340425</v>
      </c>
      <c r="F48" s="66">
        <f t="shared" si="12"/>
        <v>0.7139462455032964</v>
      </c>
      <c r="G48" s="220">
        <f t="shared" si="13"/>
        <v>-2.3487458269253914</v>
      </c>
      <c r="H48" s="197">
        <f t="shared" si="14"/>
        <v>0.9303246239113222</v>
      </c>
      <c r="I48" s="30"/>
      <c r="J48" s="30"/>
    </row>
    <row r="49" spans="2:10" ht="12">
      <c r="B49" s="34" t="s">
        <v>12</v>
      </c>
      <c r="C49" s="65">
        <f>'[22]BT'!$AI174</f>
        <v>509771.3</v>
      </c>
      <c r="D49" s="65">
        <f>'[21]BT'!$AB174</f>
        <v>538972.2</v>
      </c>
      <c r="E49" s="66">
        <f t="shared" si="12"/>
        <v>0.9103058928571428</v>
      </c>
      <c r="F49" s="66">
        <f t="shared" si="12"/>
        <v>0.922663303137234</v>
      </c>
      <c r="G49" s="220">
        <f t="shared" si="13"/>
        <v>-1.2357410280091186</v>
      </c>
      <c r="H49" s="197">
        <f t="shared" si="14"/>
        <v>0.8912939678497533</v>
      </c>
      <c r="I49" s="30"/>
      <c r="J49" s="30"/>
    </row>
    <row r="50" spans="2:10" ht="12">
      <c r="B50" s="34" t="s">
        <v>14</v>
      </c>
      <c r="C50" s="65">
        <f>'[22]BT'!$AI175</f>
        <v>28055.3</v>
      </c>
      <c r="D50" s="65">
        <f>'[21]BT'!$AB175</f>
        <v>33576.2</v>
      </c>
      <c r="E50" s="66">
        <f t="shared" si="12"/>
        <v>0.8850252365930599</v>
      </c>
      <c r="F50" s="66">
        <f t="shared" si="12"/>
        <v>0.9425718448482533</v>
      </c>
      <c r="G50" s="220">
        <f t="shared" si="13"/>
        <v>-5.754660825519342</v>
      </c>
      <c r="H50" s="197">
        <f t="shared" si="14"/>
        <v>0.8191214470284238</v>
      </c>
      <c r="I50" s="30"/>
      <c r="J50" s="30"/>
    </row>
    <row r="51" spans="2:10" ht="12">
      <c r="B51" s="34" t="s">
        <v>27</v>
      </c>
      <c r="C51" s="65">
        <f>'[22]BT'!$AI176</f>
        <v>2236911.4</v>
      </c>
      <c r="D51" s="65">
        <f>'[21]BT'!$AB176</f>
        <v>2166604</v>
      </c>
      <c r="E51" s="66">
        <f t="shared" si="12"/>
        <v>0.7063187243448058</v>
      </c>
      <c r="F51" s="66">
        <f t="shared" si="12"/>
        <v>0.6954389419795199</v>
      </c>
      <c r="G51" s="220">
        <f t="shared" si="13"/>
        <v>1.0879782365285862</v>
      </c>
      <c r="H51" s="197">
        <f t="shared" si="14"/>
        <v>0.9473526772360156</v>
      </c>
      <c r="I51" s="30"/>
      <c r="J51" s="30"/>
    </row>
    <row r="52" spans="2:10" ht="12">
      <c r="B52" s="34" t="s">
        <v>15</v>
      </c>
      <c r="C52" s="65">
        <f>'[22]BT'!$AI177</f>
        <v>846640</v>
      </c>
      <c r="D52" s="65">
        <f>'[21]BT'!$AB177</f>
        <v>1079610.7</v>
      </c>
      <c r="E52" s="66">
        <f t="shared" si="12"/>
        <v>0.6512615384615384</v>
      </c>
      <c r="F52" s="66">
        <f t="shared" si="12"/>
        <v>0.6603461596168562</v>
      </c>
      <c r="G52" s="220">
        <f t="shared" si="13"/>
        <v>-0.9084621155317718</v>
      </c>
      <c r="H52" s="197">
        <f t="shared" si="14"/>
        <v>0.9116409537166901</v>
      </c>
      <c r="I52" s="30"/>
      <c r="J52" s="30"/>
    </row>
    <row r="53" spans="2:10" ht="12">
      <c r="B53" s="34" t="s">
        <v>29</v>
      </c>
      <c r="C53" s="65">
        <f>'[22]BT'!$AI178</f>
        <v>272498.9</v>
      </c>
      <c r="D53" s="65">
        <f>'[21]BT'!$AB178</f>
        <v>271457.4</v>
      </c>
      <c r="E53" s="66">
        <f t="shared" si="12"/>
        <v>0.8462698757763976</v>
      </c>
      <c r="F53" s="66">
        <f t="shared" si="12"/>
        <v>0.8377650291319485</v>
      </c>
      <c r="G53" s="220">
        <f t="shared" si="13"/>
        <v>0.850484664444906</v>
      </c>
      <c r="H53" s="197">
        <f t="shared" si="14"/>
        <v>0.9415204678362573</v>
      </c>
      <c r="I53" s="30"/>
      <c r="J53" s="30"/>
    </row>
    <row r="54" spans="2:10" ht="12">
      <c r="B54" s="34" t="s">
        <v>16</v>
      </c>
      <c r="C54" s="65">
        <f>'[22]BT'!$AI179</f>
        <v>1658334.9</v>
      </c>
      <c r="D54" s="65">
        <f>'[21]BT'!$AB179</f>
        <v>1540828.3</v>
      </c>
      <c r="E54" s="66">
        <f t="shared" si="12"/>
        <v>0.9838830614061109</v>
      </c>
      <c r="F54" s="66">
        <f t="shared" si="12"/>
        <v>0.8973847085961505</v>
      </c>
      <c r="G54" s="220">
        <f t="shared" si="13"/>
        <v>8.649835280996044</v>
      </c>
      <c r="H54" s="197">
        <f t="shared" si="14"/>
        <v>0.7520091874062219</v>
      </c>
      <c r="I54" s="30"/>
      <c r="J54" s="30"/>
    </row>
    <row r="55" spans="2:10" ht="12">
      <c r="B55" s="34" t="s">
        <v>17</v>
      </c>
      <c r="C55" s="65">
        <f>'[22]BT'!$AI180</f>
        <v>1883129.4</v>
      </c>
      <c r="D55" s="65">
        <f>'[21]BT'!$AB180</f>
        <v>1526227.2</v>
      </c>
      <c r="E55" s="66">
        <f t="shared" si="12"/>
        <v>0.7781526446280992</v>
      </c>
      <c r="F55" s="66">
        <f t="shared" si="12"/>
        <v>0.7750524301284557</v>
      </c>
      <c r="G55" s="220">
        <f t="shared" si="13"/>
        <v>0.31002144996434833</v>
      </c>
      <c r="H55" s="197">
        <f t="shared" si="14"/>
        <v>0.8427973908107224</v>
      </c>
      <c r="I55" s="30"/>
      <c r="J55" s="30"/>
    </row>
    <row r="56" spans="2:10" ht="12">
      <c r="B56" s="34" t="s">
        <v>18</v>
      </c>
      <c r="C56" s="65">
        <f>'[22]BT'!$AI181</f>
        <v>2535994.7</v>
      </c>
      <c r="D56" s="65">
        <f>'[21]BT'!$AB181</f>
        <v>2324145.2</v>
      </c>
      <c r="E56" s="66">
        <f t="shared" si="12"/>
        <v>0.5338936210526316</v>
      </c>
      <c r="F56" s="66">
        <f t="shared" si="12"/>
        <v>0.525584744340706</v>
      </c>
      <c r="G56" s="220">
        <f t="shared" si="13"/>
        <v>0.8308876711925595</v>
      </c>
      <c r="H56" s="197">
        <f t="shared" si="14"/>
        <v>0.9405940594059405</v>
      </c>
      <c r="I56" s="30"/>
      <c r="J56" s="30"/>
    </row>
    <row r="57" spans="2:10" ht="12">
      <c r="B57" s="34" t="s">
        <v>19</v>
      </c>
      <c r="C57" s="65">
        <f>'[22]BT'!$AI182</f>
        <v>1070015.9</v>
      </c>
      <c r="D57" s="65">
        <f>'[21]BT'!$AB182</f>
        <v>1058267</v>
      </c>
      <c r="E57" s="66">
        <f t="shared" si="12"/>
        <v>0.5487261025641025</v>
      </c>
      <c r="F57" s="66">
        <f t="shared" si="12"/>
        <v>0.5637722595900876</v>
      </c>
      <c r="G57" s="220">
        <f t="shared" si="13"/>
        <v>-1.5046157025985107</v>
      </c>
      <c r="H57" s="197">
        <f t="shared" si="14"/>
        <v>0.9487204437092537</v>
      </c>
      <c r="I57" s="30"/>
      <c r="J57" s="30"/>
    </row>
    <row r="58" spans="2:10" ht="12">
      <c r="B58" s="34" t="s">
        <v>20</v>
      </c>
      <c r="C58" s="65">
        <f>'[22]BT'!$AI183</f>
        <v>1974054.8</v>
      </c>
      <c r="D58" s="65">
        <f>'[21]BT'!$AB183</f>
        <v>1957909.2</v>
      </c>
      <c r="E58" s="66">
        <f t="shared" si="12"/>
        <v>0.7992124696356275</v>
      </c>
      <c r="F58" s="66">
        <f t="shared" si="12"/>
        <v>0.8084680842629633</v>
      </c>
      <c r="G58" s="220">
        <f t="shared" si="13"/>
        <v>-0.9255614627335818</v>
      </c>
      <c r="H58" s="197">
        <f t="shared" si="14"/>
        <v>0.9272485307615639</v>
      </c>
      <c r="I58" s="30"/>
      <c r="J58" s="30"/>
    </row>
    <row r="59" spans="2:10" ht="12">
      <c r="B59" s="34" t="s">
        <v>21</v>
      </c>
      <c r="C59" s="65">
        <f>'[22]BT'!$AI184</f>
        <v>1118990.9</v>
      </c>
      <c r="D59" s="65">
        <f>'[21]BT'!$AB184</f>
        <v>1178135.8</v>
      </c>
      <c r="E59" s="66">
        <f t="shared" si="12"/>
        <v>0.4865177826086956</v>
      </c>
      <c r="F59" s="66">
        <f t="shared" si="12"/>
        <v>0.49307153220555733</v>
      </c>
      <c r="G59" s="220">
        <f t="shared" si="13"/>
        <v>-0.6553749596861724</v>
      </c>
      <c r="H59" s="197">
        <f>IF(E28="","",(G28/E28))</f>
        <v>0.9877268497225131</v>
      </c>
      <c r="I59" s="30"/>
      <c r="J59" s="30"/>
    </row>
    <row r="60" spans="2:10" ht="12">
      <c r="B60" s="34" t="s">
        <v>30</v>
      </c>
      <c r="C60" s="65">
        <f>'[22]BT'!$AI185</f>
        <v>896814.4</v>
      </c>
      <c r="D60" s="65">
        <f>'[21]BT'!$AB185</f>
        <v>918857.6</v>
      </c>
      <c r="E60" s="66">
        <f t="shared" si="12"/>
        <v>0.6451902158273382</v>
      </c>
      <c r="F60" s="66">
        <f t="shared" si="12"/>
        <v>0.6866481095979512</v>
      </c>
      <c r="G60" s="220">
        <f t="shared" si="13"/>
        <v>-4.145789377061304</v>
      </c>
      <c r="H60" s="197">
        <f>IF(E29="","",(G29/E29))</f>
        <v>0.8419496889631904</v>
      </c>
      <c r="I60" s="30"/>
      <c r="J60" s="30"/>
    </row>
    <row r="61" spans="2:10" ht="12">
      <c r="B61" s="34" t="s">
        <v>22</v>
      </c>
      <c r="C61" s="65">
        <f>'[22]BT'!$AI186</f>
        <v>846935.2</v>
      </c>
      <c r="D61" s="65">
        <f>'[21]BT'!$AB186</f>
        <v>1087894.9</v>
      </c>
      <c r="E61" s="66">
        <f t="shared" si="12"/>
        <v>0.6146452638890781</v>
      </c>
      <c r="F61" s="66">
        <f>IF(OR(H30="",H30=0),"",D61/H30)</f>
        <v>0.7508637147325686</v>
      </c>
      <c r="G61" s="220">
        <f t="shared" si="13"/>
        <v>-13.621845084349049</v>
      </c>
      <c r="H61" s="197">
        <f t="shared" si="14"/>
        <v>0.9310129287903863</v>
      </c>
      <c r="I61" s="30"/>
      <c r="J61" s="30"/>
    </row>
    <row r="62" spans="2:10" ht="12">
      <c r="B62" s="34" t="s">
        <v>23</v>
      </c>
      <c r="C62" s="65">
        <f>'[22]BT'!$AI187</f>
        <v>40333.2</v>
      </c>
      <c r="D62" s="65">
        <f>'[21]BT'!$AB187</f>
        <v>38985</v>
      </c>
      <c r="E62" s="66">
        <f t="shared" si="12"/>
        <v>0.7771329479768786</v>
      </c>
      <c r="F62" s="66">
        <f t="shared" si="12"/>
        <v>0.8515318180428202</v>
      </c>
      <c r="G62" s="220">
        <f t="shared" si="13"/>
        <v>-7.439887006594159</v>
      </c>
      <c r="H62" s="197">
        <f t="shared" si="14"/>
        <v>0.6352509179926561</v>
      </c>
      <c r="I62" s="30"/>
      <c r="J62" s="30"/>
    </row>
    <row r="63" spans="2:10" ht="12">
      <c r="B63" s="34"/>
      <c r="C63" s="65"/>
      <c r="D63" s="65"/>
      <c r="E63" s="221"/>
      <c r="F63" s="66">
        <f>IF(OR(H32="",H32=0),"",D63/H32)</f>
      </c>
      <c r="G63" s="220"/>
      <c r="H63" s="197"/>
      <c r="I63" s="30"/>
      <c r="J63" s="30"/>
    </row>
    <row r="64" spans="2:10" ht="12.75" thickBot="1">
      <c r="B64" s="222" t="s">
        <v>24</v>
      </c>
      <c r="C64" s="223">
        <f>IF(SUM(C43:C62)=0,"",SUM(C43:C62))</f>
        <v>22796015.299999997</v>
      </c>
      <c r="D64" s="223">
        <f>IF(SUM(D43:D62)=0,"",SUM(D43:D62))</f>
        <v>22928437.5</v>
      </c>
      <c r="E64" s="224">
        <f>IF(OR(G33="",G33=0),"",C64/G33)</f>
        <v>0.6662185027709581</v>
      </c>
      <c r="F64" s="225">
        <f>IF(OR(H33="",H33=0),"",D64/H33)</f>
        <v>0.6741253225455974</v>
      </c>
      <c r="G64" s="226">
        <f>IF(OR(E64="",E64=0),"",(E64-F64)*100)</f>
        <v>-0.7906819774639362</v>
      </c>
      <c r="H64" s="227">
        <f>IF(E33="","",(G33/E33))</f>
        <v>0.9122526530070091</v>
      </c>
      <c r="I64" s="30"/>
      <c r="J64" s="30"/>
    </row>
    <row r="65" spans="3:10" ht="12.75">
      <c r="C65" s="238"/>
      <c r="D65" s="239"/>
      <c r="E65" s="238"/>
      <c r="F65" s="238"/>
      <c r="G65" s="238"/>
      <c r="H65" s="240"/>
      <c r="I65" s="241"/>
      <c r="J65" s="13" t="s">
        <v>26</v>
      </c>
    </row>
    <row r="66" spans="3:10" ht="13.5" thickBot="1">
      <c r="C66" s="238"/>
      <c r="D66" s="239"/>
      <c r="E66" s="238"/>
      <c r="F66" s="238"/>
      <c r="G66" s="238"/>
      <c r="H66" s="240"/>
      <c r="I66" s="241"/>
      <c r="J66" s="282"/>
    </row>
    <row r="67" spans="2:9" ht="13.5">
      <c r="B67" s="200" t="s">
        <v>0</v>
      </c>
      <c r="C67" s="201" t="s">
        <v>93</v>
      </c>
      <c r="D67" s="203" t="s">
        <v>93</v>
      </c>
      <c r="E67" s="202" t="s">
        <v>93</v>
      </c>
      <c r="F67" s="203" t="s">
        <v>93</v>
      </c>
      <c r="G67" s="204" t="s">
        <v>86</v>
      </c>
      <c r="H67" s="242" t="s">
        <v>94</v>
      </c>
      <c r="I67" s="283" t="s">
        <v>94</v>
      </c>
    </row>
    <row r="68" spans="2:9" ht="13.5">
      <c r="B68" s="34"/>
      <c r="C68" s="243" t="s">
        <v>95</v>
      </c>
      <c r="D68" s="208" t="s">
        <v>95</v>
      </c>
      <c r="E68" s="243" t="s">
        <v>95</v>
      </c>
      <c r="F68" s="208" t="s">
        <v>95</v>
      </c>
      <c r="G68" s="209" t="s">
        <v>89</v>
      </c>
      <c r="H68" s="244" t="s">
        <v>96</v>
      </c>
      <c r="I68" s="284" t="s">
        <v>96</v>
      </c>
    </row>
    <row r="69" spans="2:9" ht="13.5">
      <c r="B69" s="34"/>
      <c r="C69" s="211" t="s">
        <v>108</v>
      </c>
      <c r="D69" s="290" t="s">
        <v>108</v>
      </c>
      <c r="E69" s="246" t="s">
        <v>109</v>
      </c>
      <c r="F69" s="213" t="s">
        <v>109</v>
      </c>
      <c r="G69" s="209"/>
      <c r="H69" s="244" t="s">
        <v>77</v>
      </c>
      <c r="I69" s="284" t="s">
        <v>77</v>
      </c>
    </row>
    <row r="70" spans="2:9" ht="12">
      <c r="B70" s="34"/>
      <c r="C70" s="214" t="s">
        <v>92</v>
      </c>
      <c r="D70" s="216" t="s">
        <v>58</v>
      </c>
      <c r="E70" s="215" t="s">
        <v>92</v>
      </c>
      <c r="F70" s="216" t="s">
        <v>58</v>
      </c>
      <c r="G70" s="217"/>
      <c r="H70" s="218"/>
      <c r="I70" s="285"/>
    </row>
    <row r="71" spans="2:9" ht="12">
      <c r="B71" s="34" t="s">
        <v>8</v>
      </c>
      <c r="C71" s="247">
        <v>72696.6</v>
      </c>
      <c r="D71" s="248">
        <f aca="true" t="shared" si="15" ref="D71:D90">IF(OR(G12="",G12=0),"",C71/G12)</f>
        <v>0.16789053117782912</v>
      </c>
      <c r="E71" s="247">
        <v>82365</v>
      </c>
      <c r="F71" s="248">
        <f aca="true" t="shared" si="16" ref="F71:F90">IF(OR(H12="",H12=0),"",E71/H12)</f>
        <v>0.14908571980898783</v>
      </c>
      <c r="G71" s="220">
        <f aca="true" t="shared" si="17" ref="G71:G90">IF(OR(D71="",D71=0),"",(D71-F71)*100)</f>
        <v>1.8804811368841294</v>
      </c>
      <c r="H71" s="249">
        <f aca="true" t="shared" si="18" ref="H71:H90">IF(G12="","",(C43+C71)/G12)</f>
        <v>1.002938337182448</v>
      </c>
      <c r="I71" s="286">
        <f aca="true" t="shared" si="19" ref="I71:I90">IF(H12="","",(D43+E71)/H12)</f>
        <v>0.9615430702336463</v>
      </c>
    </row>
    <row r="72" spans="2:9" ht="12">
      <c r="B72" s="34" t="s">
        <v>31</v>
      </c>
      <c r="C72" s="247">
        <v>57367.7</v>
      </c>
      <c r="D72" s="136">
        <f t="shared" si="15"/>
        <v>0.09466617161716172</v>
      </c>
      <c r="E72" s="247">
        <v>68700</v>
      </c>
      <c r="F72" s="136">
        <f t="shared" si="16"/>
        <v>0.10943355471725524</v>
      </c>
      <c r="G72" s="220">
        <f t="shared" si="17"/>
        <v>-1.4767383100093525</v>
      </c>
      <c r="H72" s="249">
        <f t="shared" si="18"/>
        <v>0.7040793729372938</v>
      </c>
      <c r="I72" s="286">
        <f t="shared" si="19"/>
        <v>0.7074598958676808</v>
      </c>
    </row>
    <row r="73" spans="2:9" ht="12">
      <c r="B73" s="34" t="s">
        <v>9</v>
      </c>
      <c r="C73" s="247">
        <v>127275.5</v>
      </c>
      <c r="D73" s="136">
        <f t="shared" si="15"/>
        <v>0.07190706214689266</v>
      </c>
      <c r="E73" s="247">
        <v>167640.5</v>
      </c>
      <c r="F73" s="136">
        <f t="shared" si="16"/>
        <v>0.08395003255282503</v>
      </c>
      <c r="G73" s="220">
        <f t="shared" si="17"/>
        <v>-1.2042970405932372</v>
      </c>
      <c r="H73" s="249">
        <f t="shared" si="18"/>
        <v>0.7090646327683615</v>
      </c>
      <c r="I73" s="291">
        <f t="shared" si="19"/>
        <v>0.6787389464743019</v>
      </c>
    </row>
    <row r="74" spans="2:9" ht="12">
      <c r="B74" s="34" t="s">
        <v>28</v>
      </c>
      <c r="C74" s="247">
        <v>36692</v>
      </c>
      <c r="D74" s="136">
        <f t="shared" si="15"/>
        <v>0.09360204081632653</v>
      </c>
      <c r="E74" s="247">
        <v>39799.6</v>
      </c>
      <c r="F74" s="136">
        <f t="shared" si="16"/>
        <v>0.10450549237023464</v>
      </c>
      <c r="G74" s="220">
        <f t="shared" si="17"/>
        <v>-1.0903451553908108</v>
      </c>
      <c r="H74" s="249">
        <f t="shared" si="18"/>
        <v>0.8591622448979591</v>
      </c>
      <c r="I74" s="291">
        <f t="shared" si="19"/>
        <v>0.8506457086410104</v>
      </c>
    </row>
    <row r="75" spans="2:9" ht="12">
      <c r="B75" s="34" t="s">
        <v>10</v>
      </c>
      <c r="C75" s="247">
        <v>898356.8</v>
      </c>
      <c r="D75" s="136">
        <f t="shared" si="15"/>
        <v>0.3536837795275591</v>
      </c>
      <c r="E75" s="247">
        <v>740019</v>
      </c>
      <c r="F75" s="136">
        <f t="shared" si="16"/>
        <v>0.301173999013884</v>
      </c>
      <c r="G75" s="220">
        <f t="shared" si="17"/>
        <v>5.250978051367511</v>
      </c>
      <c r="H75" s="249">
        <f t="shared" si="18"/>
        <v>0.9338531102362206</v>
      </c>
      <c r="I75" s="291">
        <f t="shared" si="19"/>
        <v>0.9418089388996728</v>
      </c>
    </row>
    <row r="76" spans="2:9" ht="12">
      <c r="B76" s="34" t="s">
        <v>11</v>
      </c>
      <c r="C76" s="247">
        <v>628932.4</v>
      </c>
      <c r="D76" s="136">
        <f t="shared" si="15"/>
        <v>0.13381540425531915</v>
      </c>
      <c r="E76" s="247">
        <v>491834.5</v>
      </c>
      <c r="F76" s="136">
        <f t="shared" si="16"/>
        <v>0.10523759979672893</v>
      </c>
      <c r="G76" s="220">
        <f t="shared" si="17"/>
        <v>2.857780445859022</v>
      </c>
      <c r="H76" s="249">
        <f t="shared" si="18"/>
        <v>0.8242741914893617</v>
      </c>
      <c r="I76" s="291">
        <f t="shared" si="19"/>
        <v>0.8191838453000254</v>
      </c>
    </row>
    <row r="77" spans="2:9" ht="12">
      <c r="B77" s="34" t="s">
        <v>12</v>
      </c>
      <c r="C77" s="247">
        <v>35691</v>
      </c>
      <c r="D77" s="136">
        <f t="shared" si="15"/>
        <v>0.06373392857142857</v>
      </c>
      <c r="E77" s="247">
        <v>35387.4</v>
      </c>
      <c r="F77" s="136">
        <f t="shared" si="16"/>
        <v>0.0605794795602418</v>
      </c>
      <c r="G77" s="220">
        <f t="shared" si="17"/>
        <v>0.31544490111867635</v>
      </c>
      <c r="H77" s="249">
        <f t="shared" si="18"/>
        <v>0.9740398214285715</v>
      </c>
      <c r="I77" s="291">
        <f t="shared" si="19"/>
        <v>0.9832427826974759</v>
      </c>
    </row>
    <row r="78" spans="2:9" ht="12">
      <c r="B78" s="34" t="s">
        <v>14</v>
      </c>
      <c r="C78" s="247">
        <v>779.7</v>
      </c>
      <c r="D78" s="136">
        <f t="shared" si="15"/>
        <v>0.02459621451104101</v>
      </c>
      <c r="E78" s="247">
        <v>700</v>
      </c>
      <c r="F78" s="136">
        <f t="shared" si="16"/>
        <v>0.01965083277422035</v>
      </c>
      <c r="G78" s="220">
        <f t="shared" si="17"/>
        <v>0.4945381736820659</v>
      </c>
      <c r="H78" s="249">
        <f t="shared" si="18"/>
        <v>0.909621451104101</v>
      </c>
      <c r="I78" s="291">
        <f t="shared" si="19"/>
        <v>0.9622226776224737</v>
      </c>
    </row>
    <row r="79" spans="2:9" ht="12">
      <c r="B79" s="34" t="s">
        <v>27</v>
      </c>
      <c r="C79" s="247">
        <v>106833.5</v>
      </c>
      <c r="D79" s="136">
        <f t="shared" si="15"/>
        <v>0.03373334385854121</v>
      </c>
      <c r="E79" s="247">
        <v>95781.2</v>
      </c>
      <c r="F79" s="136">
        <f t="shared" si="16"/>
        <v>0.03074395523571857</v>
      </c>
      <c r="G79" s="220">
        <f t="shared" si="17"/>
        <v>0.29893886228226396</v>
      </c>
      <c r="H79" s="249">
        <f t="shared" si="18"/>
        <v>0.740052068203347</v>
      </c>
      <c r="I79" s="291">
        <f t="shared" si="19"/>
        <v>0.7261828972152385</v>
      </c>
    </row>
    <row r="80" spans="2:9" ht="12">
      <c r="B80" s="34" t="s">
        <v>15</v>
      </c>
      <c r="C80" s="247">
        <v>47440.2</v>
      </c>
      <c r="D80" s="136">
        <f t="shared" si="15"/>
        <v>0.036492461538461536</v>
      </c>
      <c r="E80" s="247">
        <v>57450.3</v>
      </c>
      <c r="F80" s="136">
        <f t="shared" si="16"/>
        <v>0.03513959705460151</v>
      </c>
      <c r="G80" s="220">
        <f t="shared" si="17"/>
        <v>0.13528644838600237</v>
      </c>
      <c r="H80" s="249">
        <f t="shared" si="18"/>
        <v>0.687754</v>
      </c>
      <c r="I80" s="291">
        <f t="shared" si="19"/>
        <v>0.6954857566714577</v>
      </c>
    </row>
    <row r="81" spans="2:9" ht="12">
      <c r="B81" s="34" t="s">
        <v>29</v>
      </c>
      <c r="C81" s="247">
        <v>41541</v>
      </c>
      <c r="D81" s="136">
        <f t="shared" si="15"/>
        <v>0.12900931677018634</v>
      </c>
      <c r="E81" s="247">
        <v>44547</v>
      </c>
      <c r="F81" s="136">
        <f t="shared" si="16"/>
        <v>0.1374798357043901</v>
      </c>
      <c r="G81" s="220">
        <f t="shared" si="17"/>
        <v>-0.8470518934203752</v>
      </c>
      <c r="H81" s="249">
        <f t="shared" si="18"/>
        <v>0.9752791925465839</v>
      </c>
      <c r="I81" s="291">
        <f t="shared" si="19"/>
        <v>0.9752448648363387</v>
      </c>
    </row>
    <row r="82" spans="2:9" ht="12">
      <c r="B82" s="34" t="s">
        <v>16</v>
      </c>
      <c r="C82" s="247">
        <v>107446.9</v>
      </c>
      <c r="D82" s="136">
        <f t="shared" si="15"/>
        <v>0.06374778997330169</v>
      </c>
      <c r="E82" s="247">
        <v>99316.1</v>
      </c>
      <c r="F82" s="136">
        <f t="shared" si="16"/>
        <v>0.057842103145046175</v>
      </c>
      <c r="G82" s="220">
        <f t="shared" si="17"/>
        <v>0.5905686828255513</v>
      </c>
      <c r="H82" s="249">
        <f t="shared" si="18"/>
        <v>1.0476308513794126</v>
      </c>
      <c r="I82" s="291">
        <f t="shared" si="19"/>
        <v>0.9552268117411967</v>
      </c>
    </row>
    <row r="83" spans="2:9" ht="12">
      <c r="B83" s="34" t="s">
        <v>17</v>
      </c>
      <c r="C83" s="247">
        <v>337036.5</v>
      </c>
      <c r="D83" s="136">
        <f t="shared" si="15"/>
        <v>0.13927128099173552</v>
      </c>
      <c r="E83" s="247">
        <v>235726.6</v>
      </c>
      <c r="F83" s="136">
        <f t="shared" si="16"/>
        <v>0.11970725864138605</v>
      </c>
      <c r="G83" s="220">
        <f t="shared" si="17"/>
        <v>1.9564022350349473</v>
      </c>
      <c r="H83" s="249">
        <f t="shared" si="18"/>
        <v>0.9174239256198347</v>
      </c>
      <c r="I83" s="291">
        <f t="shared" si="19"/>
        <v>0.8947596887698418</v>
      </c>
    </row>
    <row r="84" spans="2:9" ht="12">
      <c r="B84" s="34" t="s">
        <v>18</v>
      </c>
      <c r="C84" s="247">
        <v>659422.5</v>
      </c>
      <c r="D84" s="136">
        <f t="shared" si="15"/>
        <v>0.1388257894736842</v>
      </c>
      <c r="E84" s="247">
        <v>565179</v>
      </c>
      <c r="F84" s="136">
        <f t="shared" si="16"/>
        <v>0.12781019887300324</v>
      </c>
      <c r="G84" s="220">
        <f t="shared" si="17"/>
        <v>1.101559060068097</v>
      </c>
      <c r="H84" s="249">
        <f t="shared" si="18"/>
        <v>0.6727194105263158</v>
      </c>
      <c r="I84" s="291">
        <f t="shared" si="19"/>
        <v>0.6533949432137093</v>
      </c>
    </row>
    <row r="85" spans="2:9" ht="12">
      <c r="B85" s="34" t="s">
        <v>19</v>
      </c>
      <c r="C85" s="247">
        <v>178136.8</v>
      </c>
      <c r="D85" s="136">
        <f t="shared" si="15"/>
        <v>0.09135220512820512</v>
      </c>
      <c r="E85" s="247">
        <v>144262.8</v>
      </c>
      <c r="F85" s="136">
        <f t="shared" si="16"/>
        <v>0.0768533505540595</v>
      </c>
      <c r="G85" s="220">
        <f t="shared" si="17"/>
        <v>1.4498854574145625</v>
      </c>
      <c r="H85" s="249">
        <f t="shared" si="18"/>
        <v>0.6400783076923077</v>
      </c>
      <c r="I85" s="291">
        <f t="shared" si="19"/>
        <v>0.6406256101441471</v>
      </c>
    </row>
    <row r="86" spans="2:9" ht="12">
      <c r="B86" s="34" t="s">
        <v>20</v>
      </c>
      <c r="C86" s="247">
        <v>335432.9</v>
      </c>
      <c r="D86" s="136">
        <f t="shared" si="15"/>
        <v>0.1358027935222672</v>
      </c>
      <c r="E86" s="247">
        <v>284502.3</v>
      </c>
      <c r="F86" s="136">
        <f t="shared" si="16"/>
        <v>0.1174778837800072</v>
      </c>
      <c r="G86" s="220">
        <f t="shared" si="17"/>
        <v>1.8324909742260003</v>
      </c>
      <c r="H86" s="249">
        <f t="shared" si="18"/>
        <v>0.9350152631578948</v>
      </c>
      <c r="I86" s="291">
        <f t="shared" si="19"/>
        <v>0.9259459680429706</v>
      </c>
    </row>
    <row r="87" spans="2:9" ht="12">
      <c r="B87" s="34" t="s">
        <v>21</v>
      </c>
      <c r="C87" s="247">
        <v>655771.3</v>
      </c>
      <c r="D87" s="136">
        <f t="shared" si="15"/>
        <v>0.28511795652173916</v>
      </c>
      <c r="E87" s="247">
        <v>534448.6</v>
      </c>
      <c r="F87" s="136">
        <f t="shared" si="16"/>
        <v>0.22367658302813226</v>
      </c>
      <c r="G87" s="220">
        <f t="shared" si="17"/>
        <v>6.14413734936069</v>
      </c>
      <c r="H87" s="249">
        <f t="shared" si="18"/>
        <v>0.7716357391304348</v>
      </c>
      <c r="I87" s="291">
        <f t="shared" si="19"/>
        <v>0.7167481152336895</v>
      </c>
    </row>
    <row r="88" spans="2:9" ht="12">
      <c r="B88" s="34" t="s">
        <v>30</v>
      </c>
      <c r="C88" s="247">
        <v>159801.9</v>
      </c>
      <c r="D88" s="136">
        <f t="shared" si="15"/>
        <v>0.11496539568345324</v>
      </c>
      <c r="E88" s="247">
        <v>130582.9</v>
      </c>
      <c r="F88" s="136">
        <f t="shared" si="16"/>
        <v>0.09758258671508871</v>
      </c>
      <c r="G88" s="220">
        <f t="shared" si="17"/>
        <v>1.7382808968364527</v>
      </c>
      <c r="H88" s="249">
        <f t="shared" si="18"/>
        <v>0.7601556115107914</v>
      </c>
      <c r="I88" s="291">
        <f t="shared" si="19"/>
        <v>0.7842306963130399</v>
      </c>
    </row>
    <row r="89" spans="2:9" ht="12">
      <c r="B89" s="34" t="s">
        <v>22</v>
      </c>
      <c r="C89" s="247">
        <v>164731.5</v>
      </c>
      <c r="D89" s="136">
        <f t="shared" si="15"/>
        <v>0.11955039333392174</v>
      </c>
      <c r="E89" s="247">
        <v>135819.5</v>
      </c>
      <c r="F89" s="136">
        <f t="shared" si="16"/>
        <v>0.09374245095102487</v>
      </c>
      <c r="G89" s="220">
        <f t="shared" si="17"/>
        <v>2.5807942382896867</v>
      </c>
      <c r="H89" s="249">
        <f t="shared" si="18"/>
        <v>0.7341956572229998</v>
      </c>
      <c r="I89" s="291">
        <f t="shared" si="19"/>
        <v>0.8446061656835935</v>
      </c>
    </row>
    <row r="90" spans="2:9" ht="12">
      <c r="B90" s="34" t="s">
        <v>23</v>
      </c>
      <c r="C90" s="247">
        <v>2397.1</v>
      </c>
      <c r="D90" s="136">
        <f t="shared" si="15"/>
        <v>0.0461868978805395</v>
      </c>
      <c r="E90" s="247">
        <v>1538.8</v>
      </c>
      <c r="F90" s="136">
        <f t="shared" si="16"/>
        <v>0.03361131618838763</v>
      </c>
      <c r="G90" s="220">
        <f t="shared" si="17"/>
        <v>1.2575581692151874</v>
      </c>
      <c r="H90" s="249">
        <f t="shared" si="18"/>
        <v>0.823319845857418</v>
      </c>
      <c r="I90" s="286">
        <f t="shared" si="19"/>
        <v>0.8851431342312078</v>
      </c>
    </row>
    <row r="91" spans="2:9" ht="12">
      <c r="B91" s="34"/>
      <c r="C91" s="65"/>
      <c r="D91" s="221"/>
      <c r="E91" s="65"/>
      <c r="F91" s="66"/>
      <c r="G91" s="220"/>
      <c r="H91" s="249"/>
      <c r="I91" s="286"/>
    </row>
    <row r="92" spans="2:9" ht="12.75" thickBot="1">
      <c r="B92" s="222" t="s">
        <v>24</v>
      </c>
      <c r="C92" s="223">
        <f>IF(SUM(C71:C90)=0,"",SUM(C71:C90))</f>
        <v>4653783.8</v>
      </c>
      <c r="D92" s="224">
        <f>IF(OR(G33="",G33=0),"",C92/G33)</f>
        <v>0.13600784324160986</v>
      </c>
      <c r="E92" s="223">
        <f>IF(SUM(E71:E90)=0,"",SUM(E71:E90))</f>
        <v>3955601.0999999996</v>
      </c>
      <c r="F92" s="224">
        <f>IF(OR(H33="",H33=0),"",E92/H33)</f>
        <v>0.1162997202665563</v>
      </c>
      <c r="G92" s="226">
        <f>IF(OR(D92="",D92=0),"",(D92-F92)*100)</f>
        <v>1.970812297505356</v>
      </c>
      <c r="H92" s="250">
        <f>IF(G33="","",(C61+C92)/G33)</f>
        <v>0.16075970857695301</v>
      </c>
      <c r="I92" s="287">
        <f>IF(H33="","",(D61+E92)/H33)</f>
        <v>0.14828521863984104</v>
      </c>
    </row>
    <row r="93" ht="12.75">
      <c r="C93" s="238" t="s">
        <v>97</v>
      </c>
    </row>
    <row r="94" ht="12.75">
      <c r="C94" s="238" t="s">
        <v>98</v>
      </c>
    </row>
  </sheetData>
  <mergeCells count="1">
    <mergeCell ref="C8:F8"/>
  </mergeCells>
  <printOptions horizontalCentered="1"/>
  <pageMargins left="0" right="0" top="0.4724409448818898" bottom="0.1968503937007874" header="0.31496062992125984" footer="0.2362204724409449"/>
  <pageSetup fitToHeight="1" fitToWidth="1" orientation="portrait" paperSize="9" scale="59" r:id="rId1"/>
  <headerFooter alignWithMargins="0">
    <oddHeader>&amp;C&amp;"Arial,Gras"&amp;12F - 4-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B1">
      <selection activeCell="B7" sqref="B7"/>
    </sheetView>
  </sheetViews>
  <sheetFormatPr defaultColWidth="12" defaultRowHeight="11.25"/>
  <cols>
    <col min="1" max="1" width="5.66015625" style="13" customWidth="1"/>
    <col min="2" max="2" width="32" style="13" customWidth="1"/>
    <col min="3" max="3" width="14.66015625" style="15" customWidth="1"/>
    <col min="4" max="4" width="14.66015625" style="16" customWidth="1"/>
    <col min="5" max="5" width="14.16015625" style="15" customWidth="1"/>
    <col min="6" max="7" width="14.66015625" style="15" customWidth="1"/>
    <col min="8" max="8" width="14.66015625" style="17" customWidth="1"/>
    <col min="9" max="9" width="16.5" style="18" customWidth="1"/>
    <col min="10" max="10" width="14.66015625" style="13" customWidth="1"/>
    <col min="11" max="11" width="13.66015625" style="13" customWidth="1"/>
    <col min="12" max="12" width="22" style="13" customWidth="1"/>
    <col min="13" max="15" width="10.66015625" style="13" customWidth="1"/>
    <col min="16" max="16" width="11.5" style="13" customWidth="1"/>
    <col min="17" max="16384" width="11.5" style="13" customWidth="1"/>
  </cols>
  <sheetData>
    <row r="1" spans="1:2" ht="12">
      <c r="A1" s="13">
        <v>10285</v>
      </c>
      <c r="B1" s="14" t="s">
        <v>63</v>
      </c>
    </row>
    <row r="2" spans="1:5" ht="10.5">
      <c r="A2" s="13">
        <v>18512</v>
      </c>
      <c r="B2" s="19"/>
      <c r="E2" s="20"/>
    </row>
    <row r="3" ht="15" customHeight="1" hidden="1">
      <c r="A3" s="13">
        <v>31465</v>
      </c>
    </row>
    <row r="4" spans="1:5" s="21" customFormat="1" ht="15" customHeight="1" thickBot="1">
      <c r="A4" s="21">
        <v>6356</v>
      </c>
      <c r="B4" s="22"/>
      <c r="D4" s="20"/>
      <c r="E4" s="23"/>
    </row>
    <row r="5" spans="1:10" ht="30">
      <c r="A5" s="13">
        <v>13608</v>
      </c>
      <c r="B5" s="24" t="s">
        <v>99</v>
      </c>
      <c r="C5" s="24"/>
      <c r="D5" s="25"/>
      <c r="E5" s="26"/>
      <c r="F5" s="26"/>
      <c r="G5" s="26"/>
      <c r="H5" s="26"/>
      <c r="I5" s="27"/>
      <c r="J5" s="28"/>
    </row>
    <row r="6" spans="1:8" ht="15" customHeight="1">
      <c r="A6" s="13">
        <v>7877</v>
      </c>
      <c r="B6" s="29"/>
      <c r="C6" s="30"/>
      <c r="D6" s="30"/>
      <c r="E6" s="30"/>
      <c r="F6" s="30"/>
      <c r="G6" s="30"/>
      <c r="H6" s="30"/>
    </row>
    <row r="7" ht="11.25" thickBot="1">
      <c r="A7" s="13">
        <v>1679</v>
      </c>
    </row>
    <row r="8" spans="1:17" ht="16.5" thickTop="1">
      <c r="A8" s="13">
        <v>16914</v>
      </c>
      <c r="B8" s="31" t="s">
        <v>0</v>
      </c>
      <c r="C8" s="293" t="s">
        <v>1</v>
      </c>
      <c r="D8" s="294"/>
      <c r="E8" s="294"/>
      <c r="F8" s="295"/>
      <c r="G8" s="153" t="s">
        <v>49</v>
      </c>
      <c r="H8" s="153" t="s">
        <v>44</v>
      </c>
      <c r="I8" s="154"/>
      <c r="J8" s="155" t="s">
        <v>65</v>
      </c>
      <c r="K8" s="155"/>
      <c r="M8" s="156" t="s">
        <v>0</v>
      </c>
      <c r="N8" s="32"/>
      <c r="O8" s="33" t="s">
        <v>1</v>
      </c>
      <c r="P8" s="157"/>
      <c r="Q8" s="153" t="s">
        <v>44</v>
      </c>
    </row>
    <row r="9" spans="1:17" ht="12.75">
      <c r="A9" s="13">
        <v>7818</v>
      </c>
      <c r="B9" s="34"/>
      <c r="C9" s="112" t="s">
        <v>49</v>
      </c>
      <c r="D9" s="113" t="s">
        <v>49</v>
      </c>
      <c r="E9" s="113" t="s">
        <v>49</v>
      </c>
      <c r="F9" s="158" t="s">
        <v>47</v>
      </c>
      <c r="G9" s="159" t="s">
        <v>50</v>
      </c>
      <c r="H9" s="159" t="s">
        <v>50</v>
      </c>
      <c r="I9" s="160" t="s">
        <v>71</v>
      </c>
      <c r="J9" s="161"/>
      <c r="K9" s="162"/>
      <c r="M9" s="163" t="s">
        <v>74</v>
      </c>
      <c r="N9" s="35"/>
      <c r="O9" s="36"/>
      <c r="P9" s="164"/>
      <c r="Q9" s="159" t="s">
        <v>50</v>
      </c>
    </row>
    <row r="10" spans="1:17" ht="12" customHeight="1">
      <c r="A10" s="13">
        <v>30702</v>
      </c>
      <c r="B10" s="34"/>
      <c r="C10" s="37" t="s">
        <v>2</v>
      </c>
      <c r="D10" s="38" t="s">
        <v>3</v>
      </c>
      <c r="E10" s="39" t="s">
        <v>4</v>
      </c>
      <c r="F10" s="165" t="s">
        <v>4</v>
      </c>
      <c r="G10" s="164" t="s">
        <v>76</v>
      </c>
      <c r="H10" s="164" t="s">
        <v>76</v>
      </c>
      <c r="I10" s="166" t="s">
        <v>77</v>
      </c>
      <c r="J10" s="167" t="s">
        <v>78</v>
      </c>
      <c r="K10" s="167" t="s">
        <v>79</v>
      </c>
      <c r="L10" s="40"/>
      <c r="M10" s="163" t="s">
        <v>81</v>
      </c>
      <c r="N10" s="41" t="s">
        <v>2</v>
      </c>
      <c r="O10" s="42" t="s">
        <v>3</v>
      </c>
      <c r="P10" s="41" t="s">
        <v>4</v>
      </c>
      <c r="Q10" s="164" t="s">
        <v>76</v>
      </c>
    </row>
    <row r="11" spans="1:17" ht="12">
      <c r="A11" s="13">
        <v>31458</v>
      </c>
      <c r="B11" s="43"/>
      <c r="C11" s="44" t="s">
        <v>5</v>
      </c>
      <c r="D11" s="45" t="s">
        <v>6</v>
      </c>
      <c r="E11" s="46" t="s">
        <v>7</v>
      </c>
      <c r="F11" s="168" t="s">
        <v>7</v>
      </c>
      <c r="G11" s="47" t="s">
        <v>55</v>
      </c>
      <c r="H11" s="47" t="s">
        <v>85</v>
      </c>
      <c r="I11" s="169"/>
      <c r="J11" s="170"/>
      <c r="K11" s="171"/>
      <c r="M11" s="172"/>
      <c r="N11" s="47" t="s">
        <v>5</v>
      </c>
      <c r="O11" s="45" t="s">
        <v>6</v>
      </c>
      <c r="P11" s="47" t="s">
        <v>7</v>
      </c>
      <c r="Q11" s="47" t="s">
        <v>85</v>
      </c>
    </row>
    <row r="12" spans="1:17" ht="13.5" customHeight="1">
      <c r="A12" s="13">
        <v>60665</v>
      </c>
      <c r="B12" s="48" t="s">
        <v>8</v>
      </c>
      <c r="C12" s="49">
        <f>IF(ISERROR('[51]Récolte_N'!$F$13)=TRUE,"",'[51]Récolte_N'!$F$13)</f>
        <v>18275</v>
      </c>
      <c r="D12" s="49">
        <f aca="true" t="shared" si="0" ref="D12:D31">IF(OR(C12="",C12=0),"",(E12/C12)*10)</f>
        <v>56.69493844049248</v>
      </c>
      <c r="E12" s="50">
        <f>IF(ISERROR('[51]Récolte_N'!$H$13)=TRUE,"",'[51]Récolte_N'!$H$13)</f>
        <v>103610</v>
      </c>
      <c r="F12" s="50">
        <f>P12</f>
        <v>95455</v>
      </c>
      <c r="G12" s="229">
        <f>IF(ISERROR('[51]Récolte_N'!$I$13)=TRUE,"",'[51]Récolte_N'!$I$13)</f>
        <v>54600</v>
      </c>
      <c r="H12" s="229">
        <f>Q12</f>
        <v>51469.8</v>
      </c>
      <c r="I12" s="174">
        <f>IF(OR(H12=0,H12=""),"",(G12/H12)-1)</f>
        <v>0.06081624564307608</v>
      </c>
      <c r="J12" s="175">
        <f>E12-G12</f>
        <v>49010</v>
      </c>
      <c r="K12" s="176">
        <f>P12-H12</f>
        <v>43985.2</v>
      </c>
      <c r="L12" s="51"/>
      <c r="M12" s="177" t="s">
        <v>8</v>
      </c>
      <c r="N12" s="49">
        <f>IF(ISERROR('[1]Récolte_N'!$F$13)=TRUE,"",'[1]Récolte_N'!$F$13)</f>
        <v>17140</v>
      </c>
      <c r="O12" s="49">
        <f aca="true" t="shared" si="1" ref="O12:O19">IF(OR(N12="",N12=0),"",(P12/N12)*10)</f>
        <v>55.69136522753793</v>
      </c>
      <c r="P12" s="50">
        <f>IF(ISERROR('[1]Récolte_N'!$H$13)=TRUE,"",'[1]Récolte_N'!$H$13)</f>
        <v>95455</v>
      </c>
      <c r="Q12" s="49">
        <f>'[21]OR'!$AI168</f>
        <v>51469.8</v>
      </c>
    </row>
    <row r="13" spans="1:17" ht="13.5" customHeight="1">
      <c r="A13" s="13">
        <v>7280</v>
      </c>
      <c r="B13" s="52" t="s">
        <v>31</v>
      </c>
      <c r="C13" s="49">
        <f>IF(ISERROR('[52]Récolte_N'!$F$13)=TRUE,"",'[52]Récolte_N'!$F$13)</f>
        <v>37820</v>
      </c>
      <c r="D13" s="49">
        <f t="shared" si="0"/>
        <v>56.026441036488634</v>
      </c>
      <c r="E13" s="50">
        <f>IF(ISERROR('[52]Récolte_N'!$H$13)=TRUE,"",'[52]Récolte_N'!$H$13)</f>
        <v>211892</v>
      </c>
      <c r="F13" s="50">
        <f>P13</f>
        <v>198894</v>
      </c>
      <c r="G13" s="229">
        <f>IF(ISERROR('[52]Récolte_N'!$I$13)=TRUE,"",'[52]Récolte_N'!$I$13)</f>
        <v>78700</v>
      </c>
      <c r="H13" s="229">
        <f>Q13</f>
        <v>71878.9</v>
      </c>
      <c r="I13" s="174">
        <f>IF(OR(H13=0,H13=""),"",(G13/H13)-1)</f>
        <v>0.09489711166976678</v>
      </c>
      <c r="J13" s="175">
        <f aca="true" t="shared" si="2" ref="J13:J31">E13-G13</f>
        <v>133192</v>
      </c>
      <c r="K13" s="176">
        <f>P13-H13</f>
        <v>127015.1</v>
      </c>
      <c r="L13" s="51"/>
      <c r="M13" s="178" t="s">
        <v>31</v>
      </c>
      <c r="N13" s="49">
        <f>IF(ISERROR('[2]Récolte_N'!$F$13)=TRUE,"",'[2]Récolte_N'!$F$13)</f>
        <v>36340</v>
      </c>
      <c r="O13" s="49">
        <f t="shared" si="1"/>
        <v>54.731425426527245</v>
      </c>
      <c r="P13" s="50">
        <f>IF(ISERROR('[2]Récolte_N'!$H$13)=TRUE,"",'[2]Récolte_N'!$H$13)</f>
        <v>198894</v>
      </c>
      <c r="Q13" s="49">
        <f>'[21]OR'!$AI169</f>
        <v>71878.9</v>
      </c>
    </row>
    <row r="14" spans="1:17" ht="13.5" customHeight="1">
      <c r="A14" s="13">
        <v>17376</v>
      </c>
      <c r="B14" s="52" t="s">
        <v>9</v>
      </c>
      <c r="C14" s="49">
        <f>IF(ISERROR('[53]Récolte_N'!$F$13)=TRUE,"",'[53]Récolte_N'!$F$13)</f>
        <v>192400</v>
      </c>
      <c r="D14" s="49">
        <f t="shared" si="0"/>
        <v>59.32224532224532</v>
      </c>
      <c r="E14" s="50">
        <f>IF(ISERROR('[53]Récolte_N'!$H$13)=TRUE,"",'[53]Récolte_N'!$H$13)</f>
        <v>1141360</v>
      </c>
      <c r="F14" s="50">
        <f aca="true" t="shared" si="3" ref="F14:F31">P14</f>
        <v>1028390</v>
      </c>
      <c r="G14" s="229">
        <f>IF(ISERROR('[53]Récolte_N'!$I$13)=TRUE,"",'[53]Récolte_N'!$I$13)</f>
        <v>1020000</v>
      </c>
      <c r="H14" s="230">
        <f>Q14</f>
        <v>904172.7</v>
      </c>
      <c r="I14" s="174">
        <f aca="true" t="shared" si="4" ref="I14:I31">IF(OR(H14=0,H14=""),"",(G14/H14)-1)</f>
        <v>0.12810307145968913</v>
      </c>
      <c r="J14" s="175">
        <f t="shared" si="2"/>
        <v>121360</v>
      </c>
      <c r="K14" s="181">
        <f>P14-H14</f>
        <v>124217.30000000005</v>
      </c>
      <c r="L14" s="51"/>
      <c r="M14" s="163" t="s">
        <v>9</v>
      </c>
      <c r="N14" s="49">
        <f>IF(ISERROR('[3]Récolte_N'!$F$13)=TRUE,"",'[3]Récolte_N'!$F$13)</f>
        <v>186800</v>
      </c>
      <c r="O14" s="49">
        <f t="shared" si="1"/>
        <v>55.05299785867238</v>
      </c>
      <c r="P14" s="50">
        <f>IF(ISERROR('[3]Récolte_N'!$H$13)=TRUE,"",'[3]Récolte_N'!$H$13)</f>
        <v>1028390</v>
      </c>
      <c r="Q14" s="49">
        <f>'[21]OR'!$AI170</f>
        <v>904172.7</v>
      </c>
    </row>
    <row r="15" spans="1:17" ht="13.5" customHeight="1">
      <c r="A15" s="13">
        <v>26391</v>
      </c>
      <c r="B15" s="52" t="s">
        <v>28</v>
      </c>
      <c r="C15" s="49">
        <f>IF(ISERROR('[54]Récolte_N'!$F$13)=TRUE,"",'[54]Récolte_N'!$F$13)</f>
        <v>31320</v>
      </c>
      <c r="D15" s="49">
        <f t="shared" si="0"/>
        <v>63.43869731800766</v>
      </c>
      <c r="E15" s="50">
        <f>IF(ISERROR('[54]Récolte_N'!$H$13)=TRUE,"",'[54]Récolte_N'!$H$13)</f>
        <v>198690</v>
      </c>
      <c r="F15" s="50">
        <f t="shared" si="3"/>
        <v>164670</v>
      </c>
      <c r="G15" s="229">
        <f>IF(ISERROR('[54]Récolte_N'!$I$13)=TRUE,"",'[54]Récolte_N'!$I$13)</f>
        <v>122000</v>
      </c>
      <c r="H15" s="230">
        <f aca="true" t="shared" si="5" ref="H15:H31">Q15</f>
        <v>89547</v>
      </c>
      <c r="I15" s="174">
        <f t="shared" si="4"/>
        <v>0.3624130344958514</v>
      </c>
      <c r="J15" s="175">
        <f t="shared" si="2"/>
        <v>76690</v>
      </c>
      <c r="K15" s="181">
        <f aca="true" t="shared" si="6" ref="K15:K31">P15-H15</f>
        <v>75123</v>
      </c>
      <c r="L15" s="51"/>
      <c r="M15" s="163" t="s">
        <v>28</v>
      </c>
      <c r="N15" s="49">
        <f>IF(ISERROR('[4]Récolte_N'!$F$13)=TRUE,"",'[4]Récolte_N'!$F$13)</f>
        <v>30000</v>
      </c>
      <c r="O15" s="49">
        <f t="shared" si="1"/>
        <v>54.89</v>
      </c>
      <c r="P15" s="50">
        <f>IF(ISERROR('[4]Récolte_N'!$H$13)=TRUE,"",'[4]Récolte_N'!$H$13)</f>
        <v>164670</v>
      </c>
      <c r="Q15" s="49">
        <f>'[21]OR'!$AI171</f>
        <v>89547</v>
      </c>
    </row>
    <row r="16" spans="1:17" ht="13.5" customHeight="1">
      <c r="A16" s="13">
        <v>19136</v>
      </c>
      <c r="B16" s="52" t="s">
        <v>10</v>
      </c>
      <c r="C16" s="49">
        <f>IF(ISERROR('[55]Récolte_N'!$F$13)=TRUE,"",'[55]Récolte_N'!$F$13)</f>
        <v>48000</v>
      </c>
      <c r="D16" s="49">
        <f t="shared" si="0"/>
        <v>84.5</v>
      </c>
      <c r="E16" s="50">
        <f>IF(ISERROR('[55]Récolte_N'!$H$13)=TRUE,"",'[55]Récolte_N'!$H$13)</f>
        <v>405600</v>
      </c>
      <c r="F16" s="50">
        <f t="shared" si="3"/>
        <v>399300</v>
      </c>
      <c r="G16" s="229">
        <f>IF(ISERROR('[55]Récolte_N'!$I$13)=TRUE,"",'[55]Récolte_N'!$I$13)</f>
        <v>345000</v>
      </c>
      <c r="H16" s="230">
        <f t="shared" si="5"/>
        <v>344488.9</v>
      </c>
      <c r="I16" s="174">
        <f t="shared" si="4"/>
        <v>0.0014836472234662779</v>
      </c>
      <c r="J16" s="175">
        <f t="shared" si="2"/>
        <v>60600</v>
      </c>
      <c r="K16" s="181">
        <f t="shared" si="6"/>
        <v>54811.09999999998</v>
      </c>
      <c r="L16" s="51"/>
      <c r="M16" s="163" t="s">
        <v>10</v>
      </c>
      <c r="N16" s="49">
        <f>IF(ISERROR('[5]Récolte_N'!$F$13)=TRUE,"",'[5]Récolte_N'!$F$13)</f>
        <v>49500</v>
      </c>
      <c r="O16" s="49">
        <f t="shared" si="1"/>
        <v>80.66666666666666</v>
      </c>
      <c r="P16" s="50">
        <f>IF(ISERROR('[5]Récolte_N'!$H$13)=TRUE,"",'[5]Récolte_N'!$H$13)</f>
        <v>399300</v>
      </c>
      <c r="Q16" s="49">
        <f>'[21]OR'!$AI172</f>
        <v>344488.9</v>
      </c>
    </row>
    <row r="17" spans="1:17" ht="13.5" customHeight="1">
      <c r="A17" s="13">
        <v>1790</v>
      </c>
      <c r="B17" s="52" t="s">
        <v>11</v>
      </c>
      <c r="C17" s="49">
        <f>IF(ISERROR('[56]Récolte_N'!$F$13)=TRUE,"",'[56]Récolte_N'!$F$13)</f>
        <v>102000</v>
      </c>
      <c r="D17" s="49">
        <f t="shared" si="0"/>
        <v>81.12745098039215</v>
      </c>
      <c r="E17" s="50">
        <f>IF(ISERROR('[56]Récolte_N'!$H$13)=TRUE,"",'[56]Récolte_N'!$H$13)</f>
        <v>827500</v>
      </c>
      <c r="F17" s="50">
        <f t="shared" si="3"/>
        <v>749300</v>
      </c>
      <c r="G17" s="229">
        <f>IF(ISERROR('[56]Récolte_N'!$I$13)=TRUE,"",'[56]Récolte_N'!$I$13)</f>
        <v>750000</v>
      </c>
      <c r="H17" s="230">
        <f t="shared" si="5"/>
        <v>682877.1</v>
      </c>
      <c r="I17" s="174">
        <f t="shared" si="4"/>
        <v>0.09829426114889483</v>
      </c>
      <c r="J17" s="175">
        <f t="shared" si="2"/>
        <v>77500</v>
      </c>
      <c r="K17" s="181">
        <f t="shared" si="6"/>
        <v>66422.90000000002</v>
      </c>
      <c r="L17" s="51"/>
      <c r="M17" s="163" t="s">
        <v>11</v>
      </c>
      <c r="N17" s="49">
        <f>IF(ISERROR('[6]Récolte_N'!$F$13)=TRUE,"",'[6]Récolte_N'!$F$13)</f>
        <v>96200</v>
      </c>
      <c r="O17" s="49">
        <f t="shared" si="1"/>
        <v>77.88981288981289</v>
      </c>
      <c r="P17" s="50">
        <f>IF(ISERROR('[6]Récolte_N'!$H$13)=TRUE,"",'[6]Récolte_N'!$H$13)</f>
        <v>749300</v>
      </c>
      <c r="Q17" s="49">
        <f>'[21]OR'!$AI173</f>
        <v>682877.1</v>
      </c>
    </row>
    <row r="18" spans="1:17" ht="13.5" customHeight="1">
      <c r="A18" s="13" t="s">
        <v>13</v>
      </c>
      <c r="B18" s="52" t="s">
        <v>12</v>
      </c>
      <c r="C18" s="49">
        <f>IF(ISERROR('[57]Récolte_N'!$F$13)=TRUE,"",'[57]Récolte_N'!$F$13)</f>
        <v>38750</v>
      </c>
      <c r="D18" s="49">
        <f t="shared" si="0"/>
        <v>55.43225806451613</v>
      </c>
      <c r="E18" s="50">
        <f>IF(ISERROR('[57]Récolte_N'!$H$13)=TRUE,"",'[57]Récolte_N'!$H$13)</f>
        <v>214800</v>
      </c>
      <c r="F18" s="50">
        <f t="shared" si="3"/>
        <v>202420</v>
      </c>
      <c r="G18" s="229">
        <f>IF(ISERROR('[57]Récolte_N'!$I$13)=TRUE,"",'[57]Récolte_N'!$I$13)</f>
        <v>115000</v>
      </c>
      <c r="H18" s="230">
        <f t="shared" si="5"/>
        <v>114149.3</v>
      </c>
      <c r="I18" s="174">
        <f t="shared" si="4"/>
        <v>0.007452520514799499</v>
      </c>
      <c r="J18" s="175">
        <f t="shared" si="2"/>
        <v>99800</v>
      </c>
      <c r="K18" s="181">
        <f t="shared" si="6"/>
        <v>88270.7</v>
      </c>
      <c r="L18" s="51"/>
      <c r="M18" s="163" t="s">
        <v>12</v>
      </c>
      <c r="N18" s="49">
        <f>IF(ISERROR('[7]Récolte_N'!$F$13)=TRUE,"",'[7]Récolte_N'!$F$13)</f>
        <v>38075</v>
      </c>
      <c r="O18" s="49">
        <f t="shared" si="1"/>
        <v>53.16349310571241</v>
      </c>
      <c r="P18" s="50">
        <f>IF(ISERROR('[7]Récolte_N'!$H$13)=TRUE,"",'[7]Récolte_N'!$H$13)</f>
        <v>202420</v>
      </c>
      <c r="Q18" s="49">
        <f>'[21]OR'!$AI174</f>
        <v>114149.3</v>
      </c>
    </row>
    <row r="19" spans="1:17" ht="13.5" customHeight="1">
      <c r="A19" s="13" t="s">
        <v>13</v>
      </c>
      <c r="B19" s="52" t="s">
        <v>14</v>
      </c>
      <c r="C19" s="49">
        <f>IF(ISERROR('[58]Récolte_N'!$F$13)=TRUE,"",'[58]Récolte_N'!$F$13)</f>
        <v>10950</v>
      </c>
      <c r="D19" s="49">
        <f t="shared" si="0"/>
        <v>33.789954337899545</v>
      </c>
      <c r="E19" s="50">
        <f>IF(ISERROR('[58]Récolte_N'!$H$13)=TRUE,"",'[58]Récolte_N'!$H$13)</f>
        <v>37000</v>
      </c>
      <c r="F19" s="50">
        <f t="shared" si="3"/>
        <v>35300</v>
      </c>
      <c r="G19" s="229">
        <f>IF(ISERROR('[58]Récolte_N'!$I$13)=TRUE,"",'[58]Récolte_N'!$I$13)</f>
        <v>17500</v>
      </c>
      <c r="H19" s="230">
        <f t="shared" si="5"/>
        <v>16689</v>
      </c>
      <c r="I19" s="174">
        <f t="shared" si="4"/>
        <v>0.048594882856971555</v>
      </c>
      <c r="J19" s="175">
        <f t="shared" si="2"/>
        <v>19500</v>
      </c>
      <c r="K19" s="181">
        <f t="shared" si="6"/>
        <v>18611</v>
      </c>
      <c r="L19" s="51"/>
      <c r="M19" s="163" t="s">
        <v>14</v>
      </c>
      <c r="N19" s="49">
        <f>IF(ISERROR('[8]Récolte_N'!$F$13)=TRUE,"",'[8]Récolte_N'!$F$13)</f>
        <v>9250</v>
      </c>
      <c r="O19" s="49">
        <f t="shared" si="1"/>
        <v>38.16216216216216</v>
      </c>
      <c r="P19" s="50">
        <f>IF(ISERROR('[8]Récolte_N'!$H$13)=TRUE,"",'[8]Récolte_N'!$H$13)</f>
        <v>35300</v>
      </c>
      <c r="Q19" s="49">
        <f>'[21]OR'!$AI175</f>
        <v>16689</v>
      </c>
    </row>
    <row r="20" spans="1:17" ht="13.5" customHeight="1">
      <c r="A20" s="13" t="s">
        <v>13</v>
      </c>
      <c r="B20" s="52" t="s">
        <v>27</v>
      </c>
      <c r="C20" s="49">
        <f>IF(ISERROR('[59]Récolte_N'!$F$13)=TRUE,"",'[59]Récolte_N'!$F$13)</f>
        <v>280800</v>
      </c>
      <c r="D20" s="49">
        <f>IF(OR(C20="",C20=0),"",(E20/C20)*10)</f>
        <v>69.93233618233619</v>
      </c>
      <c r="E20" s="50">
        <f>IF(ISERROR('[59]Récolte_N'!$H$13)=TRUE,"",'[59]Récolte_N'!$H$13)</f>
        <v>1963700</v>
      </c>
      <c r="F20" s="50">
        <f t="shared" si="3"/>
        <v>1779140</v>
      </c>
      <c r="G20" s="229">
        <f>IF(ISERROR('[59]Récolte_N'!$I$13)=TRUE,"",'[59]Récolte_N'!$I$13)</f>
        <v>1853900</v>
      </c>
      <c r="H20" s="230">
        <f t="shared" si="5"/>
        <v>1643646.2</v>
      </c>
      <c r="I20" s="174">
        <f t="shared" si="4"/>
        <v>0.12791913490871698</v>
      </c>
      <c r="J20" s="175">
        <f t="shared" si="2"/>
        <v>109800</v>
      </c>
      <c r="K20" s="181">
        <f t="shared" si="6"/>
        <v>135493.80000000005</v>
      </c>
      <c r="L20" s="51"/>
      <c r="M20" s="163" t="s">
        <v>27</v>
      </c>
      <c r="N20" s="49">
        <f>IF(ISERROR('[9]Récolte_N'!$F$13)=TRUE,"",'[9]Récolte_N'!$F$13)</f>
        <v>268770</v>
      </c>
      <c r="O20" s="49">
        <f>IF(OR(N20="",N20=0),"",(P20/N20)*10)</f>
        <v>66.19563195297094</v>
      </c>
      <c r="P20" s="50">
        <f>IF(ISERROR('[9]Récolte_N'!$H$13)=TRUE,"",'[9]Récolte_N'!$H$13)</f>
        <v>1779140</v>
      </c>
      <c r="Q20" s="49">
        <f>'[21]OR'!$AI176</f>
        <v>1643646.2</v>
      </c>
    </row>
    <row r="21" spans="1:17" ht="13.5" customHeight="1">
      <c r="A21" s="13" t="s">
        <v>13</v>
      </c>
      <c r="B21" s="52" t="s">
        <v>15</v>
      </c>
      <c r="C21" s="49">
        <f>IF(ISERROR('[60]Récolte_N'!$F$13)=TRUE,"",'[60]Récolte_N'!$F$13)</f>
        <v>172000</v>
      </c>
      <c r="D21" s="49">
        <f>IF(OR(C21="",C21=0),"",(E21/C21)*10)</f>
        <v>60.46511627906977</v>
      </c>
      <c r="E21" s="50">
        <f>IF(ISERROR('[60]Récolte_N'!$H$13)=TRUE,"",'[60]Récolte_N'!$H$13)</f>
        <v>1040000</v>
      </c>
      <c r="F21" s="50">
        <f t="shared" si="3"/>
        <v>853000</v>
      </c>
      <c r="G21" s="229">
        <f>IF(ISERROR('[60]Récolte_N'!$I$13)=TRUE,"",'[60]Récolte_N'!$I$13)</f>
        <v>890000</v>
      </c>
      <c r="H21" s="230">
        <f t="shared" si="5"/>
        <v>708852.2</v>
      </c>
      <c r="I21" s="174">
        <f t="shared" si="4"/>
        <v>0.2555508750625308</v>
      </c>
      <c r="J21" s="175">
        <f t="shared" si="2"/>
        <v>150000</v>
      </c>
      <c r="K21" s="181">
        <f t="shared" si="6"/>
        <v>144147.80000000005</v>
      </c>
      <c r="L21" s="51"/>
      <c r="M21" s="163" t="s">
        <v>15</v>
      </c>
      <c r="N21" s="49">
        <f>IF(ISERROR('[10]Récolte_N'!$F$13)=TRUE,"",'[10]Récolte_N'!$F$13)</f>
        <v>151400</v>
      </c>
      <c r="O21" s="49">
        <f>IF(OR(N21="",N21=0),"",(P21/N21)*10)</f>
        <v>56.34081902245707</v>
      </c>
      <c r="P21" s="50">
        <f>IF(ISERROR('[10]Récolte_N'!$H$13)=TRUE,"",'[10]Récolte_N'!$H$13)</f>
        <v>853000</v>
      </c>
      <c r="Q21" s="49">
        <f>'[21]OR'!$AI177</f>
        <v>708852.2</v>
      </c>
    </row>
    <row r="22" spans="1:17" ht="13.5" customHeight="1">
      <c r="A22" s="13" t="s">
        <v>13</v>
      </c>
      <c r="B22" s="52" t="s">
        <v>29</v>
      </c>
      <c r="C22" s="49">
        <f>IF(ISERROR('[61]Récolte_N'!$F$13)=TRUE,"",'[61]Récolte_N'!$F$13)</f>
        <v>4700</v>
      </c>
      <c r="D22" s="49">
        <f>IF(OR(C22="",C22=0),"",(E22/C22)*10)</f>
        <v>61.70212765957447</v>
      </c>
      <c r="E22" s="50">
        <f>IF(ISERROR('[61]Récolte_N'!$H$13)=TRUE,"",'[61]Récolte_N'!$H$13)</f>
        <v>29000</v>
      </c>
      <c r="F22" s="50">
        <f t="shared" si="3"/>
        <v>25700</v>
      </c>
      <c r="G22" s="229">
        <f>IF(ISERROR('[61]Récolte_N'!$I$13)=TRUE,"",'[61]Récolte_N'!$I$13)</f>
        <v>10300</v>
      </c>
      <c r="H22" s="230">
        <f t="shared" si="5"/>
        <v>7050</v>
      </c>
      <c r="I22" s="174">
        <f t="shared" si="4"/>
        <v>0.46099290780141855</v>
      </c>
      <c r="J22" s="175">
        <f t="shared" si="2"/>
        <v>18700</v>
      </c>
      <c r="K22" s="181">
        <f t="shared" si="6"/>
        <v>18650</v>
      </c>
      <c r="L22" s="51"/>
      <c r="M22" s="163" t="s">
        <v>29</v>
      </c>
      <c r="N22" s="49">
        <f>IF(ISERROR('[11]Récolte_N'!$F$13)=TRUE,"",'[11]Récolte_N'!$F$13)</f>
        <v>4300</v>
      </c>
      <c r="O22" s="49">
        <f>IF(OR(N22="",N22=0),"",(P22/N22)*10)</f>
        <v>59.76744186046511</v>
      </c>
      <c r="P22" s="50">
        <f>IF(ISERROR('[11]Récolte_N'!$H$13)=TRUE,"",'[11]Récolte_N'!$H$13)</f>
        <v>25700</v>
      </c>
      <c r="Q22" s="49">
        <f>'[21]OR'!$AI178</f>
        <v>7050</v>
      </c>
    </row>
    <row r="23" spans="1:17" ht="13.5" customHeight="1">
      <c r="A23" s="13" t="s">
        <v>13</v>
      </c>
      <c r="B23" s="52" t="s">
        <v>16</v>
      </c>
      <c r="C23" s="49">
        <f>IF(ISERROR('[62]Récolte_N'!$F$13)=TRUE,"",'[62]Récolte_N'!$F$13)</f>
        <v>73921</v>
      </c>
      <c r="D23" s="49">
        <f t="shared" si="0"/>
        <v>73.00836027651143</v>
      </c>
      <c r="E23" s="50">
        <f>IF(ISERROR('[62]Récolte_N'!$H$13)=TRUE,"",'[62]Récolte_N'!$H$13)</f>
        <v>539685.1000000001</v>
      </c>
      <c r="F23" s="50">
        <f t="shared" si="3"/>
        <v>507684.5</v>
      </c>
      <c r="G23" s="229">
        <f>IF(ISERROR('[62]Récolte_N'!$I$13)=TRUE,"",'[62]Récolte_N'!$I$13)</f>
        <v>400000</v>
      </c>
      <c r="H23" s="230">
        <f t="shared" si="5"/>
        <v>328900</v>
      </c>
      <c r="I23" s="174">
        <f t="shared" si="4"/>
        <v>0.21617512921860738</v>
      </c>
      <c r="J23" s="175">
        <f t="shared" si="2"/>
        <v>139685.1000000001</v>
      </c>
      <c r="K23" s="181">
        <f t="shared" si="6"/>
        <v>178784.5</v>
      </c>
      <c r="L23" s="51"/>
      <c r="M23" s="163" t="s">
        <v>16</v>
      </c>
      <c r="N23" s="49">
        <f>IF(ISERROR('[12]Récolte_N'!$F$13)=TRUE,"",'[12]Récolte_N'!$F$13)</f>
        <v>71361</v>
      </c>
      <c r="O23" s="49">
        <f aca="true" t="shared" si="7" ref="O23:O31">IF(OR(N23="",N23=0),"",(P23/N23)*10)</f>
        <v>71.14313140230658</v>
      </c>
      <c r="P23" s="50">
        <f>IF(ISERROR('[12]Récolte_N'!$H$13)=TRUE,"",'[12]Récolte_N'!$H$13)</f>
        <v>507684.5</v>
      </c>
      <c r="Q23" s="49">
        <f>'[21]OR'!$AI179</f>
        <v>328900</v>
      </c>
    </row>
    <row r="24" spans="1:17" ht="13.5" customHeight="1">
      <c r="A24" s="13" t="s">
        <v>13</v>
      </c>
      <c r="B24" s="52" t="s">
        <v>17</v>
      </c>
      <c r="C24" s="49">
        <f>IF(ISERROR('[63]Récolte_N'!$F$13)=TRUE,"",'[63]Récolte_N'!$F$13)</f>
        <v>64510</v>
      </c>
      <c r="D24" s="49">
        <f t="shared" si="0"/>
        <v>68.48783134397767</v>
      </c>
      <c r="E24" s="50">
        <f>IF(ISERROR('[63]Récolte_N'!$H$13)=TRUE,"",'[63]Récolte_N'!$H$13)</f>
        <v>441815</v>
      </c>
      <c r="F24" s="50">
        <f t="shared" si="3"/>
        <v>308040</v>
      </c>
      <c r="G24" s="229">
        <f>IF(ISERROR('[63]Récolte_N'!$I$13)=TRUE,"",'[63]Récolte_N'!$I$13)</f>
        <v>266000</v>
      </c>
      <c r="H24" s="230">
        <f t="shared" si="5"/>
        <v>181966.8</v>
      </c>
      <c r="I24" s="174">
        <f t="shared" si="4"/>
        <v>0.46180512049450795</v>
      </c>
      <c r="J24" s="175">
        <f t="shared" si="2"/>
        <v>175815</v>
      </c>
      <c r="K24" s="181">
        <f t="shared" si="6"/>
        <v>126073.20000000001</v>
      </c>
      <c r="L24" s="51"/>
      <c r="M24" s="163" t="s">
        <v>17</v>
      </c>
      <c r="N24" s="49">
        <f>IF(ISERROR('[13]Récolte_N'!$F$13)=TRUE,"",'[13]Récolte_N'!$F$13)</f>
        <v>50360</v>
      </c>
      <c r="O24" s="49">
        <f t="shared" si="7"/>
        <v>61.16759332803812</v>
      </c>
      <c r="P24" s="50">
        <f>IF(ISERROR('[13]Récolte_N'!$H$13)=TRUE,"",'[13]Récolte_N'!$H$13)</f>
        <v>308040</v>
      </c>
      <c r="Q24" s="49">
        <f>'[21]OR'!$AI180</f>
        <v>181966.8</v>
      </c>
    </row>
    <row r="25" spans="1:17" ht="13.5" customHeight="1">
      <c r="A25" s="13" t="s">
        <v>13</v>
      </c>
      <c r="B25" s="52" t="s">
        <v>18</v>
      </c>
      <c r="C25" s="49">
        <f>IF(ISERROR('[64]Récolte_N'!$F$13)=TRUE,"",'[64]Récolte_N'!$F$13)</f>
        <v>287900</v>
      </c>
      <c r="D25" s="49">
        <f t="shared" si="0"/>
        <v>69.53803403959708</v>
      </c>
      <c r="E25" s="50">
        <f>IF(ISERROR('[64]Récolte_N'!$H$13)=TRUE,"",'[64]Récolte_N'!$H$13)</f>
        <v>2002000</v>
      </c>
      <c r="F25" s="50">
        <f t="shared" si="3"/>
        <v>1739000</v>
      </c>
      <c r="G25" s="229">
        <f>IF(ISERROR('[64]Récolte_N'!$I$13)=TRUE,"",'[64]Récolte_N'!$I$13)</f>
        <v>1880000</v>
      </c>
      <c r="H25" s="230">
        <f t="shared" si="5"/>
        <v>1585130.1</v>
      </c>
      <c r="I25" s="174">
        <f t="shared" si="4"/>
        <v>0.18602252269387853</v>
      </c>
      <c r="J25" s="175">
        <f t="shared" si="2"/>
        <v>122000</v>
      </c>
      <c r="K25" s="181">
        <f t="shared" si="6"/>
        <v>153869.8999999999</v>
      </c>
      <c r="L25" s="51"/>
      <c r="M25" s="163" t="s">
        <v>18</v>
      </c>
      <c r="N25" s="49">
        <f>IF(ISERROR('[14]Récolte_N'!$F$13)=TRUE,"",'[14]Récolte_N'!$F$13)</f>
        <v>264900</v>
      </c>
      <c r="O25" s="49">
        <f t="shared" si="7"/>
        <v>65.6474141185353</v>
      </c>
      <c r="P25" s="50">
        <f>IF(ISERROR('[14]Récolte_N'!$H$13)=TRUE,"",'[14]Récolte_N'!$H$13)</f>
        <v>1739000</v>
      </c>
      <c r="Q25" s="49">
        <f>'[21]OR'!$AI181</f>
        <v>1585130.1</v>
      </c>
    </row>
    <row r="26" spans="1:17" ht="13.5" customHeight="1">
      <c r="A26" s="13" t="s">
        <v>13</v>
      </c>
      <c r="B26" s="52" t="s">
        <v>19</v>
      </c>
      <c r="C26" s="49">
        <f>IF(ISERROR('[65]Récolte_N'!$F$13)=TRUE,"",'[65]Récolte_N'!$F$13)</f>
        <v>75200</v>
      </c>
      <c r="D26" s="49">
        <f t="shared" si="0"/>
        <v>75.71542553191489</v>
      </c>
      <c r="E26" s="50">
        <f>IF(ISERROR('[65]Récolte_N'!$H$13)=TRUE,"",'[65]Récolte_N'!$H$13)</f>
        <v>569380</v>
      </c>
      <c r="F26" s="50">
        <f t="shared" si="3"/>
        <v>502180</v>
      </c>
      <c r="G26" s="229">
        <f>IF(ISERROR('[65]Récolte_N'!$I$13)=TRUE,"",'[65]Récolte_N'!$I$13)</f>
        <v>540000</v>
      </c>
      <c r="H26" s="230">
        <f t="shared" si="5"/>
        <v>472952.3</v>
      </c>
      <c r="I26" s="174">
        <f t="shared" si="4"/>
        <v>0.141764190595965</v>
      </c>
      <c r="J26" s="175">
        <f t="shared" si="2"/>
        <v>29380</v>
      </c>
      <c r="K26" s="181">
        <f t="shared" si="6"/>
        <v>29227.70000000001</v>
      </c>
      <c r="L26" s="51"/>
      <c r="M26" s="163" t="s">
        <v>19</v>
      </c>
      <c r="N26" s="49">
        <f>IF(ISERROR('[15]Récolte_N'!$F$13)=TRUE,"",'[15]Récolte_N'!$F$13)</f>
        <v>70250</v>
      </c>
      <c r="O26" s="49">
        <f t="shared" si="7"/>
        <v>71.4846975088968</v>
      </c>
      <c r="P26" s="50">
        <f>IF(ISERROR('[15]Récolte_N'!$H$13)=TRUE,"",'[15]Récolte_N'!$H$13)</f>
        <v>502180</v>
      </c>
      <c r="Q26" s="49">
        <f>'[21]OR'!$AI182</f>
        <v>472952.3</v>
      </c>
    </row>
    <row r="27" spans="1:17" ht="13.5" customHeight="1">
      <c r="A27" s="13" t="s">
        <v>13</v>
      </c>
      <c r="B27" s="52" t="s">
        <v>20</v>
      </c>
      <c r="C27" s="49">
        <f>IF(ISERROR('[66]Récolte_N'!$F$13)=TRUE,"",'[66]Récolte_N'!$F$13)</f>
        <v>108580</v>
      </c>
      <c r="D27" s="49">
        <f t="shared" si="0"/>
        <v>62.5678762202984</v>
      </c>
      <c r="E27" s="50">
        <f>IF(ISERROR('[66]Récolte_N'!$H$13)=TRUE,"",'[66]Récolte_N'!$H$13)</f>
        <v>679362</v>
      </c>
      <c r="F27" s="50">
        <f t="shared" si="3"/>
        <v>584865</v>
      </c>
      <c r="G27" s="229">
        <f>IF(ISERROR('[66]Récolte_N'!$I$13)=TRUE,"",'[66]Récolte_N'!$I$13)</f>
        <v>560000</v>
      </c>
      <c r="H27" s="230">
        <f t="shared" si="5"/>
        <v>490610.4</v>
      </c>
      <c r="I27" s="174">
        <f t="shared" si="4"/>
        <v>0.1414352406716204</v>
      </c>
      <c r="J27" s="175">
        <f t="shared" si="2"/>
        <v>119362</v>
      </c>
      <c r="K27" s="181">
        <f t="shared" si="6"/>
        <v>94254.59999999998</v>
      </c>
      <c r="L27" s="51"/>
      <c r="M27" s="163" t="s">
        <v>20</v>
      </c>
      <c r="N27" s="49">
        <f>IF(ISERROR('[16]Récolte_N'!$F$13)=TRUE,"",'[16]Récolte_N'!$F$13)</f>
        <v>98100</v>
      </c>
      <c r="O27" s="49">
        <f t="shared" si="7"/>
        <v>59.61926605504587</v>
      </c>
      <c r="P27" s="50">
        <f>IF(ISERROR('[16]Récolte_N'!$H$13)=TRUE,"",'[16]Récolte_N'!$H$13)</f>
        <v>584865</v>
      </c>
      <c r="Q27" s="49">
        <f>'[21]OR'!$AI183</f>
        <v>490610.4</v>
      </c>
    </row>
    <row r="28" spans="1:17" ht="13.5" customHeight="1">
      <c r="A28" s="13" t="s">
        <v>13</v>
      </c>
      <c r="B28" s="52" t="s">
        <v>21</v>
      </c>
      <c r="C28" s="49">
        <f>IF(ISERROR('[67]Récolte_N'!$F$13)=TRUE,"",'[67]Récolte_N'!$F$13)</f>
        <v>54300</v>
      </c>
      <c r="D28" s="49">
        <f t="shared" si="0"/>
        <v>80.45</v>
      </c>
      <c r="E28" s="50">
        <f>IF(ISERROR('[67]Récolte_N'!$H$13)=TRUE,"",'[67]Récolte_N'!$H$13)</f>
        <v>436843.5</v>
      </c>
      <c r="F28" s="50">
        <f t="shared" si="3"/>
        <v>375094.20000000007</v>
      </c>
      <c r="G28" s="229">
        <f>IF(ISERROR('[67]Récolte_N'!$I$13)=TRUE,"",'[67]Récolte_N'!$I$13)</f>
        <v>360000</v>
      </c>
      <c r="H28" s="230">
        <f t="shared" si="5"/>
        <v>323031.2</v>
      </c>
      <c r="I28" s="174">
        <f t="shared" si="4"/>
        <v>0.11444343456607275</v>
      </c>
      <c r="J28" s="175">
        <f t="shared" si="2"/>
        <v>76843.5</v>
      </c>
      <c r="K28" s="181">
        <f t="shared" si="6"/>
        <v>52063.00000000006</v>
      </c>
      <c r="L28" s="51"/>
      <c r="M28" s="163" t="s">
        <v>21</v>
      </c>
      <c r="N28" s="49">
        <f>IF(ISERROR('[17]Récolte_N'!$F$13)=TRUE,"",'[17]Récolte_N'!$F$13)</f>
        <v>49400</v>
      </c>
      <c r="O28" s="49">
        <f t="shared" si="7"/>
        <v>75.93000000000002</v>
      </c>
      <c r="P28" s="50">
        <f>IF(ISERROR('[17]Récolte_N'!$H$13)=TRUE,"",'[17]Récolte_N'!$H$13)</f>
        <v>375094.20000000007</v>
      </c>
      <c r="Q28" s="49">
        <f>'[21]OR'!$AI184</f>
        <v>323031.2</v>
      </c>
    </row>
    <row r="29" spans="2:17" ht="12.75">
      <c r="B29" s="52" t="s">
        <v>30</v>
      </c>
      <c r="C29" s="49">
        <f>IF(ISERROR('[68]Récolte_N'!$F$13)=TRUE,"",'[68]Récolte_N'!$F$13)</f>
        <v>47000</v>
      </c>
      <c r="D29" s="49">
        <f t="shared" si="0"/>
        <v>71.45026708918063</v>
      </c>
      <c r="E29" s="50">
        <f>IF(ISERROR('[68]Récolte_N'!$H$13)=TRUE,"",'[68]Récolte_N'!$H$13)</f>
        <v>335816.25531914894</v>
      </c>
      <c r="F29" s="50">
        <f t="shared" si="3"/>
        <v>301241.3953488372</v>
      </c>
      <c r="G29" s="229">
        <f>IF(ISERROR('[68]Récolte_N'!$I$13)=TRUE,"",'[68]Récolte_N'!$I$13)</f>
        <v>248000</v>
      </c>
      <c r="H29" s="230">
        <f t="shared" si="5"/>
        <v>215161.2</v>
      </c>
      <c r="I29" s="174">
        <f t="shared" si="4"/>
        <v>0.1526241720161441</v>
      </c>
      <c r="J29" s="175">
        <f t="shared" si="2"/>
        <v>87816.25531914894</v>
      </c>
      <c r="K29" s="181">
        <f t="shared" si="6"/>
        <v>86080.19534883718</v>
      </c>
      <c r="M29" s="163" t="s">
        <v>30</v>
      </c>
      <c r="N29" s="49">
        <f>IF(ISERROR('[18]Récolte_N'!$F$13)=TRUE,"",'[18]Récolte_N'!$F$13)</f>
        <v>43000</v>
      </c>
      <c r="O29" s="49">
        <f t="shared" si="7"/>
        <v>70.05613845321795</v>
      </c>
      <c r="P29" s="50">
        <f>IF(ISERROR('[18]Récolte_N'!$H$13)=TRUE,"",'[18]Récolte_N'!$H$13)</f>
        <v>301241.3953488372</v>
      </c>
      <c r="Q29" s="49">
        <f>'[21]OR'!$AI185</f>
        <v>215161.2</v>
      </c>
    </row>
    <row r="30" spans="2:17" ht="12.75">
      <c r="B30" s="52" t="s">
        <v>22</v>
      </c>
      <c r="C30" s="49">
        <f>IF(ISERROR('[69]Récolte_N'!$F$13)=TRUE,"",'[69]Récolte_N'!$F$13)</f>
        <v>94317</v>
      </c>
      <c r="D30" s="49">
        <f t="shared" si="0"/>
        <v>48.25582874773371</v>
      </c>
      <c r="E30" s="50">
        <f>IF(ISERROR('[69]Récolte_N'!$H$13)=TRUE,"",'[69]Récolte_N'!$H$13)</f>
        <v>455134.5</v>
      </c>
      <c r="F30" s="50">
        <f t="shared" si="3"/>
        <v>423948</v>
      </c>
      <c r="G30" s="229">
        <f>IF(ISERROR('[69]Récolte_N'!$I$13)=TRUE,"",'[69]Récolte_N'!$I$13)</f>
        <v>190007.08322668265</v>
      </c>
      <c r="H30" s="230">
        <f t="shared" si="5"/>
        <v>188128.6</v>
      </c>
      <c r="I30" s="174">
        <f>IF(OR(H30=0,H30=""),"",(G30/H30)-1)</f>
        <v>0.009985101822278075</v>
      </c>
      <c r="J30" s="175">
        <f t="shared" si="2"/>
        <v>265127.4167733174</v>
      </c>
      <c r="K30" s="181">
        <f t="shared" si="6"/>
        <v>235819.4</v>
      </c>
      <c r="L30" s="30"/>
      <c r="M30" s="163" t="s">
        <v>22</v>
      </c>
      <c r="N30" s="49">
        <f>IF(ISERROR('[19]Récolte_N'!$F$13)=TRUE,"",'[19]Récolte_N'!$F$13)</f>
        <v>87790</v>
      </c>
      <c r="O30" s="49">
        <f t="shared" si="7"/>
        <v>48.29114933363709</v>
      </c>
      <c r="P30" s="50">
        <f>IF(ISERROR('[19]Récolte_N'!$H$13)=TRUE,"",'[19]Récolte_N'!$H$13)</f>
        <v>423948</v>
      </c>
      <c r="Q30" s="49">
        <f>'[21]OR'!$AI186</f>
        <v>188128.6</v>
      </c>
    </row>
    <row r="31" spans="2:17" ht="12.75">
      <c r="B31" s="52" t="s">
        <v>23</v>
      </c>
      <c r="C31" s="49">
        <f>IF(ISERROR('[70]Récolte_N'!$F$13)=TRUE,"",'[70]Récolte_N'!$F$13)</f>
        <v>13300</v>
      </c>
      <c r="D31" s="49">
        <f t="shared" si="0"/>
        <v>43.883458646616546</v>
      </c>
      <c r="E31" s="50">
        <f>IF(ISERROR('[70]Récolte_N'!$H$13)=TRUE,"",'[70]Récolte_N'!$H$13)</f>
        <v>58365</v>
      </c>
      <c r="F31" s="50">
        <f t="shared" si="3"/>
        <v>51765</v>
      </c>
      <c r="G31" s="229">
        <f>IF(ISERROR('[70]Récolte_N'!$I$13)=TRUE,"",'[70]Récolte_N'!$I$13)</f>
        <v>22700</v>
      </c>
      <c r="H31" s="230">
        <f t="shared" si="5"/>
        <v>21880.9</v>
      </c>
      <c r="I31" s="174">
        <f t="shared" si="4"/>
        <v>0.037434474815935204</v>
      </c>
      <c r="J31" s="175">
        <f t="shared" si="2"/>
        <v>35665</v>
      </c>
      <c r="K31" s="181">
        <f t="shared" si="6"/>
        <v>29884.1</v>
      </c>
      <c r="M31" s="163" t="s">
        <v>23</v>
      </c>
      <c r="N31" s="49">
        <f>IF(ISERROR('[20]Récolte_N'!$F$13)=TRUE,"",'[20]Récolte_N'!$F$13)</f>
        <v>11750</v>
      </c>
      <c r="O31" s="49">
        <f t="shared" si="7"/>
        <v>44.055319148936164</v>
      </c>
      <c r="P31" s="50">
        <f>IF(ISERROR('[20]Récolte_N'!$H$13)=TRUE,"",'[20]Récolte_N'!$H$13)</f>
        <v>51765</v>
      </c>
      <c r="Q31" s="49">
        <f>'[21]OR'!$AI187</f>
        <v>21880.9</v>
      </c>
    </row>
    <row r="32" spans="2:17" ht="12.75">
      <c r="B32" s="34"/>
      <c r="C32" s="53"/>
      <c r="D32" s="53"/>
      <c r="E32" s="54"/>
      <c r="F32" s="182"/>
      <c r="G32" s="183"/>
      <c r="H32" s="67"/>
      <c r="I32" s="184"/>
      <c r="J32" s="185"/>
      <c r="K32" s="186"/>
      <c r="M32" s="163"/>
      <c r="N32" s="187"/>
      <c r="O32" s="187"/>
      <c r="P32" s="187"/>
      <c r="Q32" s="231"/>
    </row>
    <row r="33" spans="2:17" ht="15.75" thickBot="1">
      <c r="B33" s="55" t="s">
        <v>24</v>
      </c>
      <c r="C33" s="56">
        <f>IF(SUM(C12:C31)=0,"",SUM(C12:C31))</f>
        <v>1756043</v>
      </c>
      <c r="D33" s="56">
        <f>IF(OR(C33="",C33=0),"",(E33/C33)*10)</f>
        <v>66.57896962272079</v>
      </c>
      <c r="E33" s="56">
        <f>IF(SUM(E12:E31)=0,"",SUM(E12:E31))</f>
        <v>11691553.355319148</v>
      </c>
      <c r="F33" s="188">
        <f>IF(SUM(F12:F31)=0,"",SUM(F12:F31))</f>
        <v>10325387.095348837</v>
      </c>
      <c r="G33" s="189">
        <f>IF(SUM(G12:G31)=0,"",SUM(G12:G31))</f>
        <v>9723707.083226683</v>
      </c>
      <c r="H33" s="190">
        <f>IF(SUM(H12:H31)=0,"",SUM(H12:H31))</f>
        <v>8442582.600000001</v>
      </c>
      <c r="I33" s="191">
        <f>IF(OR(G33=0,G33=""),"",(G33/H33)-1)</f>
        <v>0.15174556695799235</v>
      </c>
      <c r="J33" s="192">
        <f>SUM(J12:J31)</f>
        <v>1967846.2720924665</v>
      </c>
      <c r="K33" s="193">
        <f>SUM(K12:K31)</f>
        <v>1882804.495348837</v>
      </c>
      <c r="M33" s="194" t="s">
        <v>24</v>
      </c>
      <c r="N33" s="195">
        <f>IF(SUM(N12:N31)=0,"",SUM(N12:N31))</f>
        <v>1634686</v>
      </c>
      <c r="O33" s="195">
        <f>IF(OR(N33="",N33=0),"",(P33/N33)*10)</f>
        <v>63.16434529535848</v>
      </c>
      <c r="P33" s="192">
        <f>IF(SUM(P12:P31)=0,"",SUM(P12:P31))</f>
        <v>10325387.095348837</v>
      </c>
      <c r="Q33" s="196">
        <f>IF(SUM(Q12:Q31)=0,"",SUM(Q12:Q31))</f>
        <v>8442582.600000001</v>
      </c>
    </row>
    <row r="34" spans="2:10" ht="12.75" thickTop="1">
      <c r="B34" s="57"/>
      <c r="C34" s="58"/>
      <c r="D34" s="58"/>
      <c r="E34" s="58"/>
      <c r="F34" s="58"/>
      <c r="G34" s="58"/>
      <c r="H34" s="197"/>
      <c r="I34" s="198"/>
      <c r="J34" s="199"/>
    </row>
    <row r="35" spans="2:10" ht="12">
      <c r="B35" s="60" t="s">
        <v>45</v>
      </c>
      <c r="C35" s="61">
        <f>N33</f>
        <v>1634686</v>
      </c>
      <c r="D35" s="61">
        <f>IF(OR(C35="",C35=0),"",(E35/C35)*10)</f>
        <v>63.16434529535848</v>
      </c>
      <c r="E35" s="61">
        <f>P33</f>
        <v>10325387.095348837</v>
      </c>
      <c r="G35" s="61">
        <f>Q33</f>
        <v>8442582.600000001</v>
      </c>
      <c r="H35" s="197"/>
      <c r="I35" s="198"/>
      <c r="J35" s="199"/>
    </row>
    <row r="36" spans="2:10" ht="12">
      <c r="B36" s="60" t="s">
        <v>46</v>
      </c>
      <c r="C36" s="62"/>
      <c r="D36" s="63"/>
      <c r="E36" s="62"/>
      <c r="G36" s="62"/>
      <c r="H36" s="197"/>
      <c r="I36" s="198"/>
      <c r="J36" s="199"/>
    </row>
    <row r="37" spans="2:10" ht="12">
      <c r="B37" s="60" t="s">
        <v>25</v>
      </c>
      <c r="C37" s="64">
        <f>IF(OR(C33="",C33=0),"",(C33/C35)-1)</f>
        <v>0.07423872229896133</v>
      </c>
      <c r="D37" s="64">
        <f>IF(OR(D33="",D33=0),"",(D33/D35)-1)</f>
        <v>0.05405936389264254</v>
      </c>
      <c r="E37" s="64">
        <f>IF(OR(E33="",E33=0),"",(E33/E35)-1)</f>
        <v>0.13231138429528833</v>
      </c>
      <c r="G37" s="64">
        <f>IF(OR(G33="",G33=0),"",(G33/G35)-1)</f>
        <v>0.15174556695799235</v>
      </c>
      <c r="H37" s="197"/>
      <c r="I37" s="198"/>
      <c r="J37" s="199"/>
    </row>
    <row r="38" ht="11.25" thickBot="1"/>
    <row r="39" spans="2:9" ht="12.75">
      <c r="B39" s="200" t="s">
        <v>0</v>
      </c>
      <c r="C39" s="201" t="s">
        <v>50</v>
      </c>
      <c r="D39" s="202" t="s">
        <v>50</v>
      </c>
      <c r="E39" s="203" t="s">
        <v>50</v>
      </c>
      <c r="F39" s="203" t="s">
        <v>50</v>
      </c>
      <c r="G39" s="204" t="s">
        <v>86</v>
      </c>
      <c r="H39" s="205" t="s">
        <v>87</v>
      </c>
      <c r="I39" s="30"/>
    </row>
    <row r="40" spans="2:9" ht="12">
      <c r="B40" s="34"/>
      <c r="C40" s="206" t="s">
        <v>88</v>
      </c>
      <c r="D40" s="207" t="s">
        <v>88</v>
      </c>
      <c r="E40" s="208" t="s">
        <v>88</v>
      </c>
      <c r="F40" s="208" t="s">
        <v>88</v>
      </c>
      <c r="G40" s="209" t="s">
        <v>89</v>
      </c>
      <c r="H40" s="210" t="s">
        <v>90</v>
      </c>
      <c r="I40" s="30"/>
    </row>
    <row r="41" spans="2:9" ht="12.75">
      <c r="B41" s="34"/>
      <c r="C41" s="211" t="s">
        <v>108</v>
      </c>
      <c r="D41" s="212" t="s">
        <v>109</v>
      </c>
      <c r="E41" s="213" t="s">
        <v>108</v>
      </c>
      <c r="F41" s="213" t="s">
        <v>109</v>
      </c>
      <c r="G41" s="209" t="s">
        <v>91</v>
      </c>
      <c r="H41" s="210" t="s">
        <v>77</v>
      </c>
      <c r="I41" s="30"/>
    </row>
    <row r="42" spans="2:9" ht="12">
      <c r="B42" s="34"/>
      <c r="C42" s="214" t="s">
        <v>92</v>
      </c>
      <c r="D42" s="215" t="s">
        <v>92</v>
      </c>
      <c r="E42" s="216" t="s">
        <v>58</v>
      </c>
      <c r="F42" s="216" t="s">
        <v>58</v>
      </c>
      <c r="G42" s="217" t="s">
        <v>88</v>
      </c>
      <c r="H42" s="218"/>
      <c r="I42" s="30"/>
    </row>
    <row r="43" spans="2:9" ht="12">
      <c r="B43" s="34" t="s">
        <v>8</v>
      </c>
      <c r="C43" s="145">
        <f>'[22]OR'!$AI168</f>
        <v>44175.2</v>
      </c>
      <c r="D43" s="65">
        <f>'[21]OR'!$AB168</f>
        <v>44042.6</v>
      </c>
      <c r="E43" s="219">
        <f>IF(OR(G12="",G12=0),"",C43/G12)</f>
        <v>0.809069597069597</v>
      </c>
      <c r="F43" s="66">
        <f>IF(OR(H12="",H12=0),"",D43/H12)</f>
        <v>0.8556979044021931</v>
      </c>
      <c r="G43" s="220">
        <f>IF(OR(E43="",E43=0),"",(E43-F43)*100)</f>
        <v>-4.662830733259604</v>
      </c>
      <c r="H43" s="197">
        <f>IF(E12="","",(G12/E12))</f>
        <v>0.5269761606022585</v>
      </c>
      <c r="I43" s="30"/>
    </row>
    <row r="44" spans="2:9" ht="12">
      <c r="B44" s="34" t="s">
        <v>31</v>
      </c>
      <c r="C44" s="65">
        <f>'[22]OR'!$AI169</f>
        <v>56045.9</v>
      </c>
      <c r="D44" s="65">
        <f>'[21]OR'!$AB169</f>
        <v>51863.8</v>
      </c>
      <c r="E44" s="66">
        <f>IF(OR(G13="",G13=0),"",C44/G13)</f>
        <v>0.712146124523507</v>
      </c>
      <c r="F44" s="66">
        <f>IF(OR(H13="",H13=0),"",D44/H13)</f>
        <v>0.7215441527346691</v>
      </c>
      <c r="G44" s="220">
        <f>IF(OR(E44="",E44=0),"",(E44-F44)*100)</f>
        <v>-0.939802821116209</v>
      </c>
      <c r="H44" s="197">
        <f>IF(E13="","",(G13/E13))</f>
        <v>0.37141562682876184</v>
      </c>
      <c r="I44" s="30"/>
    </row>
    <row r="45" spans="2:9" ht="12">
      <c r="B45" s="34" t="s">
        <v>9</v>
      </c>
      <c r="C45" s="65">
        <f>'[22]OR'!$AI170</f>
        <v>751706.4</v>
      </c>
      <c r="D45" s="65">
        <f>'[21]OR'!$AB170</f>
        <v>646444.4</v>
      </c>
      <c r="E45" s="66">
        <f aca="true" t="shared" si="8" ref="E45:F62">IF(OR(G14="",G14=0),"",C45/G14)</f>
        <v>0.7369670588235294</v>
      </c>
      <c r="F45" s="66">
        <f t="shared" si="8"/>
        <v>0.7149567776156038</v>
      </c>
      <c r="G45" s="220">
        <f aca="true" t="shared" si="9" ref="G45:G61">IF(OR(E45="",E45=0),"",(E45-F45)*100)</f>
        <v>2.2010281207925586</v>
      </c>
      <c r="H45" s="197">
        <f>IF(E14="","",(G14/E14))</f>
        <v>0.8936707086283031</v>
      </c>
      <c r="I45" s="30"/>
    </row>
    <row r="46" spans="2:9" ht="12">
      <c r="B46" s="34" t="s">
        <v>28</v>
      </c>
      <c r="C46" s="65">
        <f>'[22]OR'!$AI171</f>
        <v>101769.2</v>
      </c>
      <c r="D46" s="65">
        <f>'[21]OR'!$AB171</f>
        <v>73354.9</v>
      </c>
      <c r="E46" s="66">
        <f t="shared" si="8"/>
        <v>0.8341737704918033</v>
      </c>
      <c r="F46" s="66">
        <f t="shared" si="8"/>
        <v>0.8191776385585223</v>
      </c>
      <c r="G46" s="220">
        <f t="shared" si="9"/>
        <v>1.4996131933280976</v>
      </c>
      <c r="H46" s="197">
        <f>IF(E15="","",(G15/E15))</f>
        <v>0.6140218430721224</v>
      </c>
      <c r="I46" s="30"/>
    </row>
    <row r="47" spans="2:9" ht="12">
      <c r="B47" s="34" t="s">
        <v>10</v>
      </c>
      <c r="C47" s="65">
        <f>'[22]OR'!$AI172</f>
        <v>249966.5</v>
      </c>
      <c r="D47" s="65">
        <f>'[21]OR'!$AB172</f>
        <v>255300.2</v>
      </c>
      <c r="E47" s="66">
        <f t="shared" si="8"/>
        <v>0.724540579710145</v>
      </c>
      <c r="F47" s="66">
        <f t="shared" si="8"/>
        <v>0.7410984795155954</v>
      </c>
      <c r="G47" s="220">
        <f t="shared" si="9"/>
        <v>-1.6557899805450416</v>
      </c>
      <c r="H47" s="197">
        <f aca="true" t="shared" si="10" ref="H47:H62">IF(E16="","",(G16/E16))</f>
        <v>0.8505917159763313</v>
      </c>
      <c r="I47" s="30"/>
    </row>
    <row r="48" spans="2:9" ht="12">
      <c r="B48" s="34" t="s">
        <v>11</v>
      </c>
      <c r="C48" s="65">
        <f>'[22]OR'!$AI173</f>
        <v>659720.5</v>
      </c>
      <c r="D48" s="65">
        <f>'[21]OR'!$AB173</f>
        <v>605219.6</v>
      </c>
      <c r="E48" s="66">
        <f>IF(OR(G17="",G17=0),"",C48/G17)</f>
        <v>0.8796273333333333</v>
      </c>
      <c r="F48" s="66">
        <f t="shared" si="8"/>
        <v>0.886278951219773</v>
      </c>
      <c r="G48" s="220">
        <f t="shared" si="9"/>
        <v>-0.6651617886439642</v>
      </c>
      <c r="H48" s="197">
        <f t="shared" si="10"/>
        <v>0.9063444108761329</v>
      </c>
      <c r="I48" s="30"/>
    </row>
    <row r="49" spans="2:9" ht="12">
      <c r="B49" s="34" t="s">
        <v>12</v>
      </c>
      <c r="C49" s="65">
        <f>'[22]OR'!$AI174</f>
        <v>104903.7</v>
      </c>
      <c r="D49" s="65">
        <f>'[21]OR'!$AB174</f>
        <v>102703.1</v>
      </c>
      <c r="E49" s="66">
        <f t="shared" si="8"/>
        <v>0.9122060869565217</v>
      </c>
      <c r="F49" s="66">
        <f t="shared" si="8"/>
        <v>0.899726060518987</v>
      </c>
      <c r="G49" s="220">
        <f t="shared" si="9"/>
        <v>1.2480026437534764</v>
      </c>
      <c r="H49" s="197">
        <f t="shared" si="10"/>
        <v>0.5353817504655494</v>
      </c>
      <c r="I49" s="30"/>
    </row>
    <row r="50" spans="2:9" ht="12">
      <c r="B50" s="34" t="s">
        <v>14</v>
      </c>
      <c r="C50" s="65">
        <f>'[22]OR'!$AI175</f>
        <v>15488.6</v>
      </c>
      <c r="D50" s="65">
        <f>'[21]OR'!$AB175</f>
        <v>15374</v>
      </c>
      <c r="E50" s="66">
        <f t="shared" si="8"/>
        <v>0.8850628571428572</v>
      </c>
      <c r="F50" s="66">
        <f t="shared" si="8"/>
        <v>0.9212055845167476</v>
      </c>
      <c r="G50" s="220">
        <f t="shared" si="9"/>
        <v>-3.614272737389046</v>
      </c>
      <c r="H50" s="197">
        <f t="shared" si="10"/>
        <v>0.47297297297297297</v>
      </c>
      <c r="I50" s="30"/>
    </row>
    <row r="51" spans="2:9" ht="12">
      <c r="B51" s="34" t="s">
        <v>27</v>
      </c>
      <c r="C51" s="65">
        <f>'[22]OR'!$AI176</f>
        <v>1649137.5</v>
      </c>
      <c r="D51" s="65">
        <f>'[21]OR'!$AB176</f>
        <v>1419470.2</v>
      </c>
      <c r="E51" s="66">
        <f t="shared" si="8"/>
        <v>0.889550407249582</v>
      </c>
      <c r="F51" s="66">
        <f t="shared" si="8"/>
        <v>0.863610550737744</v>
      </c>
      <c r="G51" s="220">
        <f t="shared" si="9"/>
        <v>2.5939856511838055</v>
      </c>
      <c r="H51" s="197">
        <f t="shared" si="10"/>
        <v>0.9440851453888068</v>
      </c>
      <c r="I51" s="30"/>
    </row>
    <row r="52" spans="2:9" ht="12">
      <c r="B52" s="34" t="s">
        <v>15</v>
      </c>
      <c r="C52" s="65">
        <f>'[22]OR'!$AI177</f>
        <v>671098</v>
      </c>
      <c r="D52" s="65">
        <f>'[21]OR'!$AB177</f>
        <v>533113.5</v>
      </c>
      <c r="E52" s="66">
        <f t="shared" si="8"/>
        <v>0.7540426966292135</v>
      </c>
      <c r="F52" s="66">
        <f t="shared" si="8"/>
        <v>0.752079911722077</v>
      </c>
      <c r="G52" s="220">
        <f t="shared" si="9"/>
        <v>0.19627849071365278</v>
      </c>
      <c r="H52" s="197">
        <f t="shared" si="10"/>
        <v>0.8557692307692307</v>
      </c>
      <c r="I52" s="30"/>
    </row>
    <row r="53" spans="2:9" ht="12">
      <c r="B53" s="34" t="s">
        <v>29</v>
      </c>
      <c r="C53" s="65">
        <f>'[22]OR'!$AI178</f>
        <v>8524.3</v>
      </c>
      <c r="D53" s="65">
        <f>'[21]OR'!$AB178</f>
        <v>6258.1</v>
      </c>
      <c r="E53" s="66">
        <f t="shared" si="8"/>
        <v>0.8276019417475727</v>
      </c>
      <c r="F53" s="66">
        <f>IF(OR(H22="",H22=0),"",D53/H22)</f>
        <v>0.8876737588652482</v>
      </c>
      <c r="G53" s="220">
        <f t="shared" si="9"/>
        <v>-6.007181711767551</v>
      </c>
      <c r="H53" s="197">
        <f t="shared" si="10"/>
        <v>0.35517241379310344</v>
      </c>
      <c r="I53" s="30"/>
    </row>
    <row r="54" spans="2:9" ht="12">
      <c r="B54" s="34" t="s">
        <v>16</v>
      </c>
      <c r="C54" s="65">
        <f>'[22]OR'!$AI179</f>
        <v>383146.6</v>
      </c>
      <c r="D54" s="65">
        <f>'[21]OR'!$AB179</f>
        <v>307799.3</v>
      </c>
      <c r="E54" s="66">
        <f t="shared" si="8"/>
        <v>0.9578665</v>
      </c>
      <c r="F54" s="66">
        <f t="shared" si="8"/>
        <v>0.9358446336272422</v>
      </c>
      <c r="G54" s="220">
        <f t="shared" si="9"/>
        <v>2.2021866372757715</v>
      </c>
      <c r="H54" s="197">
        <f t="shared" si="10"/>
        <v>0.7411729543765427</v>
      </c>
      <c r="I54" s="30"/>
    </row>
    <row r="55" spans="2:9" ht="12">
      <c r="B55" s="34" t="s">
        <v>17</v>
      </c>
      <c r="C55" s="65">
        <f>'[22]OR'!$AI180</f>
        <v>232930.2</v>
      </c>
      <c r="D55" s="65">
        <f>'[21]OR'!$AB180</f>
        <v>148319.7</v>
      </c>
      <c r="E55" s="66">
        <f t="shared" si="8"/>
        <v>0.8756774436090226</v>
      </c>
      <c r="F55" s="66">
        <f t="shared" si="8"/>
        <v>0.8150920937225913</v>
      </c>
      <c r="G55" s="220">
        <f t="shared" si="9"/>
        <v>6.058534988643127</v>
      </c>
      <c r="H55" s="197">
        <f t="shared" si="10"/>
        <v>0.6020619490058056</v>
      </c>
      <c r="I55" s="30"/>
    </row>
    <row r="56" spans="2:9" ht="12">
      <c r="B56" s="34" t="s">
        <v>18</v>
      </c>
      <c r="C56" s="65">
        <f>'[22]OR'!$AI181</f>
        <v>1359015.1</v>
      </c>
      <c r="D56" s="65">
        <f>'[21]OR'!$AB181</f>
        <v>1119964</v>
      </c>
      <c r="E56" s="66">
        <f t="shared" si="8"/>
        <v>0.7228803723404256</v>
      </c>
      <c r="F56" s="66">
        <f t="shared" si="8"/>
        <v>0.7065438981948547</v>
      </c>
      <c r="G56" s="220">
        <f t="shared" si="9"/>
        <v>1.6336474145570823</v>
      </c>
      <c r="H56" s="197">
        <f t="shared" si="10"/>
        <v>0.939060939060939</v>
      </c>
      <c r="I56" s="30"/>
    </row>
    <row r="57" spans="2:9" ht="12">
      <c r="B57" s="34" t="s">
        <v>19</v>
      </c>
      <c r="C57" s="65">
        <f>'[22]OR'!$AI182</f>
        <v>382138.8</v>
      </c>
      <c r="D57" s="65">
        <f>'[21]OR'!$AB182</f>
        <v>374038.8</v>
      </c>
      <c r="E57" s="66">
        <f t="shared" si="8"/>
        <v>0.7076644444444444</v>
      </c>
      <c r="F57" s="66">
        <f>IF(OR(H26="",H26=0),"",D57/H26)</f>
        <v>0.7908594587657148</v>
      </c>
      <c r="G57" s="220">
        <f t="shared" si="9"/>
        <v>-8.31950143212704</v>
      </c>
      <c r="H57" s="197">
        <f t="shared" si="10"/>
        <v>0.9484000140503706</v>
      </c>
      <c r="I57" s="30"/>
    </row>
    <row r="58" spans="2:9" ht="12">
      <c r="B58" s="34" t="s">
        <v>20</v>
      </c>
      <c r="C58" s="65">
        <f>'[22]OR'!$AI183</f>
        <v>492256.7</v>
      </c>
      <c r="D58" s="65">
        <f>'[21]OR'!$AB183</f>
        <v>435690.3</v>
      </c>
      <c r="E58" s="66">
        <f t="shared" si="8"/>
        <v>0.8790298214285714</v>
      </c>
      <c r="F58" s="66">
        <f t="shared" si="8"/>
        <v>0.8880576114978401</v>
      </c>
      <c r="G58" s="220">
        <f t="shared" si="9"/>
        <v>-0.9027790069268682</v>
      </c>
      <c r="H58" s="197">
        <f t="shared" si="10"/>
        <v>0.8243028017463444</v>
      </c>
      <c r="I58" s="30"/>
    </row>
    <row r="59" spans="2:9" ht="12">
      <c r="B59" s="34" t="s">
        <v>21</v>
      </c>
      <c r="C59" s="65">
        <f>'[22]OR'!$AI184</f>
        <v>289719.8</v>
      </c>
      <c r="D59" s="65">
        <f>'[21]OR'!$AB184</f>
        <v>226897.1</v>
      </c>
      <c r="E59" s="66">
        <f t="shared" si="8"/>
        <v>0.8047772222222221</v>
      </c>
      <c r="F59" s="66">
        <f t="shared" si="8"/>
        <v>0.702399953936338</v>
      </c>
      <c r="G59" s="220">
        <f t="shared" si="9"/>
        <v>10.23772682858841</v>
      </c>
      <c r="H59" s="197">
        <f>IF(E28="","",(G28/E28))</f>
        <v>0.8240937543994589</v>
      </c>
      <c r="I59" s="30"/>
    </row>
    <row r="60" spans="2:9" ht="12">
      <c r="B60" s="34" t="s">
        <v>30</v>
      </c>
      <c r="C60" s="65">
        <f>'[22]OR'!$AI185</f>
        <v>190147.2</v>
      </c>
      <c r="D60" s="65">
        <f>'[21]OR'!$AB185</f>
        <v>157908.1</v>
      </c>
      <c r="E60" s="66">
        <f t="shared" si="8"/>
        <v>0.7667225806451613</v>
      </c>
      <c r="F60" s="66">
        <f t="shared" si="8"/>
        <v>0.7339060202304133</v>
      </c>
      <c r="G60" s="220">
        <f t="shared" si="9"/>
        <v>3.281656041474801</v>
      </c>
      <c r="H60" s="197">
        <f>IF(E29="","",(G29/E29))</f>
        <v>0.738499093095743</v>
      </c>
      <c r="I60" s="30"/>
    </row>
    <row r="61" spans="2:9" ht="12">
      <c r="B61" s="34" t="s">
        <v>22</v>
      </c>
      <c r="C61" s="65">
        <f>'[22]OR'!$AI186</f>
        <v>174368.3</v>
      </c>
      <c r="D61" s="65">
        <f>'[21]OR'!$AB186</f>
        <v>149611.6</v>
      </c>
      <c r="E61" s="66">
        <f t="shared" si="8"/>
        <v>0.917693682987464</v>
      </c>
      <c r="F61" s="66">
        <f t="shared" si="8"/>
        <v>0.795262389663241</v>
      </c>
      <c r="G61" s="220">
        <f t="shared" si="9"/>
        <v>12.243129332422297</v>
      </c>
      <c r="H61" s="197">
        <f t="shared" si="10"/>
        <v>0.41747457779333946</v>
      </c>
      <c r="I61" s="30"/>
    </row>
    <row r="62" spans="2:9" ht="12">
      <c r="B62" s="34" t="s">
        <v>23</v>
      </c>
      <c r="C62" s="65">
        <f>'[22]OR'!$AI187</f>
        <v>20088.7</v>
      </c>
      <c r="D62" s="65">
        <f>'[21]OR'!$AB187</f>
        <v>20077.8</v>
      </c>
      <c r="E62" s="66">
        <f t="shared" si="8"/>
        <v>0.8849647577092511</v>
      </c>
      <c r="F62" s="66">
        <f>IF(OR(H31="",H31=0),"",D62/H31)</f>
        <v>0.9175947972889597</v>
      </c>
      <c r="G62" s="220">
        <f>IF(OR(E62="",E62=0),"",(E62-F62)*100)</f>
        <v>-3.263003957970856</v>
      </c>
      <c r="H62" s="197">
        <f t="shared" si="10"/>
        <v>0.3889317227790628</v>
      </c>
      <c r="I62" s="30"/>
    </row>
    <row r="63" spans="2:9" ht="12">
      <c r="B63" s="34"/>
      <c r="C63" s="65"/>
      <c r="D63" s="65"/>
      <c r="E63" s="221"/>
      <c r="F63" s="66">
        <f>IF(OR(H32="",H32=0),"",D63/H32)</f>
      </c>
      <c r="G63" s="220"/>
      <c r="H63" s="197"/>
      <c r="I63" s="30"/>
    </row>
    <row r="64" spans="2:9" ht="12.75" thickBot="1">
      <c r="B64" s="222" t="s">
        <v>24</v>
      </c>
      <c r="C64" s="223">
        <f>IF(SUM(C43:C62)=0,"",SUM(C43:C62))</f>
        <v>7836347.199999999</v>
      </c>
      <c r="D64" s="223">
        <f>IF(SUM(D43:D62)=0,"",SUM(D43:D62))</f>
        <v>6693451.099999998</v>
      </c>
      <c r="E64" s="224">
        <f>IF(OR(G33="",G33=0),"",C64/G33)</f>
        <v>0.8059011992985304</v>
      </c>
      <c r="F64" s="225">
        <f>IF(OR(H33="",H33=0),"",D64/H33)</f>
        <v>0.7928203272775793</v>
      </c>
      <c r="G64" s="226">
        <f>IF(OR(E64="",E64=0),"",(E64-F64)*100)</f>
        <v>1.3080872020951095</v>
      </c>
      <c r="H64" s="227">
        <f>IF(E33="","",(G33/E33))</f>
        <v>0.8316864994507184</v>
      </c>
      <c r="I64" s="30"/>
    </row>
    <row r="65" spans="3:9" ht="12.75">
      <c r="C65" s="238"/>
      <c r="D65" s="239"/>
      <c r="E65" s="238"/>
      <c r="F65" s="238"/>
      <c r="G65" s="238"/>
      <c r="H65" s="240"/>
      <c r="I65" s="241"/>
    </row>
    <row r="66" spans="3:9" ht="13.5" thickBot="1">
      <c r="C66" s="238"/>
      <c r="D66" s="239"/>
      <c r="E66" s="238"/>
      <c r="F66" s="238"/>
      <c r="G66" s="238"/>
      <c r="H66" s="240"/>
      <c r="I66" s="241"/>
    </row>
    <row r="67" spans="2:9" ht="13.5">
      <c r="B67" s="200" t="s">
        <v>0</v>
      </c>
      <c r="C67" s="201" t="s">
        <v>93</v>
      </c>
      <c r="D67" s="203" t="s">
        <v>93</v>
      </c>
      <c r="E67" s="202" t="s">
        <v>93</v>
      </c>
      <c r="F67" s="203" t="s">
        <v>93</v>
      </c>
      <c r="G67" s="204" t="s">
        <v>86</v>
      </c>
      <c r="H67" s="242" t="s">
        <v>94</v>
      </c>
      <c r="I67" s="242" t="s">
        <v>94</v>
      </c>
    </row>
    <row r="68" spans="2:9" ht="13.5">
      <c r="B68" s="34"/>
      <c r="C68" s="243" t="s">
        <v>95</v>
      </c>
      <c r="D68" s="208" t="s">
        <v>95</v>
      </c>
      <c r="E68" s="243" t="s">
        <v>95</v>
      </c>
      <c r="F68" s="208" t="s">
        <v>95</v>
      </c>
      <c r="G68" s="209" t="s">
        <v>89</v>
      </c>
      <c r="H68" s="244" t="s">
        <v>96</v>
      </c>
      <c r="I68" s="244" t="s">
        <v>96</v>
      </c>
    </row>
    <row r="69" spans="2:9" ht="13.5">
      <c r="B69" s="34"/>
      <c r="C69" s="211" t="s">
        <v>108</v>
      </c>
      <c r="D69" s="245" t="s">
        <v>108</v>
      </c>
      <c r="E69" s="246" t="s">
        <v>109</v>
      </c>
      <c r="F69" s="213" t="s">
        <v>109</v>
      </c>
      <c r="G69" s="209"/>
      <c r="H69" s="244" t="s">
        <v>77</v>
      </c>
      <c r="I69" s="244" t="s">
        <v>77</v>
      </c>
    </row>
    <row r="70" spans="2:9" ht="12">
      <c r="B70" s="34"/>
      <c r="C70" s="214" t="s">
        <v>92</v>
      </c>
      <c r="D70" s="216" t="s">
        <v>58</v>
      </c>
      <c r="E70" s="215" t="s">
        <v>92</v>
      </c>
      <c r="F70" s="216" t="s">
        <v>58</v>
      </c>
      <c r="G70" s="217"/>
      <c r="H70" s="218"/>
      <c r="I70" s="218"/>
    </row>
    <row r="71" spans="2:9" ht="12">
      <c r="B71" s="34" t="s">
        <v>8</v>
      </c>
      <c r="C71" s="247">
        <v>8678.2</v>
      </c>
      <c r="D71" s="248">
        <f aca="true" t="shared" si="11" ref="D71:D90">IF(OR(G12="",G12=0),"",C71/G12)</f>
        <v>0.15894139194139195</v>
      </c>
      <c r="E71" s="247">
        <v>7359.1</v>
      </c>
      <c r="F71" s="248">
        <f aca="true" t="shared" si="12" ref="F71:F90">IF(OR(H12="",H12=0),"",E71/H12)</f>
        <v>0.1429789896210982</v>
      </c>
      <c r="G71" s="220">
        <f aca="true" t="shared" si="13" ref="G71:G90">IF(OR(D71="",D71=0),"",(D71-F71)*100)</f>
        <v>1.5962402320293752</v>
      </c>
      <c r="H71" s="249">
        <f aca="true" t="shared" si="14" ref="H71:H90">IF(G12="","",(C43+C71)/G12)</f>
        <v>0.9680109890109889</v>
      </c>
      <c r="I71" s="249">
        <f aca="true" t="shared" si="15" ref="I71:I90">IF(H12="","",(D43+E71)/H12)</f>
        <v>0.9986768940232912</v>
      </c>
    </row>
    <row r="72" spans="2:9" ht="12">
      <c r="B72" s="34" t="s">
        <v>31</v>
      </c>
      <c r="C72" s="247">
        <v>10559.3</v>
      </c>
      <c r="D72" s="136">
        <f t="shared" si="11"/>
        <v>0.1341715374841169</v>
      </c>
      <c r="E72" s="247">
        <v>8855.2</v>
      </c>
      <c r="F72" s="136">
        <f t="shared" si="12"/>
        <v>0.1231960978812976</v>
      </c>
      <c r="G72" s="220">
        <f t="shared" si="13"/>
        <v>1.09754396028193</v>
      </c>
      <c r="H72" s="249">
        <f t="shared" si="14"/>
        <v>0.8463176620076238</v>
      </c>
      <c r="I72" s="249">
        <f t="shared" si="15"/>
        <v>0.8447402506159667</v>
      </c>
    </row>
    <row r="73" spans="2:9" ht="12">
      <c r="B73" s="34" t="s">
        <v>9</v>
      </c>
      <c r="C73" s="247">
        <v>81329.3</v>
      </c>
      <c r="D73" s="136">
        <f t="shared" si="11"/>
        <v>0.07973460784313725</v>
      </c>
      <c r="E73" s="247">
        <v>79606.1</v>
      </c>
      <c r="F73" s="136">
        <f t="shared" si="12"/>
        <v>0.08804302540875213</v>
      </c>
      <c r="G73" s="220">
        <f t="shared" si="13"/>
        <v>-0.8308417565614873</v>
      </c>
      <c r="H73" s="249">
        <f t="shared" si="14"/>
        <v>0.8167016666666668</v>
      </c>
      <c r="I73" s="249">
        <f t="shared" si="15"/>
        <v>0.8029998030243559</v>
      </c>
    </row>
    <row r="74" spans="2:9" ht="12">
      <c r="B74" s="34" t="s">
        <v>28</v>
      </c>
      <c r="C74" s="247">
        <v>18131.5</v>
      </c>
      <c r="D74" s="136">
        <f t="shared" si="11"/>
        <v>0.1486188524590164</v>
      </c>
      <c r="E74" s="247">
        <v>15050.5</v>
      </c>
      <c r="F74" s="136">
        <f t="shared" si="12"/>
        <v>0.16807374898098204</v>
      </c>
      <c r="G74" s="220">
        <f t="shared" si="13"/>
        <v>-1.9454896521965637</v>
      </c>
      <c r="H74" s="249">
        <f t="shared" si="14"/>
        <v>0.9827926229508196</v>
      </c>
      <c r="I74" s="249">
        <f t="shared" si="15"/>
        <v>0.9872513875395044</v>
      </c>
    </row>
    <row r="75" spans="2:9" ht="12">
      <c r="B75" s="34" t="s">
        <v>10</v>
      </c>
      <c r="C75" s="247">
        <v>84098.5</v>
      </c>
      <c r="D75" s="136">
        <f t="shared" si="11"/>
        <v>0.24376376811594203</v>
      </c>
      <c r="E75" s="247">
        <v>80238.1</v>
      </c>
      <c r="F75" s="136">
        <f t="shared" si="12"/>
        <v>0.23291926096893106</v>
      </c>
      <c r="G75" s="220">
        <f t="shared" si="13"/>
        <v>1.0844507147010962</v>
      </c>
      <c r="H75" s="249">
        <f t="shared" si="14"/>
        <v>0.968304347826087</v>
      </c>
      <c r="I75" s="249">
        <f t="shared" si="15"/>
        <v>0.9740177404845266</v>
      </c>
    </row>
    <row r="76" spans="2:9" ht="12">
      <c r="B76" s="34" t="s">
        <v>11</v>
      </c>
      <c r="C76" s="247">
        <v>66175.5</v>
      </c>
      <c r="D76" s="136">
        <f t="shared" si="11"/>
        <v>0.088234</v>
      </c>
      <c r="E76" s="247">
        <v>61204.3</v>
      </c>
      <c r="F76" s="136">
        <f t="shared" si="12"/>
        <v>0.08962710859684708</v>
      </c>
      <c r="G76" s="220">
        <f t="shared" si="13"/>
        <v>-0.13931085968470758</v>
      </c>
      <c r="H76" s="249">
        <f t="shared" si="14"/>
        <v>0.9678613333333334</v>
      </c>
      <c r="I76" s="249">
        <f t="shared" si="15"/>
        <v>0.97590605981662</v>
      </c>
    </row>
    <row r="77" spans="2:9" ht="12">
      <c r="B77" s="34" t="s">
        <v>12</v>
      </c>
      <c r="C77" s="247">
        <v>15724.2</v>
      </c>
      <c r="D77" s="136">
        <f t="shared" si="11"/>
        <v>0.1367321739130435</v>
      </c>
      <c r="E77" s="247">
        <v>15227.5</v>
      </c>
      <c r="F77" s="136">
        <f t="shared" si="12"/>
        <v>0.13339985440120963</v>
      </c>
      <c r="G77" s="220">
        <f t="shared" si="13"/>
        <v>0.33323195118338533</v>
      </c>
      <c r="H77" s="249">
        <f t="shared" si="14"/>
        <v>1.0489382608695652</v>
      </c>
      <c r="I77" s="249">
        <f t="shared" si="15"/>
        <v>1.0331259149201966</v>
      </c>
    </row>
    <row r="78" spans="2:9" ht="12">
      <c r="B78" s="34" t="s">
        <v>14</v>
      </c>
      <c r="C78" s="247">
        <v>125.8</v>
      </c>
      <c r="D78" s="136">
        <f t="shared" si="11"/>
        <v>0.007188571428571429</v>
      </c>
      <c r="E78" s="247">
        <v>191.1</v>
      </c>
      <c r="F78" s="136">
        <f t="shared" si="12"/>
        <v>0.01145065612079813</v>
      </c>
      <c r="G78" s="220">
        <f t="shared" si="13"/>
        <v>-0.42620846922267014</v>
      </c>
      <c r="H78" s="249">
        <f t="shared" si="14"/>
        <v>0.8922514285714286</v>
      </c>
      <c r="I78" s="249">
        <f t="shared" si="15"/>
        <v>0.9326562406375457</v>
      </c>
    </row>
    <row r="79" spans="2:9" ht="12">
      <c r="B79" s="34" t="s">
        <v>27</v>
      </c>
      <c r="C79" s="247">
        <v>53693.5</v>
      </c>
      <c r="D79" s="136">
        <f t="shared" si="11"/>
        <v>0.02896245752198069</v>
      </c>
      <c r="E79" s="247">
        <v>46372.9</v>
      </c>
      <c r="F79" s="136">
        <f t="shared" si="12"/>
        <v>0.028213431820059573</v>
      </c>
      <c r="G79" s="220">
        <f t="shared" si="13"/>
        <v>0.07490257019211154</v>
      </c>
      <c r="H79" s="249">
        <f t="shared" si="14"/>
        <v>0.9185128647715627</v>
      </c>
      <c r="I79" s="249">
        <f t="shared" si="15"/>
        <v>0.8918239825578035</v>
      </c>
    </row>
    <row r="80" spans="2:9" ht="12">
      <c r="B80" s="34" t="s">
        <v>15</v>
      </c>
      <c r="C80" s="247">
        <v>34639.8</v>
      </c>
      <c r="D80" s="136">
        <f t="shared" si="11"/>
        <v>0.03892112359550562</v>
      </c>
      <c r="E80" s="247">
        <v>26702.7</v>
      </c>
      <c r="F80" s="136">
        <f t="shared" si="12"/>
        <v>0.03767033522644072</v>
      </c>
      <c r="G80" s="220">
        <f t="shared" si="13"/>
        <v>0.12507883690648994</v>
      </c>
      <c r="H80" s="249">
        <f t="shared" si="14"/>
        <v>0.7929638202247191</v>
      </c>
      <c r="I80" s="249">
        <f t="shared" si="15"/>
        <v>0.7897502469485176</v>
      </c>
    </row>
    <row r="81" spans="2:9" ht="12">
      <c r="B81" s="34" t="s">
        <v>29</v>
      </c>
      <c r="C81" s="247">
        <v>1191.9</v>
      </c>
      <c r="D81" s="136">
        <f t="shared" si="11"/>
        <v>0.11571844660194176</v>
      </c>
      <c r="E81" s="247">
        <v>580.4</v>
      </c>
      <c r="F81" s="136">
        <f t="shared" si="12"/>
        <v>0.08232624113475177</v>
      </c>
      <c r="G81" s="220">
        <f t="shared" si="13"/>
        <v>3.339220546718999</v>
      </c>
      <c r="H81" s="249">
        <f t="shared" si="14"/>
        <v>0.9433203883495145</v>
      </c>
      <c r="I81" s="249">
        <f t="shared" si="15"/>
        <v>0.97</v>
      </c>
    </row>
    <row r="82" spans="2:9" ht="12">
      <c r="B82" s="34" t="s">
        <v>16</v>
      </c>
      <c r="C82" s="247">
        <v>27520.8</v>
      </c>
      <c r="D82" s="136">
        <f t="shared" si="11"/>
        <v>0.068802</v>
      </c>
      <c r="E82" s="247">
        <v>19938.8</v>
      </c>
      <c r="F82" s="136">
        <f t="shared" si="12"/>
        <v>0.060622681666159924</v>
      </c>
      <c r="G82" s="220">
        <f t="shared" si="13"/>
        <v>0.8179318333840079</v>
      </c>
      <c r="H82" s="249">
        <f t="shared" si="14"/>
        <v>1.0266685</v>
      </c>
      <c r="I82" s="249">
        <f t="shared" si="15"/>
        <v>0.9964673152934022</v>
      </c>
    </row>
    <row r="83" spans="2:9" ht="12">
      <c r="B83" s="34" t="s">
        <v>17</v>
      </c>
      <c r="C83" s="247">
        <v>49216.3</v>
      </c>
      <c r="D83" s="136">
        <f t="shared" si="11"/>
        <v>0.18502368421052634</v>
      </c>
      <c r="E83" s="247">
        <v>32501</v>
      </c>
      <c r="F83" s="136">
        <f t="shared" si="12"/>
        <v>0.17860950459094738</v>
      </c>
      <c r="G83" s="220">
        <f t="shared" si="13"/>
        <v>0.6414179619578964</v>
      </c>
      <c r="H83" s="249">
        <f t="shared" si="14"/>
        <v>1.0607011278195488</v>
      </c>
      <c r="I83" s="249">
        <f t="shared" si="15"/>
        <v>0.9937015983135387</v>
      </c>
    </row>
    <row r="84" spans="2:9" ht="12">
      <c r="B84" s="34" t="s">
        <v>18</v>
      </c>
      <c r="C84" s="247">
        <v>233773.9</v>
      </c>
      <c r="D84" s="136">
        <f t="shared" si="11"/>
        <v>0.12434781914893617</v>
      </c>
      <c r="E84" s="247">
        <v>194959.2</v>
      </c>
      <c r="F84" s="136">
        <f t="shared" si="12"/>
        <v>0.12299255436509596</v>
      </c>
      <c r="G84" s="220">
        <f t="shared" si="13"/>
        <v>0.135526478384021</v>
      </c>
      <c r="H84" s="249">
        <f t="shared" si="14"/>
        <v>0.8472281914893617</v>
      </c>
      <c r="I84" s="249">
        <f t="shared" si="15"/>
        <v>0.8295364525599507</v>
      </c>
    </row>
    <row r="85" spans="2:9" ht="12">
      <c r="B85" s="34" t="s">
        <v>19</v>
      </c>
      <c r="C85" s="247">
        <v>52071.2</v>
      </c>
      <c r="D85" s="136">
        <f t="shared" si="11"/>
        <v>0.09642814814814814</v>
      </c>
      <c r="E85" s="247">
        <v>40967.1</v>
      </c>
      <c r="F85" s="136">
        <f t="shared" si="12"/>
        <v>0.08661994031956288</v>
      </c>
      <c r="G85" s="220">
        <f t="shared" si="13"/>
        <v>0.9808207828585256</v>
      </c>
      <c r="H85" s="249">
        <f t="shared" si="14"/>
        <v>0.8040925925925926</v>
      </c>
      <c r="I85" s="249">
        <f t="shared" si="15"/>
        <v>0.8774793990852777</v>
      </c>
    </row>
    <row r="86" spans="2:9" ht="12">
      <c r="B86" s="34" t="s">
        <v>20</v>
      </c>
      <c r="C86" s="247">
        <v>63035</v>
      </c>
      <c r="D86" s="136">
        <f t="shared" si="11"/>
        <v>0.1125625</v>
      </c>
      <c r="E86" s="247">
        <v>54664.1</v>
      </c>
      <c r="F86" s="136">
        <f t="shared" si="12"/>
        <v>0.11142058953499558</v>
      </c>
      <c r="G86" s="220">
        <f t="shared" si="13"/>
        <v>0.11419104650044198</v>
      </c>
      <c r="H86" s="249">
        <f t="shared" si="14"/>
        <v>0.9915923214285713</v>
      </c>
      <c r="I86" s="249">
        <f t="shared" si="15"/>
        <v>0.9994782010328357</v>
      </c>
    </row>
    <row r="87" spans="2:9" ht="12">
      <c r="B87" s="34" t="s">
        <v>21</v>
      </c>
      <c r="C87" s="247">
        <v>96500.1</v>
      </c>
      <c r="D87" s="136">
        <f t="shared" si="11"/>
        <v>0.2680558333333333</v>
      </c>
      <c r="E87" s="247">
        <v>83971.2</v>
      </c>
      <c r="F87" s="136">
        <f t="shared" si="12"/>
        <v>0.25994764592398506</v>
      </c>
      <c r="G87" s="220">
        <f t="shared" si="13"/>
        <v>0.8108187409348266</v>
      </c>
      <c r="H87" s="249">
        <f t="shared" si="14"/>
        <v>1.0728330555555556</v>
      </c>
      <c r="I87" s="249">
        <f t="shared" si="15"/>
        <v>0.962347599860323</v>
      </c>
    </row>
    <row r="88" spans="2:9" ht="12">
      <c r="B88" s="34" t="s">
        <v>30</v>
      </c>
      <c r="C88" s="247">
        <v>40372.9</v>
      </c>
      <c r="D88" s="136">
        <f t="shared" si="11"/>
        <v>0.16279395161290322</v>
      </c>
      <c r="E88" s="247">
        <v>36587.4</v>
      </c>
      <c r="F88" s="136">
        <f t="shared" si="12"/>
        <v>0.17004645819041722</v>
      </c>
      <c r="G88" s="220">
        <f t="shared" si="13"/>
        <v>-0.7252506577514001</v>
      </c>
      <c r="H88" s="249">
        <f t="shared" si="14"/>
        <v>0.9295165322580645</v>
      </c>
      <c r="I88" s="249">
        <f t="shared" si="15"/>
        <v>0.9039524784208305</v>
      </c>
    </row>
    <row r="89" spans="2:9" ht="12">
      <c r="B89" s="34" t="s">
        <v>22</v>
      </c>
      <c r="C89" s="247">
        <v>25824</v>
      </c>
      <c r="D89" s="136">
        <f t="shared" si="11"/>
        <v>0.13591072270285523</v>
      </c>
      <c r="E89" s="247">
        <v>21953.3</v>
      </c>
      <c r="F89" s="136">
        <f t="shared" si="12"/>
        <v>0.1166930493290228</v>
      </c>
      <c r="G89" s="220">
        <f t="shared" si="13"/>
        <v>1.9217673373832427</v>
      </c>
      <c r="H89" s="249">
        <f t="shared" si="14"/>
        <v>1.053604405690319</v>
      </c>
      <c r="I89" s="249">
        <f t="shared" si="15"/>
        <v>0.9119554389922637</v>
      </c>
    </row>
    <row r="90" spans="2:9" ht="12">
      <c r="B90" s="34" t="s">
        <v>23</v>
      </c>
      <c r="C90" s="247">
        <v>704.7</v>
      </c>
      <c r="D90" s="136">
        <f t="shared" si="11"/>
        <v>0.031044052863436124</v>
      </c>
      <c r="E90" s="247">
        <v>606.7</v>
      </c>
      <c r="F90" s="136">
        <f t="shared" si="12"/>
        <v>0.0277273786727237</v>
      </c>
      <c r="G90" s="220">
        <f t="shared" si="13"/>
        <v>0.33166741907124236</v>
      </c>
      <c r="H90" s="249">
        <f t="shared" si="14"/>
        <v>0.9160088105726872</v>
      </c>
      <c r="I90" s="249">
        <f t="shared" si="15"/>
        <v>0.9453221759616834</v>
      </c>
    </row>
    <row r="91" spans="2:9" ht="12">
      <c r="B91" s="34"/>
      <c r="C91" s="65"/>
      <c r="D91" s="221"/>
      <c r="E91" s="65"/>
      <c r="F91" s="66"/>
      <c r="G91" s="220"/>
      <c r="H91" s="249"/>
      <c r="I91" s="249"/>
    </row>
    <row r="92" spans="2:9" ht="12.75" thickBot="1">
      <c r="B92" s="222" t="s">
        <v>24</v>
      </c>
      <c r="C92" s="223">
        <f>IF(SUM(C71:C90)=0,"",SUM(C71:C90))</f>
        <v>963366.3999999999</v>
      </c>
      <c r="D92" s="224">
        <f>IF(OR(G33="",G33=0),"",C92/G33)</f>
        <v>0.09907398400161593</v>
      </c>
      <c r="E92" s="223">
        <f>IF(SUM(E71:E90)=0,"",SUM(E71:E90))</f>
        <v>827536.7</v>
      </c>
      <c r="F92" s="224">
        <f>IF(OR(H33="",H33=0),"",E92/H33)</f>
        <v>0.09801937857261826</v>
      </c>
      <c r="G92" s="226">
        <f>IF(OR(D92="",D92=0),"",(D92-F92)*100)</f>
        <v>0.10546054289976708</v>
      </c>
      <c r="H92" s="250">
        <f>IF(G33="","",(C61+C92)/G33)</f>
        <v>0.11700627037218997</v>
      </c>
      <c r="I92" s="250">
        <f>IF(H33="","",(D61+E92)/H33)</f>
        <v>0.11574044890007944</v>
      </c>
    </row>
    <row r="93" ht="12.75">
      <c r="C93" s="238" t="s">
        <v>97</v>
      </c>
    </row>
    <row r="94" ht="12.75">
      <c r="C94" s="238" t="s">
        <v>98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4"/>
  <sheetViews>
    <sheetView workbookViewId="0" topLeftCell="B1">
      <selection activeCell="B7" sqref="B7"/>
    </sheetView>
  </sheetViews>
  <sheetFormatPr defaultColWidth="12" defaultRowHeight="11.25"/>
  <cols>
    <col min="1" max="1" width="5.66015625" style="13" customWidth="1"/>
    <col min="2" max="2" width="31.33203125" style="13" customWidth="1"/>
    <col min="3" max="3" width="14.66015625" style="15" customWidth="1"/>
    <col min="4" max="4" width="14.66015625" style="16" customWidth="1"/>
    <col min="5" max="5" width="14.16015625" style="15" customWidth="1"/>
    <col min="6" max="7" width="14.66015625" style="15" customWidth="1"/>
    <col min="8" max="8" width="14.66015625" style="17" customWidth="1"/>
    <col min="9" max="9" width="16.5" style="18" customWidth="1"/>
    <col min="10" max="10" width="14.66015625" style="13" customWidth="1"/>
    <col min="11" max="12" width="13.66015625" style="13" customWidth="1"/>
    <col min="13" max="13" width="22" style="13" customWidth="1"/>
    <col min="14" max="14" width="20.16015625" style="13" bestFit="1" customWidth="1"/>
    <col min="15" max="15" width="10.66015625" style="13" customWidth="1"/>
    <col min="16" max="17" width="13.66015625" style="13" customWidth="1"/>
    <col min="18" max="16384" width="11.5" style="13" customWidth="1"/>
  </cols>
  <sheetData>
    <row r="1" spans="1:2" ht="12">
      <c r="A1" s="13" t="s">
        <v>26</v>
      </c>
      <c r="B1" s="14" t="s">
        <v>63</v>
      </c>
    </row>
    <row r="2" spans="1:5" ht="12" thickBot="1">
      <c r="A2" s="13">
        <v>18512</v>
      </c>
      <c r="B2" s="74"/>
      <c r="E2" s="20"/>
    </row>
    <row r="3" ht="15" customHeight="1" hidden="1">
      <c r="A3" s="13">
        <v>31465</v>
      </c>
    </row>
    <row r="4" spans="1:5" s="21" customFormat="1" ht="15" customHeight="1" hidden="1">
      <c r="A4" s="21">
        <v>6356</v>
      </c>
      <c r="B4" s="22"/>
      <c r="D4" s="20"/>
      <c r="E4" s="23"/>
    </row>
    <row r="5" spans="1:10" ht="30">
      <c r="A5" s="13">
        <v>13608</v>
      </c>
      <c r="B5" s="24" t="s">
        <v>107</v>
      </c>
      <c r="C5" s="24"/>
      <c r="D5" s="25"/>
      <c r="E5" s="26"/>
      <c r="F5" s="26"/>
      <c r="G5" s="26"/>
      <c r="H5" s="26"/>
      <c r="I5" s="27"/>
      <c r="J5" s="28"/>
    </row>
    <row r="6" spans="1:8" ht="15" customHeight="1">
      <c r="A6" s="13">
        <v>7877</v>
      </c>
      <c r="B6" s="29"/>
      <c r="C6" s="30"/>
      <c r="D6" s="30"/>
      <c r="E6" s="30"/>
      <c r="F6" s="30"/>
      <c r="G6" s="30"/>
      <c r="H6" s="30"/>
    </row>
    <row r="7" ht="11.25" thickBot="1">
      <c r="A7" s="13">
        <v>1679</v>
      </c>
    </row>
    <row r="8" spans="1:21" ht="16.5" thickTop="1">
      <c r="A8" s="13">
        <v>16914</v>
      </c>
      <c r="B8" s="31" t="s">
        <v>0</v>
      </c>
      <c r="C8" s="293" t="s">
        <v>1</v>
      </c>
      <c r="D8" s="294"/>
      <c r="E8" s="294"/>
      <c r="F8" s="295"/>
      <c r="G8" s="153" t="s">
        <v>49</v>
      </c>
      <c r="H8" s="153" t="s">
        <v>44</v>
      </c>
      <c r="I8" s="154"/>
      <c r="J8" s="155" t="s">
        <v>65</v>
      </c>
      <c r="K8" s="155"/>
      <c r="L8" s="251" t="s">
        <v>66</v>
      </c>
      <c r="M8" s="252" t="s">
        <v>67</v>
      </c>
      <c r="N8" s="156" t="s">
        <v>0</v>
      </c>
      <c r="O8" s="32"/>
      <c r="P8" s="33" t="s">
        <v>1</v>
      </c>
      <c r="Q8" s="157"/>
      <c r="R8" s="153" t="s">
        <v>44</v>
      </c>
      <c r="S8" s="253" t="s">
        <v>68</v>
      </c>
      <c r="T8" s="253" t="s">
        <v>69</v>
      </c>
      <c r="U8" s="253" t="s">
        <v>70</v>
      </c>
    </row>
    <row r="9" spans="1:21" ht="12.75">
      <c r="A9" s="13">
        <v>7818</v>
      </c>
      <c r="B9" s="34"/>
      <c r="C9" s="112" t="s">
        <v>49</v>
      </c>
      <c r="D9" s="113" t="s">
        <v>49</v>
      </c>
      <c r="E9" s="113" t="s">
        <v>49</v>
      </c>
      <c r="F9" s="158" t="s">
        <v>47</v>
      </c>
      <c r="G9" s="159" t="s">
        <v>50</v>
      </c>
      <c r="H9" s="159" t="s">
        <v>50</v>
      </c>
      <c r="I9" s="160" t="s">
        <v>71</v>
      </c>
      <c r="J9" s="161"/>
      <c r="K9" s="162"/>
      <c r="L9" s="40" t="s">
        <v>72</v>
      </c>
      <c r="M9" s="254" t="s">
        <v>73</v>
      </c>
      <c r="N9" s="163" t="s">
        <v>74</v>
      </c>
      <c r="O9" s="35"/>
      <c r="P9" s="36"/>
      <c r="Q9" s="164"/>
      <c r="R9" s="159" t="s">
        <v>50</v>
      </c>
      <c r="S9" s="255" t="s">
        <v>75</v>
      </c>
      <c r="T9" s="255" t="s">
        <v>75</v>
      </c>
      <c r="U9" s="255" t="s">
        <v>75</v>
      </c>
    </row>
    <row r="10" spans="1:21" ht="12" customHeight="1">
      <c r="A10" s="13">
        <v>30702</v>
      </c>
      <c r="B10" s="34"/>
      <c r="C10" s="37" t="s">
        <v>2</v>
      </c>
      <c r="D10" s="38" t="s">
        <v>3</v>
      </c>
      <c r="E10" s="39" t="s">
        <v>4</v>
      </c>
      <c r="F10" s="165" t="s">
        <v>4</v>
      </c>
      <c r="G10" s="164" t="s">
        <v>76</v>
      </c>
      <c r="H10" s="164" t="s">
        <v>76</v>
      </c>
      <c r="I10" s="166" t="s">
        <v>77</v>
      </c>
      <c r="J10" s="167" t="s">
        <v>78</v>
      </c>
      <c r="K10" s="167" t="s">
        <v>79</v>
      </c>
      <c r="L10" s="256" t="s">
        <v>80</v>
      </c>
      <c r="M10" s="256" t="s">
        <v>80</v>
      </c>
      <c r="N10" s="163" t="s">
        <v>81</v>
      </c>
      <c r="O10" s="41" t="s">
        <v>2</v>
      </c>
      <c r="P10" s="42" t="s">
        <v>3</v>
      </c>
      <c r="Q10" s="41" t="s">
        <v>4</v>
      </c>
      <c r="R10" s="164" t="s">
        <v>76</v>
      </c>
      <c r="S10" s="255" t="s">
        <v>82</v>
      </c>
      <c r="T10" s="257" t="s">
        <v>83</v>
      </c>
      <c r="U10" s="257" t="s">
        <v>84</v>
      </c>
    </row>
    <row r="11" spans="1:21" ht="12">
      <c r="A11" s="13">
        <v>31458</v>
      </c>
      <c r="B11" s="43"/>
      <c r="C11" s="44" t="s">
        <v>5</v>
      </c>
      <c r="D11" s="45" t="s">
        <v>6</v>
      </c>
      <c r="E11" s="46" t="s">
        <v>7</v>
      </c>
      <c r="F11" s="168" t="s">
        <v>7</v>
      </c>
      <c r="G11" s="47" t="s">
        <v>55</v>
      </c>
      <c r="H11" s="47" t="s">
        <v>85</v>
      </c>
      <c r="I11" s="169"/>
      <c r="J11" s="170"/>
      <c r="K11" s="171"/>
      <c r="M11" s="258"/>
      <c r="N11" s="172"/>
      <c r="O11" s="47" t="s">
        <v>5</v>
      </c>
      <c r="P11" s="45" t="s">
        <v>6</v>
      </c>
      <c r="Q11" s="47" t="s">
        <v>7</v>
      </c>
      <c r="R11" s="47" t="s">
        <v>85</v>
      </c>
      <c r="S11" s="259"/>
      <c r="T11" s="260"/>
      <c r="U11" s="260"/>
    </row>
    <row r="12" spans="1:21" ht="13.5" customHeight="1">
      <c r="A12" s="13">
        <v>60665</v>
      </c>
      <c r="B12" s="48" t="s">
        <v>8</v>
      </c>
      <c r="C12" s="49">
        <f>IF(ISERROR('[51]Récolte_N'!$F$18)=TRUE,"",'[51]Récolte_N'!$F$18)</f>
        <v>326075</v>
      </c>
      <c r="D12" s="49">
        <f aca="true" t="shared" si="0" ref="D12:D31">IF(OR(C12="",C12=0),"",(E12/C12)*10)</f>
        <v>98.98903626466304</v>
      </c>
      <c r="E12" s="50">
        <f>IF(ISERROR('[51]Récolte_N'!$H$18)=TRUE,"",'[51]Récolte_N'!$H$18)</f>
        <v>3227785</v>
      </c>
      <c r="F12" s="50">
        <f>Q12</f>
        <v>2299640</v>
      </c>
      <c r="G12" s="229">
        <f>IF(ISERROR('[51]Récolte_N'!$I$18)=TRUE,"",'[51]Récolte_N'!$I$18)</f>
        <v>2965585</v>
      </c>
      <c r="H12" s="229">
        <f>R12</f>
        <v>2021176.9</v>
      </c>
      <c r="I12" s="174">
        <f>IF(OR(H12=0,H12=""),"",(G12/H12)-1)</f>
        <v>0.4672565276201208</v>
      </c>
      <c r="J12" s="175">
        <f>E12-G12</f>
        <v>262200</v>
      </c>
      <c r="K12" s="176">
        <f>Q12-H12</f>
        <v>278463.1000000001</v>
      </c>
      <c r="L12" s="261">
        <f>J12/K12-1</f>
        <v>-0.05840307028112557</v>
      </c>
      <c r="M12" s="262">
        <f>G12-H12</f>
        <v>944408.1000000001</v>
      </c>
      <c r="N12" s="177" t="s">
        <v>8</v>
      </c>
      <c r="O12" s="49">
        <f>IF(ISERROR('[1]Récolte_N'!$F$18)=TRUE,"",'[1]Récolte_N'!$F$18)</f>
        <v>317355</v>
      </c>
      <c r="P12" s="49">
        <f aca="true" t="shared" si="1" ref="P12:P31">IF(OR(O12="",O12=0),"",(Q12/O12)*10)</f>
        <v>72.46269950055931</v>
      </c>
      <c r="Q12" s="50">
        <f>IF(ISERROR('[1]Récolte_N'!$H$18)=TRUE,"",'[1]Récolte_N'!$H$18)</f>
        <v>2299640</v>
      </c>
      <c r="R12" s="229">
        <f>'[21]MA'!$AI168</f>
        <v>2021176.9</v>
      </c>
      <c r="S12" s="263">
        <f>E12-Q12</f>
        <v>928145</v>
      </c>
      <c r="T12" s="264">
        <f aca="true" t="shared" si="2" ref="T12:U14">C12-O12</f>
        <v>8720</v>
      </c>
      <c r="U12" s="265">
        <f t="shared" si="2"/>
        <v>26.526336764103732</v>
      </c>
    </row>
    <row r="13" spans="1:21" ht="13.5" customHeight="1">
      <c r="A13" s="13">
        <v>7280</v>
      </c>
      <c r="B13" s="52" t="s">
        <v>31</v>
      </c>
      <c r="C13" s="49">
        <f>IF(ISERROR('[52]Récolte_N'!$F$18)=TRUE,"",'[52]Récolte_N'!$F$18)</f>
        <v>58150</v>
      </c>
      <c r="D13" s="49">
        <f t="shared" si="0"/>
        <v>100.27515047291487</v>
      </c>
      <c r="E13" s="50">
        <f>IF(ISERROR('[52]Récolte_N'!$H$18)=TRUE,"",'[52]Récolte_N'!$H$18)</f>
        <v>583100</v>
      </c>
      <c r="F13" s="50">
        <f>Q13</f>
        <v>453142</v>
      </c>
      <c r="G13" s="229">
        <f>IF(ISERROR('[52]Récolte_N'!$I$18)=TRUE,"",'[52]Récolte_N'!$I$18)</f>
        <v>426000</v>
      </c>
      <c r="H13" s="229">
        <f>R13</f>
        <v>349400</v>
      </c>
      <c r="I13" s="174">
        <f>IF(OR(H13=0,H13=""),"",(G13/H13)-1)</f>
        <v>0.21923297080709792</v>
      </c>
      <c r="J13" s="175">
        <f aca="true" t="shared" si="3" ref="J13:J31">E13-G13</f>
        <v>157100</v>
      </c>
      <c r="K13" s="176">
        <f>Q13-H13</f>
        <v>103742</v>
      </c>
      <c r="L13" s="266">
        <f>J13/K13-1</f>
        <v>0.5143336353646546</v>
      </c>
      <c r="M13" s="267">
        <f>G13-H13</f>
        <v>76600</v>
      </c>
      <c r="N13" s="178" t="s">
        <v>31</v>
      </c>
      <c r="O13" s="49">
        <f>IF(ISERROR('[2]Récolte_N'!$F$18)=TRUE,"",'[2]Récolte_N'!$F$18)</f>
        <v>54100</v>
      </c>
      <c r="P13" s="49">
        <f t="shared" si="1"/>
        <v>83.76007393715342</v>
      </c>
      <c r="Q13" s="50">
        <f>IF(ISERROR('[2]Récolte_N'!$H$18)=TRUE,"",'[2]Récolte_N'!$H$18)</f>
        <v>453142</v>
      </c>
      <c r="R13" s="229">
        <f>'[21]MA'!$AI169</f>
        <v>349400</v>
      </c>
      <c r="S13" s="263">
        <f>E13-Q13</f>
        <v>129958</v>
      </c>
      <c r="T13" s="268">
        <f t="shared" si="2"/>
        <v>4050</v>
      </c>
      <c r="U13" s="269">
        <f t="shared" si="2"/>
        <v>16.51507653576145</v>
      </c>
    </row>
    <row r="14" spans="1:21" ht="13.5" customHeight="1">
      <c r="A14" s="13">
        <v>17376</v>
      </c>
      <c r="B14" s="52" t="s">
        <v>9</v>
      </c>
      <c r="C14" s="49">
        <f>IF(ISERROR('[53]Récolte_N'!$F$18)=TRUE,"",'[53]Récolte_N'!$F$18)</f>
        <v>57700</v>
      </c>
      <c r="D14" s="49">
        <f t="shared" si="0"/>
        <v>107.67417677642982</v>
      </c>
      <c r="E14" s="50">
        <f>IF(ISERROR('[53]Récolte_N'!$H$18)=TRUE,"",'[53]Récolte_N'!$H$18)</f>
        <v>621280</v>
      </c>
      <c r="F14" s="179">
        <f>Q14</f>
        <v>434740</v>
      </c>
      <c r="G14" s="229">
        <f>IF(ISERROR('[53]Récolte_N'!$I$18)=TRUE,"",'[53]Récolte_N'!$I$18)</f>
        <v>590000</v>
      </c>
      <c r="H14" s="230">
        <f>R14</f>
        <v>369283.5</v>
      </c>
      <c r="I14" s="174">
        <f aca="true" t="shared" si="4" ref="I14:I31">IF(OR(H14=0,H14=""),"",(G14/H14)-1)</f>
        <v>0.5976884967782206</v>
      </c>
      <c r="J14" s="175">
        <f>E14-G14</f>
        <v>31280</v>
      </c>
      <c r="K14" s="181">
        <f>Q14-H14</f>
        <v>65456.5</v>
      </c>
      <c r="L14" s="266">
        <f>J14/K14-1</f>
        <v>-0.5221253809782069</v>
      </c>
      <c r="M14" s="270">
        <f>(G14+G15)-H14</f>
        <v>520716.5</v>
      </c>
      <c r="N14" s="163" t="s">
        <v>9</v>
      </c>
      <c r="O14" s="49">
        <f>IF(ISERROR('[3]Récolte_N'!$F$18)=TRUE,"",'[3]Récolte_N'!$F$18)</f>
        <v>55800</v>
      </c>
      <c r="P14" s="49">
        <f t="shared" si="1"/>
        <v>77.91039426523297</v>
      </c>
      <c r="Q14" s="50">
        <f>IF(ISERROR('[3]Récolte_N'!$H$18)=TRUE,"",'[3]Récolte_N'!$H$18)</f>
        <v>434740</v>
      </c>
      <c r="R14" s="229">
        <f>'[21]MA'!$AI170</f>
        <v>369283.5</v>
      </c>
      <c r="S14" s="263">
        <f>E14-Q14</f>
        <v>186540</v>
      </c>
      <c r="T14" s="268">
        <f t="shared" si="2"/>
        <v>1900</v>
      </c>
      <c r="U14" s="269">
        <f t="shared" si="2"/>
        <v>29.76378251119685</v>
      </c>
    </row>
    <row r="15" spans="1:21" ht="13.5" customHeight="1">
      <c r="A15" s="13">
        <v>26391</v>
      </c>
      <c r="B15" s="52" t="s">
        <v>28</v>
      </c>
      <c r="C15" s="49">
        <f>IF(ISERROR('[54]Récolte_N'!$F$18)=TRUE,"",'[54]Récolte_N'!$F$18)</f>
        <v>33000</v>
      </c>
      <c r="D15" s="49">
        <f t="shared" si="0"/>
        <v>105</v>
      </c>
      <c r="E15" s="50">
        <f>IF(ISERROR('[54]Récolte_N'!$H$18)=TRUE,"",'[54]Récolte_N'!$H$18)</f>
        <v>346500</v>
      </c>
      <c r="F15" s="179">
        <f aca="true" t="shared" si="5" ref="F15:F30">Q15</f>
        <v>252000</v>
      </c>
      <c r="G15" s="229">
        <f>IF(ISERROR('[54]Récolte_N'!$I$18)=TRUE,"",'[54]Récolte_N'!$I$18)</f>
        <v>300000</v>
      </c>
      <c r="H15" s="230">
        <f aca="true" t="shared" si="6" ref="H15:H30">R15</f>
        <v>215095.7</v>
      </c>
      <c r="I15" s="174">
        <f t="shared" si="4"/>
        <v>0.3947280210622526</v>
      </c>
      <c r="J15" s="175">
        <f t="shared" si="3"/>
        <v>46500</v>
      </c>
      <c r="K15" s="181">
        <f aca="true" t="shared" si="7" ref="K15:K29">Q15-H15</f>
        <v>36904.29999999999</v>
      </c>
      <c r="L15" s="266">
        <f>J15/K15-1</f>
        <v>0.2600157705199668</v>
      </c>
      <c r="M15" s="270">
        <f aca="true" t="shared" si="8" ref="M15:M30">(G15+G16)-H15</f>
        <v>270304.3</v>
      </c>
      <c r="N15" s="163" t="s">
        <v>28</v>
      </c>
      <c r="O15" s="49">
        <f>IF(ISERROR('[4]Récolte_N'!$F$18)=TRUE,"",'[4]Récolte_N'!$F$18)</f>
        <v>31500</v>
      </c>
      <c r="P15" s="49">
        <f t="shared" si="1"/>
        <v>80</v>
      </c>
      <c r="Q15" s="50">
        <f>IF(ISERROR('[4]Récolte_N'!$H$18)=TRUE,"",'[4]Récolte_N'!$H$18)</f>
        <v>252000</v>
      </c>
      <c r="R15" s="229">
        <f>'[21]MA'!$AI171</f>
        <v>215095.7</v>
      </c>
      <c r="S15" s="263"/>
      <c r="T15" s="268"/>
      <c r="U15" s="269"/>
    </row>
    <row r="16" spans="1:21" ht="13.5" customHeight="1">
      <c r="A16" s="13">
        <v>19136</v>
      </c>
      <c r="B16" s="52" t="s">
        <v>10</v>
      </c>
      <c r="C16" s="49">
        <f>IF(ISERROR('[55]Récolte_N'!$F$18)=TRUE,"",'[55]Récolte_N'!$F$18)</f>
        <v>18000</v>
      </c>
      <c r="D16" s="49">
        <f t="shared" si="0"/>
        <v>103</v>
      </c>
      <c r="E16" s="50">
        <f>IF(ISERROR('[55]Récolte_N'!$H$18)=TRUE,"",'[55]Récolte_N'!$H$18)</f>
        <v>185400</v>
      </c>
      <c r="F16" s="179">
        <f t="shared" si="5"/>
        <v>186000</v>
      </c>
      <c r="G16" s="229">
        <f>IF(ISERROR('[55]Récolte_N'!$I$18)=TRUE,"",'[55]Récolte_N'!$I$18)</f>
        <v>185400</v>
      </c>
      <c r="H16" s="230">
        <f t="shared" si="6"/>
        <v>179270.6</v>
      </c>
      <c r="I16" s="174">
        <f t="shared" si="4"/>
        <v>0.03419077082354827</v>
      </c>
      <c r="J16" s="175">
        <f t="shared" si="3"/>
        <v>0</v>
      </c>
      <c r="K16" s="181">
        <f t="shared" si="7"/>
        <v>6729.399999999994</v>
      </c>
      <c r="L16" s="266">
        <f aca="true" t="shared" si="9" ref="L16:L31">J16/K16-1</f>
        <v>-1</v>
      </c>
      <c r="M16" s="270">
        <f t="shared" si="8"/>
        <v>412129.4</v>
      </c>
      <c r="N16" s="163" t="s">
        <v>10</v>
      </c>
      <c r="O16" s="49">
        <f>IF(ISERROR('[5]Récolte_N'!$F$18)=TRUE,"",'[5]Récolte_N'!$F$18)</f>
        <v>20000</v>
      </c>
      <c r="P16" s="49">
        <f t="shared" si="1"/>
        <v>93</v>
      </c>
      <c r="Q16" s="50">
        <f>IF(ISERROR('[5]Récolte_N'!$H$18)=TRUE,"",'[5]Récolte_N'!$H$18)</f>
        <v>186000</v>
      </c>
      <c r="R16" s="229">
        <f>'[21]MA'!$AI172</f>
        <v>179270.6</v>
      </c>
      <c r="S16" s="263">
        <f aca="true" t="shared" si="10" ref="S16:S21">E16-Q16</f>
        <v>-600</v>
      </c>
      <c r="T16" s="268">
        <f aca="true" t="shared" si="11" ref="T16:U21">C16-O16</f>
        <v>-2000</v>
      </c>
      <c r="U16" s="269">
        <f t="shared" si="11"/>
        <v>10</v>
      </c>
    </row>
    <row r="17" spans="1:21" ht="13.5" customHeight="1">
      <c r="A17" s="13">
        <v>1790</v>
      </c>
      <c r="B17" s="52" t="s">
        <v>11</v>
      </c>
      <c r="C17" s="49">
        <f>IF(ISERROR('[56]Récolte_N'!$F$18)=TRUE,"",'[56]Récolte_N'!$F$18)</f>
        <v>42700</v>
      </c>
      <c r="D17" s="49">
        <f t="shared" si="0"/>
        <v>100.23419203747073</v>
      </c>
      <c r="E17" s="50">
        <f>IF(ISERROR('[56]Récolte_N'!$H$18)=TRUE,"",'[56]Récolte_N'!$H$18)</f>
        <v>428000</v>
      </c>
      <c r="F17" s="179">
        <f t="shared" si="5"/>
        <v>490300</v>
      </c>
      <c r="G17" s="229">
        <f>IF(ISERROR('[56]Récolte_N'!$I$18)=TRUE,"",'[56]Récolte_N'!$I$18)</f>
        <v>406000</v>
      </c>
      <c r="H17" s="230">
        <f t="shared" si="6"/>
        <v>443079.3</v>
      </c>
      <c r="I17" s="174">
        <f t="shared" si="4"/>
        <v>-0.08368547120120484</v>
      </c>
      <c r="J17" s="175">
        <f t="shared" si="3"/>
        <v>22000</v>
      </c>
      <c r="K17" s="181">
        <f t="shared" si="7"/>
        <v>47220.70000000001</v>
      </c>
      <c r="L17" s="266">
        <f t="shared" si="9"/>
        <v>-0.5341026287200318</v>
      </c>
      <c r="M17" s="270">
        <f t="shared" si="8"/>
        <v>1232920.7</v>
      </c>
      <c r="N17" s="163" t="s">
        <v>11</v>
      </c>
      <c r="O17" s="49">
        <f>IF(ISERROR('[6]Récolte_N'!$F$18)=TRUE,"",'[6]Récolte_N'!$F$18)</f>
        <v>54300</v>
      </c>
      <c r="P17" s="49">
        <f t="shared" si="1"/>
        <v>90.29465930018416</v>
      </c>
      <c r="Q17" s="50">
        <f>IF(ISERROR('[6]Récolte_N'!$H$18)=TRUE,"",'[6]Récolte_N'!$H$18)</f>
        <v>490300</v>
      </c>
      <c r="R17" s="229">
        <f>'[21]MA'!$AI173</f>
        <v>443079.3</v>
      </c>
      <c r="S17" s="263">
        <f t="shared" si="10"/>
        <v>-62300</v>
      </c>
      <c r="T17" s="268">
        <f t="shared" si="11"/>
        <v>-11600</v>
      </c>
      <c r="U17" s="269">
        <f t="shared" si="11"/>
        <v>9.93953273728657</v>
      </c>
    </row>
    <row r="18" spans="1:21" ht="13.5" customHeight="1">
      <c r="A18" s="13" t="s">
        <v>13</v>
      </c>
      <c r="B18" s="52" t="s">
        <v>12</v>
      </c>
      <c r="C18" s="49">
        <f>IF(ISERROR('[57]Récolte_N'!$F$18)=TRUE,"",'[57]Récolte_N'!$F$18)</f>
        <v>131500</v>
      </c>
      <c r="D18" s="49">
        <f t="shared" si="0"/>
        <v>104.7148288973384</v>
      </c>
      <c r="E18" s="50">
        <f>IF(ISERROR('[57]Récolte_N'!$H$18)=TRUE,"",'[57]Récolte_N'!$H$18)</f>
        <v>1377000</v>
      </c>
      <c r="F18" s="179">
        <f t="shared" si="5"/>
        <v>1014000</v>
      </c>
      <c r="G18" s="229">
        <f>IF(ISERROR('[57]Récolte_N'!$I$18)=TRUE,"",'[57]Récolte_N'!$I$18)</f>
        <v>1270000</v>
      </c>
      <c r="H18" s="230">
        <f t="shared" si="6"/>
        <v>960777.6</v>
      </c>
      <c r="I18" s="174">
        <f t="shared" si="4"/>
        <v>0.32184597142980853</v>
      </c>
      <c r="J18" s="175">
        <f t="shared" si="3"/>
        <v>107000</v>
      </c>
      <c r="K18" s="181">
        <f t="shared" si="7"/>
        <v>53222.40000000002</v>
      </c>
      <c r="L18" s="266">
        <f t="shared" si="9"/>
        <v>1.010431697931697</v>
      </c>
      <c r="M18" s="270">
        <f t="shared" si="8"/>
        <v>340922.4</v>
      </c>
      <c r="N18" s="163" t="s">
        <v>12</v>
      </c>
      <c r="O18" s="49">
        <f>IF(ISERROR('[7]Récolte_N'!$F$18)=TRUE,"",'[7]Récolte_N'!$F$18)</f>
        <v>123500</v>
      </c>
      <c r="P18" s="49">
        <f t="shared" si="1"/>
        <v>82.10526315789474</v>
      </c>
      <c r="Q18" s="50">
        <f>IF(ISERROR('[7]Récolte_N'!$H$18)=TRUE,"",'[7]Récolte_N'!$H$18)</f>
        <v>1014000</v>
      </c>
      <c r="R18" s="229">
        <f>'[21]MA'!$AI174</f>
        <v>960777.6</v>
      </c>
      <c r="S18" s="263">
        <f t="shared" si="10"/>
        <v>363000</v>
      </c>
      <c r="T18" s="268">
        <f t="shared" si="11"/>
        <v>8000</v>
      </c>
      <c r="U18" s="269">
        <f t="shared" si="11"/>
        <v>22.609565739443667</v>
      </c>
    </row>
    <row r="19" spans="1:21" ht="13.5" customHeight="1">
      <c r="A19" s="13" t="s">
        <v>13</v>
      </c>
      <c r="B19" s="52" t="s">
        <v>14</v>
      </c>
      <c r="C19" s="49">
        <f>IF(ISERROR('[58]Récolte_N'!$F$18)=TRUE,"",'[58]Récolte_N'!$F$18)</f>
        <v>5350</v>
      </c>
      <c r="D19" s="49">
        <f t="shared" si="0"/>
        <v>85.7943925233645</v>
      </c>
      <c r="E19" s="50">
        <f>IF(ISERROR('[58]Récolte_N'!$H$18)=TRUE,"",'[58]Récolte_N'!$H$18)</f>
        <v>45900</v>
      </c>
      <c r="F19" s="179">
        <f t="shared" si="5"/>
        <v>50000</v>
      </c>
      <c r="G19" s="229">
        <f>IF(ISERROR('[58]Récolte_N'!$I$18)=TRUE,"",'[58]Récolte_N'!$I$18)</f>
        <v>31700</v>
      </c>
      <c r="H19" s="230">
        <f t="shared" si="6"/>
        <v>31446.2</v>
      </c>
      <c r="I19" s="174">
        <f t="shared" si="4"/>
        <v>0.008070927488853963</v>
      </c>
      <c r="J19" s="175">
        <f t="shared" si="3"/>
        <v>14200</v>
      </c>
      <c r="K19" s="181">
        <f t="shared" si="7"/>
        <v>18553.8</v>
      </c>
      <c r="L19" s="266">
        <f t="shared" si="9"/>
        <v>-0.2346581293319967</v>
      </c>
      <c r="M19" s="270">
        <f t="shared" si="8"/>
        <v>457053.8</v>
      </c>
      <c r="N19" s="163" t="s">
        <v>14</v>
      </c>
      <c r="O19" s="49">
        <f>IF(ISERROR('[8]Récolte_N'!$F$18)=TRUE,"",'[8]Récolte_N'!$F$18)</f>
        <v>5900</v>
      </c>
      <c r="P19" s="49">
        <f t="shared" si="1"/>
        <v>84.74576271186442</v>
      </c>
      <c r="Q19" s="50">
        <f>IF(ISERROR('[8]Récolte_N'!$H$18)=TRUE,"",'[8]Récolte_N'!$H$18)</f>
        <v>50000</v>
      </c>
      <c r="R19" s="229">
        <f>'[21]MA'!$AI175</f>
        <v>31446.2</v>
      </c>
      <c r="S19" s="263">
        <f t="shared" si="10"/>
        <v>-4100</v>
      </c>
      <c r="T19" s="268">
        <f t="shared" si="11"/>
        <v>-550</v>
      </c>
      <c r="U19" s="269">
        <f t="shared" si="11"/>
        <v>1.0486298115000778</v>
      </c>
    </row>
    <row r="20" spans="1:21" ht="13.5" customHeight="1">
      <c r="A20" s="13" t="s">
        <v>13</v>
      </c>
      <c r="B20" s="52" t="s">
        <v>27</v>
      </c>
      <c r="C20" s="49">
        <f>IF(ISERROR('[59]Récolte_N'!$F$18)=TRUE,"",'[59]Récolte_N'!$F$18)</f>
        <v>48860</v>
      </c>
      <c r="D20" s="49">
        <f>IF(OR(C20="",C20=0),"",(E20/C20)*10)</f>
        <v>93.49160867785511</v>
      </c>
      <c r="E20" s="50">
        <f>IF(ISERROR('[59]Récolte_N'!$H$18)=TRUE,"",'[59]Récolte_N'!$H$18)</f>
        <v>456800</v>
      </c>
      <c r="F20" s="179">
        <f t="shared" si="5"/>
        <v>391185</v>
      </c>
      <c r="G20" s="229">
        <f>IF(ISERROR('[59]Récolte_N'!$I$18)=TRUE,"",'[59]Récolte_N'!$I$18)</f>
        <v>456800</v>
      </c>
      <c r="H20" s="230">
        <f t="shared" si="6"/>
        <v>349314.7</v>
      </c>
      <c r="I20" s="174">
        <f t="shared" si="4"/>
        <v>0.3077033402831315</v>
      </c>
      <c r="J20" s="175">
        <f t="shared" si="3"/>
        <v>0</v>
      </c>
      <c r="K20" s="181">
        <f t="shared" si="7"/>
        <v>41870.29999999999</v>
      </c>
      <c r="L20" s="266">
        <f t="shared" si="9"/>
        <v>-1</v>
      </c>
      <c r="M20" s="270">
        <f t="shared" si="8"/>
        <v>317485.3</v>
      </c>
      <c r="N20" s="163" t="s">
        <v>27</v>
      </c>
      <c r="O20" s="49">
        <f>IF(ISERROR('[9]Récolte_N'!$F$18)=TRUE,"",'[9]Récolte_N'!$F$18)</f>
        <v>51620</v>
      </c>
      <c r="P20" s="49">
        <f t="shared" si="1"/>
        <v>75.78167376985664</v>
      </c>
      <c r="Q20" s="50">
        <f>IF(ISERROR('[9]Récolte_N'!$H$18)=TRUE,"",'[9]Récolte_N'!$H$18)</f>
        <v>391185</v>
      </c>
      <c r="R20" s="229">
        <f>'[21]MA'!$AI176</f>
        <v>349314.7</v>
      </c>
      <c r="S20" s="263">
        <f t="shared" si="10"/>
        <v>65615</v>
      </c>
      <c r="T20" s="268">
        <f t="shared" si="11"/>
        <v>-2760</v>
      </c>
      <c r="U20" s="269">
        <f t="shared" si="11"/>
        <v>17.709934907998473</v>
      </c>
    </row>
    <row r="21" spans="1:21" ht="13.5" customHeight="1">
      <c r="A21" s="13" t="s">
        <v>13</v>
      </c>
      <c r="B21" s="52" t="s">
        <v>15</v>
      </c>
      <c r="C21" s="49">
        <f>IF(ISERROR('[60]Récolte_N'!$F$18)=TRUE,"",'[60]Récolte_N'!$F$18)</f>
        <v>23000</v>
      </c>
      <c r="D21" s="49">
        <f>IF(OR(C21="",C21=0),"",(E21/C21)*10)</f>
        <v>93.47826086956522</v>
      </c>
      <c r="E21" s="50">
        <f>IF(ISERROR('[60]Récolte_N'!$H$18)=TRUE,"",'[60]Récolte_N'!$H$18)</f>
        <v>215000</v>
      </c>
      <c r="F21" s="179">
        <f t="shared" si="5"/>
        <v>125000</v>
      </c>
      <c r="G21" s="229">
        <f>IF(ISERROR('[60]Récolte_N'!$I$18)=TRUE,"",'[60]Récolte_N'!$I$18)</f>
        <v>210000</v>
      </c>
      <c r="H21" s="230">
        <f t="shared" si="6"/>
        <v>132298.1</v>
      </c>
      <c r="I21" s="174">
        <f t="shared" si="4"/>
        <v>0.5873243833433737</v>
      </c>
      <c r="J21" s="175">
        <f t="shared" si="3"/>
        <v>5000</v>
      </c>
      <c r="K21" s="181">
        <f t="shared" si="7"/>
        <v>-7298.100000000006</v>
      </c>
      <c r="L21" s="266">
        <f>J21/K21-1</f>
        <v>-1.685109823104643</v>
      </c>
      <c r="M21" s="270">
        <f t="shared" si="8"/>
        <v>1642701.9</v>
      </c>
      <c r="N21" s="163" t="s">
        <v>15</v>
      </c>
      <c r="O21" s="49">
        <f>IF(ISERROR('[10]Récolte_N'!$F$18)=TRUE,"",'[10]Récolte_N'!$F$18)</f>
        <v>17000</v>
      </c>
      <c r="P21" s="49">
        <f t="shared" si="1"/>
        <v>73.52941176470588</v>
      </c>
      <c r="Q21" s="50">
        <f>IF(ISERROR('[10]Récolte_N'!$H$18)=TRUE,"",'[10]Récolte_N'!$H$18)</f>
        <v>125000</v>
      </c>
      <c r="R21" s="229">
        <f>'[21]MA'!$AI177</f>
        <v>132298.1</v>
      </c>
      <c r="S21" s="263">
        <f t="shared" si="10"/>
        <v>90000</v>
      </c>
      <c r="T21" s="268">
        <f t="shared" si="11"/>
        <v>6000</v>
      </c>
      <c r="U21" s="269">
        <f t="shared" si="11"/>
        <v>19.948849104859335</v>
      </c>
    </row>
    <row r="22" spans="1:21" ht="13.5" customHeight="1">
      <c r="A22" s="13" t="s">
        <v>13</v>
      </c>
      <c r="B22" s="52" t="s">
        <v>29</v>
      </c>
      <c r="C22" s="49">
        <f>IF(ISERROR('[61]Récolte_N'!$F$18)=TRUE,"",'[61]Récolte_N'!$F$18)</f>
        <v>137000</v>
      </c>
      <c r="D22" s="49">
        <f>IF(OR(C22="",C22=0),"",(E22/C22)*10)</f>
        <v>115.69343065693431</v>
      </c>
      <c r="E22" s="50">
        <f>IF(ISERROR('[61]Récolte_N'!$H$18)=TRUE,"",'[61]Récolte_N'!$H$18)</f>
        <v>1585000</v>
      </c>
      <c r="F22" s="179">
        <f t="shared" si="5"/>
        <v>1300000</v>
      </c>
      <c r="G22" s="229">
        <f>IF(ISERROR('[61]Récolte_N'!$I$18)=TRUE,"",'[61]Récolte_N'!$I$18)</f>
        <v>1565000</v>
      </c>
      <c r="H22" s="230">
        <f t="shared" si="6"/>
        <v>1235142.1</v>
      </c>
      <c r="I22" s="174">
        <f t="shared" si="4"/>
        <v>0.2670606888065752</v>
      </c>
      <c r="J22" s="175">
        <f t="shared" si="3"/>
        <v>20000</v>
      </c>
      <c r="K22" s="181">
        <f t="shared" si="7"/>
        <v>64857.89999999991</v>
      </c>
      <c r="L22" s="266">
        <f t="shared" si="9"/>
        <v>-0.6916335558197224</v>
      </c>
      <c r="M22" s="270">
        <f t="shared" si="8"/>
        <v>961127.8999999999</v>
      </c>
      <c r="N22" s="163" t="s">
        <v>29</v>
      </c>
      <c r="O22" s="49">
        <f>IF(ISERROR('[11]Récolte_N'!$F$18)=TRUE,"",'[11]Récolte_N'!$F$18)</f>
        <v>131000</v>
      </c>
      <c r="P22" s="49">
        <f t="shared" si="1"/>
        <v>99.23664122137404</v>
      </c>
      <c r="Q22" s="50">
        <f>IF(ISERROR('[11]Récolte_N'!$H$18)=TRUE,"",'[11]Récolte_N'!$H$18)</f>
        <v>1300000</v>
      </c>
      <c r="R22" s="229">
        <f>'[21]MA'!$AI178</f>
        <v>1235142.1</v>
      </c>
      <c r="S22" s="263"/>
      <c r="T22" s="268"/>
      <c r="U22" s="269"/>
    </row>
    <row r="23" spans="1:21" ht="13.5" customHeight="1">
      <c r="A23" s="13" t="s">
        <v>13</v>
      </c>
      <c r="B23" s="52" t="s">
        <v>16</v>
      </c>
      <c r="C23" s="49">
        <f>IF(ISERROR('[62]Récolte_N'!$F$18)=TRUE,"",'[62]Récolte_N'!$F$18)</f>
        <v>89817</v>
      </c>
      <c r="D23" s="49">
        <f t="shared" si="0"/>
        <v>91.4690587709571</v>
      </c>
      <c r="E23" s="50">
        <f>IF(ISERROR('[62]Récolte_N'!$H$18)=TRUE,"",'[62]Récolte_N'!$H$18)</f>
        <v>821547.6451631055</v>
      </c>
      <c r="F23" s="179">
        <f t="shared" si="5"/>
        <v>784589.8997610402</v>
      </c>
      <c r="G23" s="229">
        <f>IF(ISERROR('[62]Récolte_N'!$I$18)=TRUE,"",'[62]Récolte_N'!$I$18)</f>
        <v>631270</v>
      </c>
      <c r="H23" s="230">
        <f t="shared" si="6"/>
        <v>593598.1</v>
      </c>
      <c r="I23" s="174">
        <f t="shared" si="4"/>
        <v>0.06346364653121372</v>
      </c>
      <c r="J23" s="175">
        <f t="shared" si="3"/>
        <v>190277.64516310545</v>
      </c>
      <c r="K23" s="181">
        <f t="shared" si="7"/>
        <v>190991.79976104025</v>
      </c>
      <c r="L23" s="266">
        <f t="shared" si="9"/>
        <v>-0.0037391898439007587</v>
      </c>
      <c r="M23" s="270">
        <f t="shared" si="8"/>
        <v>1204671.9</v>
      </c>
      <c r="N23" s="163" t="s">
        <v>16</v>
      </c>
      <c r="O23" s="49">
        <f>IF(ISERROR('[12]Récolte_N'!$F$18)=TRUE,"",'[12]Récolte_N'!$F$18)</f>
        <v>95800</v>
      </c>
      <c r="P23" s="49">
        <f t="shared" si="1"/>
        <v>81.89873692703969</v>
      </c>
      <c r="Q23" s="50">
        <f>IF(ISERROR('[12]Récolte_N'!$H$18)=TRUE,"",'[12]Récolte_N'!$H$18)</f>
        <v>784589.8997610402</v>
      </c>
      <c r="R23" s="229">
        <f>'[21]MA'!$AI179</f>
        <v>593598.1</v>
      </c>
      <c r="S23" s="263">
        <f aca="true" t="shared" si="12" ref="S23:S28">E23-Q23</f>
        <v>36957.74540206522</v>
      </c>
      <c r="T23" s="268">
        <f aca="true" t="shared" si="13" ref="T23:U28">C23-O23</f>
        <v>-5983</v>
      </c>
      <c r="U23" s="269">
        <f t="shared" si="13"/>
        <v>9.570321843917412</v>
      </c>
    </row>
    <row r="24" spans="1:21" ht="13.5" customHeight="1">
      <c r="A24" s="13" t="s">
        <v>13</v>
      </c>
      <c r="B24" s="52" t="s">
        <v>17</v>
      </c>
      <c r="C24" s="49">
        <f>IF(ISERROR('[63]Récolte_N'!$F$18)=TRUE,"",'[63]Récolte_N'!$F$18)</f>
        <v>133462</v>
      </c>
      <c r="D24" s="49">
        <f t="shared" si="0"/>
        <v>96.68370022927874</v>
      </c>
      <c r="E24" s="50">
        <f>IF(ISERROR('[63]Récolte_N'!$H$18)=TRUE,"",'[63]Récolte_N'!$H$18)</f>
        <v>1290360</v>
      </c>
      <c r="F24" s="179">
        <f t="shared" si="5"/>
        <v>1300200</v>
      </c>
      <c r="G24" s="229">
        <f>IF(ISERROR('[63]Récolte_N'!$I$18)=TRUE,"",'[63]Récolte_N'!$I$18)</f>
        <v>1167000</v>
      </c>
      <c r="H24" s="230">
        <f t="shared" si="6"/>
        <v>1171441.9</v>
      </c>
      <c r="I24" s="174">
        <f t="shared" si="4"/>
        <v>-0.0037918227101146895</v>
      </c>
      <c r="J24" s="175">
        <f t="shared" si="3"/>
        <v>123360</v>
      </c>
      <c r="K24" s="181">
        <f t="shared" si="7"/>
        <v>128758.1000000001</v>
      </c>
      <c r="L24" s="266">
        <f t="shared" si="9"/>
        <v>-0.04192435272033446</v>
      </c>
      <c r="M24" s="270">
        <f t="shared" si="8"/>
        <v>1425558.1</v>
      </c>
      <c r="N24" s="163" t="s">
        <v>17</v>
      </c>
      <c r="O24" s="49">
        <f>IF(ISERROR('[13]Récolte_N'!$F$18)=TRUE,"",'[13]Récolte_N'!$F$18)</f>
        <v>168845</v>
      </c>
      <c r="P24" s="49">
        <f t="shared" si="1"/>
        <v>77.00553762326395</v>
      </c>
      <c r="Q24" s="50">
        <f>IF(ISERROR('[13]Récolte_N'!$H$18)=TRUE,"",'[13]Récolte_N'!$H$18)</f>
        <v>1300200</v>
      </c>
      <c r="R24" s="229">
        <f>'[21]MA'!$AI180</f>
        <v>1171441.9</v>
      </c>
      <c r="S24" s="263">
        <f t="shared" si="12"/>
        <v>-9840</v>
      </c>
      <c r="T24" s="268">
        <f t="shared" si="13"/>
        <v>-35383</v>
      </c>
      <c r="U24" s="269">
        <f t="shared" si="13"/>
        <v>19.678162606014794</v>
      </c>
    </row>
    <row r="25" spans="1:21" ht="13.5" customHeight="1">
      <c r="A25" s="13" t="s">
        <v>13</v>
      </c>
      <c r="B25" s="52" t="s">
        <v>18</v>
      </c>
      <c r="C25" s="49">
        <f>IF(ISERROR('[64]Récolte_N'!$F$18)=TRUE,"",'[64]Récolte_N'!$F$18)</f>
        <v>164300</v>
      </c>
      <c r="D25" s="49">
        <f t="shared" si="0"/>
        <v>103.46926354230067</v>
      </c>
      <c r="E25" s="50">
        <f>IF(ISERROR('[64]Récolte_N'!$H$18)=TRUE,"",'[64]Récolte_N'!$H$18)</f>
        <v>1700000</v>
      </c>
      <c r="F25" s="179">
        <f t="shared" si="5"/>
        <v>1596500</v>
      </c>
      <c r="G25" s="229">
        <f>IF(ISERROR('[64]Récolte_N'!$I$18)=TRUE,"",'[64]Récolte_N'!$I$18)</f>
        <v>1430000</v>
      </c>
      <c r="H25" s="230">
        <f t="shared" si="6"/>
        <v>1252544.4</v>
      </c>
      <c r="I25" s="174">
        <f t="shared" si="4"/>
        <v>0.1416760954741405</v>
      </c>
      <c r="J25" s="175">
        <f t="shared" si="3"/>
        <v>270000</v>
      </c>
      <c r="K25" s="181">
        <f t="shared" si="7"/>
        <v>343955.6000000001</v>
      </c>
      <c r="L25" s="266">
        <f t="shared" si="9"/>
        <v>-0.21501496123336872</v>
      </c>
      <c r="M25" s="270">
        <f t="shared" si="8"/>
        <v>577455.6000000001</v>
      </c>
      <c r="N25" s="163" t="s">
        <v>18</v>
      </c>
      <c r="O25" s="49">
        <f>IF(ISERROR('[14]Récolte_N'!$F$18)=TRUE,"",'[14]Récolte_N'!$F$18)</f>
        <v>168500</v>
      </c>
      <c r="P25" s="49">
        <f t="shared" si="1"/>
        <v>94.74777448071217</v>
      </c>
      <c r="Q25" s="50">
        <f>IF(ISERROR('[14]Récolte_N'!$H$18)=TRUE,"",'[14]Récolte_N'!$H$18)</f>
        <v>1596500</v>
      </c>
      <c r="R25" s="229">
        <f>'[21]MA'!$AI181</f>
        <v>1252544.4</v>
      </c>
      <c r="S25" s="263">
        <f t="shared" si="12"/>
        <v>103500</v>
      </c>
      <c r="T25" s="268">
        <f t="shared" si="13"/>
        <v>-4200</v>
      </c>
      <c r="U25" s="269">
        <f t="shared" si="13"/>
        <v>8.7214890615885</v>
      </c>
    </row>
    <row r="26" spans="1:21" ht="13.5" customHeight="1">
      <c r="A26" s="13" t="s">
        <v>13</v>
      </c>
      <c r="B26" s="52" t="s">
        <v>19</v>
      </c>
      <c r="C26" s="49">
        <f>IF(ISERROR('[65]Récolte_N'!$F$18)=TRUE,"",'[65]Récolte_N'!$F$18)</f>
        <v>43500</v>
      </c>
      <c r="D26" s="49">
        <f t="shared" si="0"/>
        <v>109</v>
      </c>
      <c r="E26" s="50">
        <f>IF(ISERROR('[65]Récolte_N'!$H$18)=TRUE,"",'[65]Récolte_N'!$H$18)</f>
        <v>474150</v>
      </c>
      <c r="F26" s="179">
        <f t="shared" si="5"/>
        <v>490820</v>
      </c>
      <c r="G26" s="229">
        <f>IF(ISERROR('[65]Récolte_N'!$I$18)=TRUE,"",'[65]Récolte_N'!$I$18)</f>
        <v>400000</v>
      </c>
      <c r="H26" s="230">
        <f t="shared" si="6"/>
        <v>408193.2</v>
      </c>
      <c r="I26" s="174">
        <f t="shared" si="4"/>
        <v>-0.020071867929206122</v>
      </c>
      <c r="J26" s="175">
        <f t="shared" si="3"/>
        <v>74150</v>
      </c>
      <c r="K26" s="181">
        <f t="shared" si="7"/>
        <v>82626.79999999999</v>
      </c>
      <c r="L26" s="266">
        <f t="shared" si="9"/>
        <v>-0.1025914110191849</v>
      </c>
      <c r="M26" s="270">
        <f t="shared" si="8"/>
        <v>1891806.8</v>
      </c>
      <c r="N26" s="163" t="s">
        <v>19</v>
      </c>
      <c r="O26" s="49">
        <f>IF(ISERROR('[15]Récolte_N'!$F$18)=TRUE,"",'[15]Récolte_N'!$F$18)</f>
        <v>50600</v>
      </c>
      <c r="P26" s="49">
        <f t="shared" si="1"/>
        <v>97</v>
      </c>
      <c r="Q26" s="50">
        <f>IF(ISERROR('[15]Récolte_N'!$H$18)=TRUE,"",'[15]Récolte_N'!$H$18)</f>
        <v>490820</v>
      </c>
      <c r="R26" s="229">
        <f>'[21]MA'!$AI182</f>
        <v>408193.2</v>
      </c>
      <c r="S26" s="263">
        <f t="shared" si="12"/>
        <v>-16670</v>
      </c>
      <c r="T26" s="268">
        <f t="shared" si="13"/>
        <v>-7100</v>
      </c>
      <c r="U26" s="269">
        <f t="shared" si="13"/>
        <v>12</v>
      </c>
    </row>
    <row r="27" spans="1:21" ht="13.5" customHeight="1">
      <c r="A27" s="13" t="s">
        <v>13</v>
      </c>
      <c r="B27" s="52" t="s">
        <v>20</v>
      </c>
      <c r="C27" s="49">
        <f>IF(ISERROR('[66]Récolte_N'!$F$18)=TRUE,"",'[66]Récolte_N'!$F$18)</f>
        <v>208120</v>
      </c>
      <c r="D27" s="49">
        <f>IF(OR(C27="",C27=0),"",(E27/C27)*10)</f>
        <v>106.81784547376515</v>
      </c>
      <c r="E27" s="50">
        <f>IF(ISERROR('[66]Récolte_N'!$H$18)=TRUE,"",'[66]Récolte_N'!$H$18)</f>
        <v>2223093</v>
      </c>
      <c r="F27" s="179">
        <f t="shared" si="5"/>
        <v>1661179</v>
      </c>
      <c r="G27" s="229">
        <f>IF(ISERROR('[66]Récolte_N'!$I$18)=TRUE,"",'[66]Récolte_N'!$I$18)</f>
        <v>1900000</v>
      </c>
      <c r="H27" s="230">
        <f t="shared" si="6"/>
        <v>1453931.3</v>
      </c>
      <c r="I27" s="174">
        <f t="shared" si="4"/>
        <v>0.3068017725459242</v>
      </c>
      <c r="J27" s="175">
        <f t="shared" si="3"/>
        <v>323093</v>
      </c>
      <c r="K27" s="181">
        <f t="shared" si="7"/>
        <v>207247.69999999995</v>
      </c>
      <c r="L27" s="266">
        <f t="shared" si="9"/>
        <v>0.5589702563647272</v>
      </c>
      <c r="M27" s="270">
        <f t="shared" si="8"/>
        <v>510068.69999999995</v>
      </c>
      <c r="N27" s="163" t="s">
        <v>20</v>
      </c>
      <c r="O27" s="49">
        <f>IF(ISERROR('[16]Récolte_N'!$F$18)=TRUE,"",'[16]Récolte_N'!$F$18)</f>
        <v>202850</v>
      </c>
      <c r="P27" s="49">
        <f t="shared" si="1"/>
        <v>81.89198915454769</v>
      </c>
      <c r="Q27" s="50">
        <f>IF(ISERROR('[16]Récolte_N'!$H$18)=TRUE,"",'[16]Récolte_N'!$H$18)</f>
        <v>1661179</v>
      </c>
      <c r="R27" s="229">
        <f>'[21]MA'!$AI183</f>
        <v>1453931.3</v>
      </c>
      <c r="S27" s="263">
        <f t="shared" si="12"/>
        <v>561914</v>
      </c>
      <c r="T27" s="268">
        <f t="shared" si="13"/>
        <v>5270</v>
      </c>
      <c r="U27" s="269">
        <f t="shared" si="13"/>
        <v>24.92585631921746</v>
      </c>
    </row>
    <row r="28" spans="1:21" ht="13.5" customHeight="1">
      <c r="A28" s="13" t="s">
        <v>13</v>
      </c>
      <c r="B28" s="52" t="s">
        <v>21</v>
      </c>
      <c r="C28" s="49">
        <f>IF(ISERROR('[67]Récolte_N'!$F$18)=TRUE,"",'[67]Récolte_N'!$F$18)</f>
        <v>9900</v>
      </c>
      <c r="D28" s="49">
        <f t="shared" si="0"/>
        <v>86.98</v>
      </c>
      <c r="E28" s="50">
        <f>IF(ISERROR('[67]Récolte_N'!$H$18)=TRUE,"",'[67]Récolte_N'!$H$18)</f>
        <v>86110.2</v>
      </c>
      <c r="F28" s="179">
        <f t="shared" si="5"/>
        <v>88200</v>
      </c>
      <c r="G28" s="229">
        <f>IF(ISERROR('[67]Récolte_N'!$I$18)=TRUE,"",'[67]Récolte_N'!$I$18)</f>
        <v>64000</v>
      </c>
      <c r="H28" s="230">
        <f t="shared" si="6"/>
        <v>72141.1</v>
      </c>
      <c r="I28" s="174">
        <f t="shared" si="4"/>
        <v>-0.1128496793090209</v>
      </c>
      <c r="J28" s="175">
        <f t="shared" si="3"/>
        <v>22110.199999999997</v>
      </c>
      <c r="K28" s="181">
        <f t="shared" si="7"/>
        <v>16058.899999999994</v>
      </c>
      <c r="L28" s="266">
        <f t="shared" si="9"/>
        <v>0.3768190847442854</v>
      </c>
      <c r="M28" s="270">
        <f t="shared" si="8"/>
        <v>111858.9</v>
      </c>
      <c r="N28" s="163" t="s">
        <v>21</v>
      </c>
      <c r="O28" s="49">
        <f>IF(ISERROR('[17]Récolte_N'!$F$18)=TRUE,"",'[17]Récolte_N'!$F$18)</f>
        <v>12600</v>
      </c>
      <c r="P28" s="49">
        <f t="shared" si="1"/>
        <v>70</v>
      </c>
      <c r="Q28" s="50">
        <f>IF(ISERROR('[17]Récolte_N'!$H$18)=TRUE,"",'[17]Récolte_N'!$H$18)</f>
        <v>88200</v>
      </c>
      <c r="R28" s="229">
        <f>'[21]MA'!$AI184</f>
        <v>72141.1</v>
      </c>
      <c r="S28" s="263">
        <f t="shared" si="12"/>
        <v>-2089.800000000003</v>
      </c>
      <c r="T28" s="268">
        <f t="shared" si="13"/>
        <v>-2700</v>
      </c>
      <c r="U28" s="269">
        <f t="shared" si="13"/>
        <v>16.980000000000004</v>
      </c>
    </row>
    <row r="29" spans="2:21" ht="12.75">
      <c r="B29" s="52" t="s">
        <v>30</v>
      </c>
      <c r="C29" s="49">
        <f>IF(ISERROR('[68]Récolte_N'!$F$18)=TRUE,"",'[68]Récolte_N'!$F$18)</f>
        <v>16100</v>
      </c>
      <c r="D29" s="49">
        <f t="shared" si="0"/>
        <v>93.16770186335404</v>
      </c>
      <c r="E29" s="50">
        <f>IF(ISERROR('[68]Récolte_N'!$H$18)=TRUE,"",'[68]Récolte_N'!$H$18)</f>
        <v>150000</v>
      </c>
      <c r="F29" s="179">
        <f t="shared" si="5"/>
        <v>195500</v>
      </c>
      <c r="G29" s="229">
        <f>IF(ISERROR('[68]Récolte_N'!$I$18)=TRUE,"",'[68]Récolte_N'!$I$18)</f>
        <v>120000</v>
      </c>
      <c r="H29" s="230">
        <f t="shared" si="6"/>
        <v>135396.6</v>
      </c>
      <c r="I29" s="174">
        <f t="shared" si="4"/>
        <v>-0.11371482001763711</v>
      </c>
      <c r="J29" s="175">
        <f t="shared" si="3"/>
        <v>30000</v>
      </c>
      <c r="K29" s="181">
        <f t="shared" si="7"/>
        <v>60103.399999999994</v>
      </c>
      <c r="L29" s="266">
        <f t="shared" si="9"/>
        <v>-0.5008601842824199</v>
      </c>
      <c r="M29" s="270">
        <f t="shared" si="8"/>
        <v>1284603.4</v>
      </c>
      <c r="N29" s="163" t="s">
        <v>30</v>
      </c>
      <c r="O29" s="49">
        <f>IF(ISERROR('[18]Récolte_N'!$F$18)=TRUE,"",'[18]Récolte_N'!$F$18)</f>
        <v>23000</v>
      </c>
      <c r="P29" s="49">
        <f t="shared" si="1"/>
        <v>85</v>
      </c>
      <c r="Q29" s="50">
        <f>IF(ISERROR('[18]Récolte_N'!$H$18)=TRUE,"",'[18]Récolte_N'!$H$18)</f>
        <v>195500</v>
      </c>
      <c r="R29" s="229">
        <f>'[21]MA'!$AI185</f>
        <v>135396.6</v>
      </c>
      <c r="S29" s="263"/>
      <c r="T29" s="268"/>
      <c r="U29" s="269"/>
    </row>
    <row r="30" spans="2:22" ht="12.75">
      <c r="B30" s="52" t="s">
        <v>22</v>
      </c>
      <c r="C30" s="49">
        <f>IF(ISERROR('[69]Récolte_N'!$F$18)=TRUE,"",'[69]Récolte_N'!$F$18)</f>
        <v>174073</v>
      </c>
      <c r="D30" s="49">
        <f t="shared" si="0"/>
        <v>90.7499382442998</v>
      </c>
      <c r="E30" s="50">
        <f>IF(ISERROR('[69]Récolte_N'!$H$18)=TRUE,"",'[69]Récolte_N'!$H$18)</f>
        <v>1579711.4</v>
      </c>
      <c r="F30" s="179">
        <f t="shared" si="5"/>
        <v>1344154</v>
      </c>
      <c r="G30" s="229">
        <f>IF(ISERROR('[69]Récolte_N'!$I$18)=TRUE,"",'[69]Récolte_N'!$I$18)</f>
        <v>1300000</v>
      </c>
      <c r="H30" s="230">
        <f t="shared" si="6"/>
        <v>1079294.4</v>
      </c>
      <c r="I30" s="174">
        <f t="shared" si="4"/>
        <v>0.20449063758692732</v>
      </c>
      <c r="J30" s="175">
        <f t="shared" si="3"/>
        <v>279711.3999999999</v>
      </c>
      <c r="K30" s="181">
        <f>Q30-H30</f>
        <v>264859.6000000001</v>
      </c>
      <c r="L30" s="266">
        <f t="shared" si="9"/>
        <v>0.056074237067487154</v>
      </c>
      <c r="M30" s="270">
        <f t="shared" si="8"/>
        <v>237305.6000000001</v>
      </c>
      <c r="N30" s="163" t="s">
        <v>22</v>
      </c>
      <c r="O30" s="49">
        <f>IF(ISERROR('[19]Récolte_N'!$F$18)=TRUE,"",'[19]Récolte_N'!$F$18)</f>
        <v>173721</v>
      </c>
      <c r="P30" s="49">
        <f t="shared" si="1"/>
        <v>77.37429556587863</v>
      </c>
      <c r="Q30" s="50">
        <f>IF(ISERROR('[19]Récolte_N'!$H$18)=TRUE,"",'[19]Récolte_N'!$H$18)</f>
        <v>1344154</v>
      </c>
      <c r="R30" s="229">
        <f>'[21]MA'!$AI186</f>
        <v>1079294.4</v>
      </c>
      <c r="S30" s="263">
        <f>E30-Q30</f>
        <v>235557.3999999999</v>
      </c>
      <c r="T30" s="268">
        <f>C30-O30</f>
        <v>352</v>
      </c>
      <c r="U30" s="269">
        <f>D30-P30</f>
        <v>13.375642678421173</v>
      </c>
      <c r="V30" s="13">
        <f>R30/Q30</f>
        <v>0.8029544233770832</v>
      </c>
    </row>
    <row r="31" spans="2:22" ht="12.75">
      <c r="B31" s="52" t="s">
        <v>23</v>
      </c>
      <c r="C31" s="49">
        <f>IF(ISERROR('[70]Récolte_N'!$F$18)=TRUE,"",'[70]Récolte_N'!$F$18)</f>
        <v>5000</v>
      </c>
      <c r="D31" s="49">
        <f t="shared" si="0"/>
        <v>44</v>
      </c>
      <c r="E31" s="50">
        <f>IF(ISERROR('[70]Récolte_N'!$H$18)=TRUE,"",'[70]Récolte_N'!$H$18)</f>
        <v>22000</v>
      </c>
      <c r="F31" s="50">
        <f>Q31</f>
        <v>23900</v>
      </c>
      <c r="G31" s="229">
        <f>IF(ISERROR('[70]Récolte_N'!$I$18)=TRUE,"",'[70]Récolte_N'!$I$18)</f>
        <v>16600</v>
      </c>
      <c r="H31" s="229">
        <f>R31</f>
        <v>16977.7</v>
      </c>
      <c r="I31" s="174">
        <f t="shared" si="4"/>
        <v>-0.02224682966479563</v>
      </c>
      <c r="J31" s="175">
        <f t="shared" si="3"/>
        <v>5400</v>
      </c>
      <c r="K31" s="176">
        <f>Q31-H31</f>
        <v>6922.299999999999</v>
      </c>
      <c r="L31" s="266">
        <f t="shared" si="9"/>
        <v>-0.21991245684237892</v>
      </c>
      <c r="M31" s="267">
        <f>G31-H31</f>
        <v>-377.7000000000007</v>
      </c>
      <c r="N31" s="163" t="s">
        <v>23</v>
      </c>
      <c r="O31" s="49">
        <f>IF(ISERROR('[20]Récolte_N'!$F$18)=TRUE,"",'[20]Récolte_N'!$F$18)</f>
        <v>4800</v>
      </c>
      <c r="P31" s="49">
        <f t="shared" si="1"/>
        <v>49.79166666666667</v>
      </c>
      <c r="Q31" s="50">
        <f>IF(ISERROR('[20]Récolte_N'!$H$18)=TRUE,"",'[20]Récolte_N'!$H$18)</f>
        <v>23900</v>
      </c>
      <c r="R31" s="229">
        <f>'[21]MA'!$AI187</f>
        <v>16977.7</v>
      </c>
      <c r="S31" s="263">
        <f>E31-Q31</f>
        <v>-1900</v>
      </c>
      <c r="T31" s="268">
        <f>C31-O31</f>
        <v>200</v>
      </c>
      <c r="U31" s="269">
        <f>D31-P31</f>
        <v>-5.791666666666671</v>
      </c>
      <c r="V31" s="13">
        <f>R31/Q31</f>
        <v>0.7103640167364017</v>
      </c>
    </row>
    <row r="32" spans="2:21" ht="12.75">
      <c r="B32" s="34"/>
      <c r="C32" s="53"/>
      <c r="D32" s="53"/>
      <c r="E32" s="54"/>
      <c r="F32" s="182"/>
      <c r="G32" s="183"/>
      <c r="H32" s="67"/>
      <c r="I32" s="184"/>
      <c r="J32" s="185"/>
      <c r="K32" s="186"/>
      <c r="L32" s="30"/>
      <c r="M32" s="271"/>
      <c r="N32" s="163"/>
      <c r="O32" s="187"/>
      <c r="P32" s="187"/>
      <c r="Q32" s="187"/>
      <c r="R32" s="272"/>
      <c r="S32" s="273"/>
      <c r="T32" s="260"/>
      <c r="U32" s="260"/>
    </row>
    <row r="33" spans="2:21" ht="15.75" thickBot="1">
      <c r="B33" s="55" t="s">
        <v>24</v>
      </c>
      <c r="C33" s="56">
        <f>IF(SUM(C12:C31)=0,"",SUM(C12:C31))</f>
        <v>1725607</v>
      </c>
      <c r="D33" s="56">
        <f>IF(OR(C33="",C33=0),"",(E33/C33)*10)</f>
        <v>100.94266681326111</v>
      </c>
      <c r="E33" s="56">
        <f>IF(SUM(E12:E31)=0,"",SUM(E12:E31))</f>
        <v>17418737.245163105</v>
      </c>
      <c r="F33" s="188">
        <f>IF(SUM(F12:F31)=0,"",SUM(F12:F31))</f>
        <v>14481049.89976104</v>
      </c>
      <c r="G33" s="189">
        <f>IF(SUM(G12:G31)=0,"",SUM(G12:G31))</f>
        <v>15435355</v>
      </c>
      <c r="H33" s="190">
        <f>IF(SUM(H12:H31)=0,"",SUM(H12:H31))</f>
        <v>12469803.399999999</v>
      </c>
      <c r="I33" s="191">
        <f>IF(OR(G33=0,G33=""),"",(G33/H33)-1)</f>
        <v>0.2378186331309764</v>
      </c>
      <c r="J33" s="192">
        <f>SUM(J12:J31)</f>
        <v>1983382.2451631052</v>
      </c>
      <c r="K33" s="193">
        <f>SUM(K12:K31)</f>
        <v>2011246.4997610403</v>
      </c>
      <c r="L33" s="274">
        <f>J33/K33-1</f>
        <v>-0.013854221549295831</v>
      </c>
      <c r="M33" s="275">
        <f>G33-H33</f>
        <v>2965551.6000000015</v>
      </c>
      <c r="N33" s="194" t="s">
        <v>24</v>
      </c>
      <c r="O33" s="276">
        <f>IF(SUM(O12:O31)=0,"",SUM(O12:O31))</f>
        <v>1762791</v>
      </c>
      <c r="P33" s="276">
        <f>IF(OR(O33="",O33=0),"",(Q33/O33)*10)</f>
        <v>82.14842201804433</v>
      </c>
      <c r="Q33" s="277">
        <f>IF(SUM(Q12:Q31)=0,"",SUM(Q12:Q31))</f>
        <v>14481049.89976104</v>
      </c>
      <c r="R33" s="278">
        <f>IF(SUM(R12:R31)=0,"",SUM(R12:R31))</f>
        <v>12469803.399999999</v>
      </c>
      <c r="S33" s="279">
        <f>E33-Q33</f>
        <v>2937687.3454020657</v>
      </c>
      <c r="T33" s="280">
        <f>C33-O33</f>
        <v>-37184</v>
      </c>
      <c r="U33" s="281">
        <f>D33-P33</f>
        <v>18.794244795216784</v>
      </c>
    </row>
    <row r="34" spans="2:10" ht="12.75" thickTop="1">
      <c r="B34" s="57"/>
      <c r="C34" s="58"/>
      <c r="D34" s="58"/>
      <c r="E34" s="58"/>
      <c r="F34" s="58"/>
      <c r="G34" s="58"/>
      <c r="H34" s="197"/>
      <c r="I34" s="198"/>
      <c r="J34" s="199"/>
    </row>
    <row r="35" spans="2:10" ht="15">
      <c r="B35" s="60" t="s">
        <v>45</v>
      </c>
      <c r="C35" s="61">
        <f>O33</f>
        <v>1762791</v>
      </c>
      <c r="D35" s="75">
        <f>IF(OR(C35="",C35=0),"",(E35/C35)*10)</f>
        <v>82.14842201804433</v>
      </c>
      <c r="E35" s="61">
        <f>Q33</f>
        <v>14481049.89976104</v>
      </c>
      <c r="G35" s="61">
        <f>R33</f>
        <v>12469803.399999999</v>
      </c>
      <c r="H35" s="197"/>
      <c r="I35" s="59"/>
      <c r="J35" s="199"/>
    </row>
    <row r="36" spans="2:10" ht="12">
      <c r="B36" s="60" t="s">
        <v>46</v>
      </c>
      <c r="C36" s="62"/>
      <c r="D36" s="63"/>
      <c r="E36" s="62"/>
      <c r="G36" s="62"/>
      <c r="H36" s="197"/>
      <c r="I36" s="59"/>
      <c r="J36" s="199"/>
    </row>
    <row r="37" spans="2:10" ht="12">
      <c r="B37" s="60" t="s">
        <v>25</v>
      </c>
      <c r="C37" s="64">
        <f>IF(OR(C33="",C33=0),"",(C33/C35)-1)</f>
        <v>-0.021093822239845794</v>
      </c>
      <c r="D37" s="64">
        <f>IF(OR(D33="",D33=0),"",(D33/D35)-1)</f>
        <v>0.22878400258362275</v>
      </c>
      <c r="E37" s="64">
        <f>IF(OR(E33="",E33=0),"",(E33/E35)-1)</f>
        <v>0.2028642512619574</v>
      </c>
      <c r="G37" s="64">
        <f>IF(OR(G33="",G33=0),"",(G33/G35)-1)</f>
        <v>0.2378186331309764</v>
      </c>
      <c r="H37" s="197"/>
      <c r="I37" s="198"/>
      <c r="J37" s="199"/>
    </row>
    <row r="38" ht="11.25" thickBot="1"/>
    <row r="39" spans="2:10" ht="12.75">
      <c r="B39" s="200" t="s">
        <v>0</v>
      </c>
      <c r="C39" s="201" t="s">
        <v>50</v>
      </c>
      <c r="D39" s="202" t="s">
        <v>50</v>
      </c>
      <c r="E39" s="203" t="s">
        <v>50</v>
      </c>
      <c r="F39" s="203" t="s">
        <v>50</v>
      </c>
      <c r="G39" s="204" t="s">
        <v>86</v>
      </c>
      <c r="H39" s="205" t="s">
        <v>87</v>
      </c>
      <c r="I39" s="30"/>
      <c r="J39" s="30"/>
    </row>
    <row r="40" spans="2:10" ht="12">
      <c r="B40" s="34"/>
      <c r="C40" s="206" t="s">
        <v>88</v>
      </c>
      <c r="D40" s="207" t="s">
        <v>88</v>
      </c>
      <c r="E40" s="208" t="s">
        <v>88</v>
      </c>
      <c r="F40" s="208" t="s">
        <v>88</v>
      </c>
      <c r="G40" s="209" t="s">
        <v>89</v>
      </c>
      <c r="H40" s="210" t="s">
        <v>90</v>
      </c>
      <c r="I40" s="30"/>
      <c r="J40" s="30"/>
    </row>
    <row r="41" spans="2:10" ht="12.75">
      <c r="B41" s="34"/>
      <c r="C41" s="211" t="s">
        <v>108</v>
      </c>
      <c r="D41" s="212" t="s">
        <v>109</v>
      </c>
      <c r="E41" s="213" t="s">
        <v>108</v>
      </c>
      <c r="F41" s="213" t="s">
        <v>109</v>
      </c>
      <c r="G41" s="209" t="s">
        <v>91</v>
      </c>
      <c r="H41" s="210" t="s">
        <v>77</v>
      </c>
      <c r="I41" s="30"/>
      <c r="J41" s="30"/>
    </row>
    <row r="42" spans="2:10" ht="12">
      <c r="B42" s="34"/>
      <c r="C42" s="214" t="s">
        <v>92</v>
      </c>
      <c r="D42" s="215" t="s">
        <v>92</v>
      </c>
      <c r="E42" s="216" t="s">
        <v>58</v>
      </c>
      <c r="F42" s="216" t="s">
        <v>58</v>
      </c>
      <c r="G42" s="217" t="s">
        <v>88</v>
      </c>
      <c r="H42" s="218"/>
      <c r="I42" s="30"/>
      <c r="J42" s="30"/>
    </row>
    <row r="43" spans="2:10" ht="12">
      <c r="B43" s="34" t="s">
        <v>8</v>
      </c>
      <c r="C43" s="145">
        <f>'[22]MA'!$AI168</f>
        <v>2219827.2</v>
      </c>
      <c r="D43" s="65">
        <f>'[21]MA'!$AB168</f>
        <v>1154720.1</v>
      </c>
      <c r="E43" s="219">
        <f>IF(OR(G12="",G12=0),"",C43/G12)</f>
        <v>0.748529278371721</v>
      </c>
      <c r="F43" s="66">
        <f>IF(OR(H12="",H12=0),"",D43/H12)</f>
        <v>0.5713107546400318</v>
      </c>
      <c r="G43" s="220">
        <f aca="true" t="shared" si="14" ref="G43:G64">IF(OR(E43="",E43=0),"",(E43-F43)*100)</f>
        <v>17.72185237316892</v>
      </c>
      <c r="H43" s="197">
        <f>IF(E12="","",(G12/E12))</f>
        <v>0.9187678237552996</v>
      </c>
      <c r="I43" s="30"/>
      <c r="J43" s="30"/>
    </row>
    <row r="44" spans="2:10" ht="12">
      <c r="B44" s="34" t="s">
        <v>31</v>
      </c>
      <c r="C44" s="65">
        <f>'[22]MA'!$AI169</f>
        <v>304991.3</v>
      </c>
      <c r="D44" s="65">
        <f>'[21]MA'!$AB169</f>
        <v>198131.8</v>
      </c>
      <c r="E44" s="66">
        <f>IF(OR(G13="",G13=0),"",C44/G13)</f>
        <v>0.7159420187793427</v>
      </c>
      <c r="F44" s="66">
        <f>IF(OR(H13="",H13=0),"",D44/H13)</f>
        <v>0.5670629650829994</v>
      </c>
      <c r="G44" s="220">
        <f t="shared" si="14"/>
        <v>14.887905369634336</v>
      </c>
      <c r="H44" s="197">
        <f>IF(E13="","",(G13/E13))</f>
        <v>0.7305779454638999</v>
      </c>
      <c r="I44" s="30"/>
      <c r="J44" s="30"/>
    </row>
    <row r="45" spans="2:10" ht="12">
      <c r="B45" s="34" t="s">
        <v>9</v>
      </c>
      <c r="C45" s="65">
        <f>'[22]MA'!$AI170</f>
        <v>444514</v>
      </c>
      <c r="D45" s="65">
        <f>'[21]MA'!$AB170</f>
        <v>250849.1</v>
      </c>
      <c r="E45" s="66">
        <f aca="true" t="shared" si="15" ref="E45:F62">IF(OR(G14="",G14=0),"",C45/G14)</f>
        <v>0.7534135593220339</v>
      </c>
      <c r="F45" s="66">
        <f t="shared" si="15"/>
        <v>0.6792859686392704</v>
      </c>
      <c r="G45" s="220">
        <f t="shared" si="14"/>
        <v>7.412759068276353</v>
      </c>
      <c r="H45" s="197">
        <f>IF(E14="","",(G14/E14))</f>
        <v>0.9496523306721607</v>
      </c>
      <c r="I45" s="30"/>
      <c r="J45" s="30"/>
    </row>
    <row r="46" spans="2:10" ht="12">
      <c r="B46" s="34" t="s">
        <v>28</v>
      </c>
      <c r="C46" s="65">
        <f>'[22]MA'!$AI171</f>
        <v>246954.6</v>
      </c>
      <c r="D46" s="65">
        <f>'[21]MA'!$AB171</f>
        <v>159115.9</v>
      </c>
      <c r="E46" s="66">
        <f t="shared" si="15"/>
        <v>0.823182</v>
      </c>
      <c r="F46" s="66">
        <f t="shared" si="15"/>
        <v>0.7397446810884643</v>
      </c>
      <c r="G46" s="220">
        <f t="shared" si="14"/>
        <v>8.343731891153572</v>
      </c>
      <c r="H46" s="197">
        <f>IF(E15="","",(G15/E15))</f>
        <v>0.8658008658008658</v>
      </c>
      <c r="I46" s="30"/>
      <c r="J46" s="30"/>
    </row>
    <row r="47" spans="2:10" ht="12">
      <c r="B47" s="34" t="s">
        <v>10</v>
      </c>
      <c r="C47" s="65">
        <f>'[22]MA'!$AI172</f>
        <v>76099.8</v>
      </c>
      <c r="D47" s="65">
        <f>'[21]MA'!$AB172</f>
        <v>72152.3</v>
      </c>
      <c r="E47" s="66">
        <f t="shared" si="15"/>
        <v>0.4104627831715211</v>
      </c>
      <c r="F47" s="66">
        <f t="shared" si="15"/>
        <v>0.4024770375064288</v>
      </c>
      <c r="G47" s="220">
        <f t="shared" si="14"/>
        <v>0.7985745665092248</v>
      </c>
      <c r="H47" s="197">
        <f aca="true" t="shared" si="16" ref="H47:H62">IF(E16="","",(G16/E16))</f>
        <v>1</v>
      </c>
      <c r="I47" s="30"/>
      <c r="J47" s="30"/>
    </row>
    <row r="48" spans="2:10" ht="12">
      <c r="B48" s="34" t="s">
        <v>11</v>
      </c>
      <c r="C48" s="65">
        <f>'[22]MA'!$AI173</f>
        <v>309055.2</v>
      </c>
      <c r="D48" s="65">
        <f>'[21]MA'!$AB173</f>
        <v>330148.6</v>
      </c>
      <c r="E48" s="66">
        <f t="shared" si="15"/>
        <v>0.7612197044334975</v>
      </c>
      <c r="F48" s="66">
        <f t="shared" si="15"/>
        <v>0.7451230513364085</v>
      </c>
      <c r="G48" s="220">
        <f t="shared" si="14"/>
        <v>1.6096653097088964</v>
      </c>
      <c r="H48" s="197">
        <f t="shared" si="16"/>
        <v>0.9485981308411215</v>
      </c>
      <c r="I48" s="30"/>
      <c r="J48" s="30"/>
    </row>
    <row r="49" spans="2:10" ht="12">
      <c r="B49" s="34" t="s">
        <v>12</v>
      </c>
      <c r="C49" s="65">
        <f>'[22]MA'!$AI174</f>
        <v>1101720.3</v>
      </c>
      <c r="D49" s="65">
        <f>'[21]MA'!$AB174</f>
        <v>724105.5</v>
      </c>
      <c r="E49" s="66">
        <f>IF(OR(G18="",G18=0),"",C49/G18)</f>
        <v>0.8674962992125984</v>
      </c>
      <c r="F49" s="66">
        <f>IF(OR(H18="",H18=0),"",D49/H18)</f>
        <v>0.7536660929646987</v>
      </c>
      <c r="G49" s="220">
        <f t="shared" si="14"/>
        <v>11.383020624789975</v>
      </c>
      <c r="H49" s="197">
        <f t="shared" si="16"/>
        <v>0.9222948438634713</v>
      </c>
      <c r="I49" s="30"/>
      <c r="J49" s="30"/>
    </row>
    <row r="50" spans="2:10" ht="12">
      <c r="B50" s="34" t="s">
        <v>14</v>
      </c>
      <c r="C50" s="65">
        <f>'[22]MA'!$AI175</f>
        <v>14087.4</v>
      </c>
      <c r="D50" s="65">
        <f>'[21]MA'!$AB175</f>
        <v>20110</v>
      </c>
      <c r="E50" s="66">
        <f t="shared" si="15"/>
        <v>0.444397476340694</v>
      </c>
      <c r="F50" s="66">
        <f t="shared" si="15"/>
        <v>0.6395049322334654</v>
      </c>
      <c r="G50" s="220">
        <f t="shared" si="14"/>
        <v>-19.51074558927714</v>
      </c>
      <c r="H50" s="197">
        <f t="shared" si="16"/>
        <v>0.690631808278867</v>
      </c>
      <c r="I50" s="30"/>
      <c r="J50" s="30"/>
    </row>
    <row r="51" spans="2:10" ht="12">
      <c r="B51" s="34" t="s">
        <v>27</v>
      </c>
      <c r="C51" s="65">
        <f>'[22]MA'!$AI176</f>
        <v>478223.9</v>
      </c>
      <c r="D51" s="65">
        <f>'[21]MA'!$AB176</f>
        <v>308539.8</v>
      </c>
      <c r="E51" s="66">
        <f t="shared" si="15"/>
        <v>1.046899956217163</v>
      </c>
      <c r="F51" s="66">
        <f t="shared" si="15"/>
        <v>0.8832717317650817</v>
      </c>
      <c r="G51" s="220">
        <f t="shared" si="14"/>
        <v>16.362822445208135</v>
      </c>
      <c r="H51" s="197">
        <f t="shared" si="16"/>
        <v>1</v>
      </c>
      <c r="I51" s="30"/>
      <c r="J51" s="30"/>
    </row>
    <row r="52" spans="2:10" ht="12">
      <c r="B52" s="34" t="s">
        <v>15</v>
      </c>
      <c r="C52" s="65">
        <f>'[22]MA'!$AI177</f>
        <v>166753.4</v>
      </c>
      <c r="D52" s="65">
        <f>'[21]MA'!$AB177</f>
        <v>92937.5</v>
      </c>
      <c r="E52" s="66">
        <f t="shared" si="15"/>
        <v>0.7940638095238095</v>
      </c>
      <c r="F52" s="66">
        <f t="shared" si="15"/>
        <v>0.7024855232236895</v>
      </c>
      <c r="G52" s="220">
        <f t="shared" si="14"/>
        <v>9.157828630011998</v>
      </c>
      <c r="H52" s="197">
        <f t="shared" si="16"/>
        <v>0.9767441860465116</v>
      </c>
      <c r="I52" s="30"/>
      <c r="J52" s="30"/>
    </row>
    <row r="53" spans="2:10" ht="12">
      <c r="B53" s="34" t="s">
        <v>29</v>
      </c>
      <c r="C53" s="65">
        <f>'[22]MA'!$AI178</f>
        <v>985181.8</v>
      </c>
      <c r="D53" s="65">
        <f>'[21]MA'!$AB178</f>
        <v>735078.1</v>
      </c>
      <c r="E53" s="66">
        <f t="shared" si="15"/>
        <v>0.6295091373801918</v>
      </c>
      <c r="F53" s="66">
        <f t="shared" si="15"/>
        <v>0.5951364624361845</v>
      </c>
      <c r="G53" s="220">
        <f t="shared" si="14"/>
        <v>3.437267494400731</v>
      </c>
      <c r="H53" s="197">
        <f t="shared" si="16"/>
        <v>0.9873817034700315</v>
      </c>
      <c r="I53" s="30"/>
      <c r="J53" s="30"/>
    </row>
    <row r="54" spans="2:10" ht="12">
      <c r="B54" s="34" t="s">
        <v>16</v>
      </c>
      <c r="C54" s="65">
        <f>'[22]MA'!$AI179</f>
        <v>561952</v>
      </c>
      <c r="D54" s="65">
        <f>'[21]MA'!$AB179</f>
        <v>490385.7</v>
      </c>
      <c r="E54" s="66">
        <f t="shared" si="15"/>
        <v>0.8901927859711376</v>
      </c>
      <c r="F54" s="66">
        <f t="shared" si="15"/>
        <v>0.8261241065293168</v>
      </c>
      <c r="G54" s="220">
        <f t="shared" si="14"/>
        <v>6.406867944182082</v>
      </c>
      <c r="H54" s="197">
        <f t="shared" si="16"/>
        <v>0.7683912232195264</v>
      </c>
      <c r="I54" s="30"/>
      <c r="J54" s="30"/>
    </row>
    <row r="55" spans="2:10" ht="12">
      <c r="B55" s="34" t="s">
        <v>17</v>
      </c>
      <c r="C55" s="65">
        <f>'[22]MA'!$AI180</f>
        <v>856118.9</v>
      </c>
      <c r="D55" s="65">
        <f>'[21]MA'!$AB180</f>
        <v>793303.2</v>
      </c>
      <c r="E55" s="66">
        <f t="shared" si="15"/>
        <v>0.7336065981148243</v>
      </c>
      <c r="F55" s="66">
        <f t="shared" si="15"/>
        <v>0.6772023435391887</v>
      </c>
      <c r="G55" s="220">
        <f t="shared" si="14"/>
        <v>5.640425457563558</v>
      </c>
      <c r="H55" s="197">
        <f t="shared" si="16"/>
        <v>0.9043987724355994</v>
      </c>
      <c r="I55" s="30"/>
      <c r="J55" s="30"/>
    </row>
    <row r="56" spans="2:10" ht="12">
      <c r="B56" s="34" t="s">
        <v>18</v>
      </c>
      <c r="C56" s="65">
        <f>'[22]MA'!$AI181</f>
        <v>782364.1</v>
      </c>
      <c r="D56" s="65">
        <f>'[21]MA'!$AB181</f>
        <v>583176.1</v>
      </c>
      <c r="E56" s="66">
        <f t="shared" si="15"/>
        <v>0.5471077622377623</v>
      </c>
      <c r="F56" s="66">
        <f t="shared" si="15"/>
        <v>0.46559315581946636</v>
      </c>
      <c r="G56" s="220">
        <f t="shared" si="14"/>
        <v>8.151460641829589</v>
      </c>
      <c r="H56" s="197">
        <f t="shared" si="16"/>
        <v>0.8411764705882353</v>
      </c>
      <c r="I56" s="30"/>
      <c r="J56" s="30"/>
    </row>
    <row r="57" spans="2:10" ht="12">
      <c r="B57" s="34" t="s">
        <v>19</v>
      </c>
      <c r="C57" s="65">
        <f>'[22]MA'!$AI182</f>
        <v>336129.2</v>
      </c>
      <c r="D57" s="65">
        <f>'[21]MA'!$AB182</f>
        <v>311713.5</v>
      </c>
      <c r="E57" s="66">
        <f t="shared" si="15"/>
        <v>0.840323</v>
      </c>
      <c r="F57" s="66">
        <f t="shared" si="15"/>
        <v>0.7636420694906235</v>
      </c>
      <c r="G57" s="220">
        <f t="shared" si="14"/>
        <v>7.668093050937652</v>
      </c>
      <c r="H57" s="197">
        <f t="shared" si="16"/>
        <v>0.843614889802805</v>
      </c>
      <c r="I57" s="30"/>
      <c r="J57" s="30"/>
    </row>
    <row r="58" spans="2:10" ht="12">
      <c r="B58" s="34" t="s">
        <v>20</v>
      </c>
      <c r="C58" s="65">
        <f>'[22]MA'!$AI183</f>
        <v>1485611.3</v>
      </c>
      <c r="D58" s="65">
        <f>'[21]MA'!$AB183</f>
        <v>961603.1</v>
      </c>
      <c r="E58" s="66">
        <f t="shared" si="15"/>
        <v>0.7819006842105264</v>
      </c>
      <c r="F58" s="66">
        <f t="shared" si="15"/>
        <v>0.6613813871398188</v>
      </c>
      <c r="G58" s="220">
        <f t="shared" si="14"/>
        <v>12.051929707070762</v>
      </c>
      <c r="H58" s="197">
        <f t="shared" si="16"/>
        <v>0.8546650994807684</v>
      </c>
      <c r="I58" s="30"/>
      <c r="J58" s="30"/>
    </row>
    <row r="59" spans="2:10" ht="12">
      <c r="B59" s="34" t="s">
        <v>21</v>
      </c>
      <c r="C59" s="65">
        <f>'[22]MA'!$AI184</f>
        <v>34475.8</v>
      </c>
      <c r="D59" s="65">
        <f>'[21]MA'!$AB184</f>
        <v>37044.8</v>
      </c>
      <c r="E59" s="66">
        <f t="shared" si="15"/>
        <v>0.538684375</v>
      </c>
      <c r="F59" s="66">
        <f t="shared" si="15"/>
        <v>0.5135047843739561</v>
      </c>
      <c r="G59" s="220">
        <f t="shared" si="14"/>
        <v>2.5179590626043913</v>
      </c>
      <c r="H59" s="197">
        <f>IF(E28="","",(G28/E28))</f>
        <v>0.7432336703433507</v>
      </c>
      <c r="I59" s="30"/>
      <c r="J59" s="30"/>
    </row>
    <row r="60" spans="2:10" ht="12">
      <c r="B60" s="34" t="s">
        <v>30</v>
      </c>
      <c r="C60" s="65">
        <f>'[22]MA'!$AI185</f>
        <v>75259.3</v>
      </c>
      <c r="D60" s="65">
        <f>'[21]MA'!$AB185</f>
        <v>71745.2</v>
      </c>
      <c r="E60" s="66">
        <f t="shared" si="15"/>
        <v>0.6271608333333334</v>
      </c>
      <c r="F60" s="66">
        <f t="shared" si="15"/>
        <v>0.5298892291239218</v>
      </c>
      <c r="G60" s="220">
        <f t="shared" si="14"/>
        <v>9.72716042094116</v>
      </c>
      <c r="H60" s="197">
        <f>IF(E29="","",(G29/E29))</f>
        <v>0.8</v>
      </c>
      <c r="I60" s="30"/>
      <c r="J60" s="30"/>
    </row>
    <row r="61" spans="2:10" ht="12">
      <c r="B61" s="34" t="s">
        <v>22</v>
      </c>
      <c r="C61" s="65">
        <f>'[22]MA'!$AI186</f>
        <v>876379.9</v>
      </c>
      <c r="D61" s="65">
        <f>'[21]MA'!$AB186</f>
        <v>401757.7</v>
      </c>
      <c r="E61" s="66">
        <f t="shared" si="15"/>
        <v>0.6741383846153847</v>
      </c>
      <c r="F61" s="66">
        <f t="shared" si="15"/>
        <v>0.37224106786804423</v>
      </c>
      <c r="G61" s="220">
        <f t="shared" si="14"/>
        <v>30.189731674734045</v>
      </c>
      <c r="H61" s="197">
        <f t="shared" si="16"/>
        <v>0.8229351259983312</v>
      </c>
      <c r="I61" s="30"/>
      <c r="J61" s="30"/>
    </row>
    <row r="62" spans="2:10" ht="12">
      <c r="B62" s="34" t="s">
        <v>23</v>
      </c>
      <c r="C62" s="65">
        <f>'[22]MA'!$AI187</f>
        <v>10444</v>
      </c>
      <c r="D62" s="65">
        <f>'[21]MA'!$AB187</f>
        <v>14011.4</v>
      </c>
      <c r="E62" s="66">
        <f t="shared" si="15"/>
        <v>0.6291566265060241</v>
      </c>
      <c r="F62" s="66">
        <f t="shared" si="15"/>
        <v>0.8252825765563061</v>
      </c>
      <c r="G62" s="220">
        <f t="shared" si="14"/>
        <v>-19.6125950050282</v>
      </c>
      <c r="H62" s="197">
        <f t="shared" si="16"/>
        <v>0.7545454545454545</v>
      </c>
      <c r="I62" s="30"/>
      <c r="J62" s="30"/>
    </row>
    <row r="63" spans="2:10" ht="12">
      <c r="B63" s="34"/>
      <c r="C63" s="65"/>
      <c r="D63" s="65"/>
      <c r="E63" s="221"/>
      <c r="F63" s="66">
        <f>IF(OR(H32="",H32=0),"",D63/H32)</f>
      </c>
      <c r="G63" s="220"/>
      <c r="H63" s="197"/>
      <c r="I63" s="30"/>
      <c r="J63" s="30"/>
    </row>
    <row r="64" spans="2:10" ht="12.75" thickBot="1">
      <c r="B64" s="222" t="s">
        <v>24</v>
      </c>
      <c r="C64" s="223">
        <f>IF(SUM(C43:C62)=0,"",SUM(C43:C62))</f>
        <v>11366143.400000004</v>
      </c>
      <c r="D64" s="223">
        <f>IF(SUM(D43:D62)=0,"",SUM(D43:D62))</f>
        <v>7710629.4</v>
      </c>
      <c r="E64" s="224">
        <f>IF(OR(G33="",G33=0),"",C64/G33)</f>
        <v>0.73637071515362</v>
      </c>
      <c r="F64" s="225">
        <f>IF(OR(H33="",H33=0),"",D64/H33)</f>
        <v>0.6183441031636474</v>
      </c>
      <c r="G64" s="226">
        <f t="shared" si="14"/>
        <v>11.802661198997255</v>
      </c>
      <c r="H64" s="227">
        <f>IF(E33="","",(G33/E33))</f>
        <v>0.8861351303916214</v>
      </c>
      <c r="I64" s="30"/>
      <c r="J64" s="30"/>
    </row>
    <row r="65" spans="3:10" ht="12.75">
      <c r="C65" s="238"/>
      <c r="D65" s="239"/>
      <c r="E65" s="238"/>
      <c r="F65" s="238"/>
      <c r="G65" s="238"/>
      <c r="H65" s="240"/>
      <c r="I65" s="241"/>
      <c r="J65" s="13" t="s">
        <v>26</v>
      </c>
    </row>
    <row r="66" spans="3:10" ht="13.5" thickBot="1">
      <c r="C66" s="238"/>
      <c r="D66" s="239"/>
      <c r="E66" s="238"/>
      <c r="F66" s="238"/>
      <c r="G66" s="238"/>
      <c r="H66" s="240"/>
      <c r="I66" s="241"/>
      <c r="J66" s="282"/>
    </row>
    <row r="67" spans="2:9" ht="13.5">
      <c r="B67" s="200" t="s">
        <v>0</v>
      </c>
      <c r="C67" s="201" t="s">
        <v>93</v>
      </c>
      <c r="D67" s="203" t="s">
        <v>93</v>
      </c>
      <c r="E67" s="202" t="s">
        <v>93</v>
      </c>
      <c r="F67" s="203" t="s">
        <v>93</v>
      </c>
      <c r="G67" s="204" t="s">
        <v>86</v>
      </c>
      <c r="H67" s="242" t="s">
        <v>94</v>
      </c>
      <c r="I67" s="283" t="s">
        <v>94</v>
      </c>
    </row>
    <row r="68" spans="2:9" ht="13.5">
      <c r="B68" s="34"/>
      <c r="C68" s="243" t="s">
        <v>95</v>
      </c>
      <c r="D68" s="208" t="s">
        <v>95</v>
      </c>
      <c r="E68" s="243" t="s">
        <v>95</v>
      </c>
      <c r="F68" s="208" t="s">
        <v>95</v>
      </c>
      <c r="G68" s="209" t="s">
        <v>89</v>
      </c>
      <c r="H68" s="244" t="s">
        <v>96</v>
      </c>
      <c r="I68" s="284" t="s">
        <v>96</v>
      </c>
    </row>
    <row r="69" spans="2:9" ht="13.5">
      <c r="B69" s="34"/>
      <c r="C69" s="211" t="s">
        <v>108</v>
      </c>
      <c r="D69" s="245" t="s">
        <v>108</v>
      </c>
      <c r="E69" s="246" t="s">
        <v>109</v>
      </c>
      <c r="F69" s="213" t="s">
        <v>109</v>
      </c>
      <c r="G69" s="209"/>
      <c r="H69" s="244" t="s">
        <v>77</v>
      </c>
      <c r="I69" s="284" t="s">
        <v>77</v>
      </c>
    </row>
    <row r="70" spans="2:9" ht="12">
      <c r="B70" s="34"/>
      <c r="C70" s="214" t="s">
        <v>92</v>
      </c>
      <c r="D70" s="216" t="s">
        <v>58</v>
      </c>
      <c r="E70" s="215" t="s">
        <v>92</v>
      </c>
      <c r="F70" s="216" t="s">
        <v>58</v>
      </c>
      <c r="G70" s="217"/>
      <c r="H70" s="218"/>
      <c r="I70" s="285"/>
    </row>
    <row r="71" spans="2:9" ht="12">
      <c r="B71" s="34" t="s">
        <v>8</v>
      </c>
      <c r="C71" s="247">
        <v>712094.3</v>
      </c>
      <c r="D71" s="248">
        <f>IF(OR(G12="",G12=0),"",C71/G12)</f>
        <v>0.2401193356454123</v>
      </c>
      <c r="E71" s="247">
        <v>457744.9</v>
      </c>
      <c r="F71" s="248">
        <f aca="true" t="shared" si="17" ref="F71:F90">IF(OR(H12="",H12=0),"",E71/H12)</f>
        <v>0.22647443675019244</v>
      </c>
      <c r="G71" s="220">
        <f aca="true" t="shared" si="18" ref="G71:G90">IF(OR(D71="",D71=0),"",(D71-F71)*100)</f>
        <v>1.364489889521986</v>
      </c>
      <c r="H71" s="249">
        <f>IF(G12="","",(C43+C71)/G12)</f>
        <v>0.9886486140171332</v>
      </c>
      <c r="I71" s="286">
        <f>IF(H12="","",(D43+E71)/H12)</f>
        <v>0.7977851913902242</v>
      </c>
    </row>
    <row r="72" spans="2:9" ht="12">
      <c r="B72" s="34" t="s">
        <v>31</v>
      </c>
      <c r="C72" s="247">
        <v>78268.1</v>
      </c>
      <c r="D72" s="136">
        <f>IF(OR(G13="",G13=0),"",C72/G13)</f>
        <v>0.18372793427230047</v>
      </c>
      <c r="E72" s="247">
        <v>65772</v>
      </c>
      <c r="F72" s="136">
        <f t="shared" si="17"/>
        <v>0.18824270177447053</v>
      </c>
      <c r="G72" s="220">
        <f t="shared" si="18"/>
        <v>-0.45147675021700584</v>
      </c>
      <c r="H72" s="249">
        <f>IF(G13="","",(C44+C72)/G13)</f>
        <v>0.8996699530516432</v>
      </c>
      <c r="I72" s="286">
        <f>IF(H13="","",(D44+E72)/H13)</f>
        <v>0.7553056668574699</v>
      </c>
    </row>
    <row r="73" spans="2:9" ht="12">
      <c r="B73" s="34" t="s">
        <v>9</v>
      </c>
      <c r="C73" s="247">
        <v>88405.6</v>
      </c>
      <c r="D73" s="136">
        <f>IF(OR(G14="",G14=0),"",C73/G14)</f>
        <v>0.14984</v>
      </c>
      <c r="E73" s="247">
        <v>65690.7</v>
      </c>
      <c r="F73" s="136">
        <f t="shared" si="17"/>
        <v>0.17788690802594753</v>
      </c>
      <c r="G73" s="220">
        <f t="shared" si="18"/>
        <v>-2.8046908025947532</v>
      </c>
      <c r="H73" s="249">
        <f>IF(G14="","",(C45+C73)/G14)</f>
        <v>0.9032535593220339</v>
      </c>
      <c r="I73" s="286">
        <f>IF(H14="","",(D45+E73)/H14)</f>
        <v>0.8571728766652179</v>
      </c>
    </row>
    <row r="74" spans="2:9" ht="12">
      <c r="B74" s="34" t="s">
        <v>28</v>
      </c>
      <c r="C74" s="247">
        <v>45681.5</v>
      </c>
      <c r="D74" s="136">
        <f aca="true" t="shared" si="19" ref="D74:D89">IF(OR(G15="",G15=0),"",C74/G15)</f>
        <v>0.15227166666666667</v>
      </c>
      <c r="E74" s="247">
        <v>39197.9</v>
      </c>
      <c r="F74" s="136">
        <f t="shared" si="17"/>
        <v>0.1822346983226536</v>
      </c>
      <c r="G74" s="220">
        <f t="shared" si="18"/>
        <v>-2.996303165598693</v>
      </c>
      <c r="H74" s="249">
        <f>IF(G15="","",(C46+C74)/G15)</f>
        <v>0.9754536666666666</v>
      </c>
      <c r="I74" s="286">
        <f>IF(H15="","",(D46+E74)/H15)</f>
        <v>0.9219793794111178</v>
      </c>
    </row>
    <row r="75" spans="2:9" ht="12">
      <c r="B75" s="34" t="s">
        <v>10</v>
      </c>
      <c r="C75" s="247">
        <v>60349</v>
      </c>
      <c r="D75" s="136">
        <f t="shared" si="19"/>
        <v>0.32550701186623515</v>
      </c>
      <c r="E75" s="247">
        <v>79996.2</v>
      </c>
      <c r="F75" s="136">
        <f t="shared" si="17"/>
        <v>0.4462315627883211</v>
      </c>
      <c r="G75" s="220">
        <f t="shared" si="18"/>
        <v>-12.072455092208594</v>
      </c>
      <c r="H75" s="249">
        <f aca="true" t="shared" si="20" ref="H75:H90">IF(G16="","",(C47+C75)/G16)</f>
        <v>0.7359697950377562</v>
      </c>
      <c r="I75" s="286">
        <f aca="true" t="shared" si="21" ref="I75:I90">IF(H16="","",(D47+E75)/H16)</f>
        <v>0.8487086002947499</v>
      </c>
    </row>
    <row r="76" spans="2:9" ht="12">
      <c r="B76" s="34" t="s">
        <v>11</v>
      </c>
      <c r="C76" s="247">
        <v>87209.8</v>
      </c>
      <c r="D76" s="136">
        <f t="shared" si="19"/>
        <v>0.2148024630541872</v>
      </c>
      <c r="E76" s="247">
        <v>93631.3</v>
      </c>
      <c r="F76" s="136">
        <f t="shared" si="17"/>
        <v>0.21131950871999663</v>
      </c>
      <c r="G76" s="220">
        <f t="shared" si="18"/>
        <v>0.34829543341905744</v>
      </c>
      <c r="H76" s="249">
        <f t="shared" si="20"/>
        <v>0.9760221674876848</v>
      </c>
      <c r="I76" s="286">
        <f t="shared" si="21"/>
        <v>0.9564425600564052</v>
      </c>
    </row>
    <row r="77" spans="2:9" ht="12">
      <c r="B77" s="34" t="s">
        <v>12</v>
      </c>
      <c r="C77" s="247">
        <v>192743.1</v>
      </c>
      <c r="D77" s="136">
        <f t="shared" si="19"/>
        <v>0.15176622047244095</v>
      </c>
      <c r="E77" s="247">
        <v>138869.6</v>
      </c>
      <c r="F77" s="136">
        <f t="shared" si="17"/>
        <v>0.14453875694021176</v>
      </c>
      <c r="G77" s="220">
        <f t="shared" si="18"/>
        <v>0.7227463532229195</v>
      </c>
      <c r="H77" s="249">
        <f t="shared" si="20"/>
        <v>1.0192625196850396</v>
      </c>
      <c r="I77" s="286">
        <f t="shared" si="21"/>
        <v>0.8982048499049103</v>
      </c>
    </row>
    <row r="78" spans="2:9" ht="12">
      <c r="B78" s="34" t="s">
        <v>14</v>
      </c>
      <c r="C78" s="247">
        <v>82.7</v>
      </c>
      <c r="D78" s="136">
        <f t="shared" si="19"/>
        <v>0.002608832807570978</v>
      </c>
      <c r="E78" s="247">
        <v>23.5</v>
      </c>
      <c r="F78" s="136">
        <f t="shared" si="17"/>
        <v>0.0007473081008198129</v>
      </c>
      <c r="G78" s="220">
        <f t="shared" si="18"/>
        <v>0.18615247067511653</v>
      </c>
      <c r="H78" s="249">
        <f t="shared" si="20"/>
        <v>0.447006309148265</v>
      </c>
      <c r="I78" s="286">
        <f t="shared" si="21"/>
        <v>0.6402522403342852</v>
      </c>
    </row>
    <row r="79" spans="2:9" ht="12">
      <c r="B79" s="34" t="s">
        <v>27</v>
      </c>
      <c r="C79" s="247">
        <v>38655.3</v>
      </c>
      <c r="D79" s="136">
        <f t="shared" si="19"/>
        <v>0.08462193520140106</v>
      </c>
      <c r="E79" s="247">
        <v>25667.8</v>
      </c>
      <c r="F79" s="136">
        <f t="shared" si="17"/>
        <v>0.07348044614211768</v>
      </c>
      <c r="G79" s="220">
        <f t="shared" si="18"/>
        <v>1.1141489059283374</v>
      </c>
      <c r="H79" s="249">
        <f t="shared" si="20"/>
        <v>1.1315218914185639</v>
      </c>
      <c r="I79" s="286">
        <f t="shared" si="21"/>
        <v>0.9567521779071994</v>
      </c>
    </row>
    <row r="80" spans="2:9" ht="12">
      <c r="B80" s="34" t="s">
        <v>15</v>
      </c>
      <c r="C80" s="247">
        <v>24296.1</v>
      </c>
      <c r="D80" s="136">
        <f t="shared" si="19"/>
        <v>0.11569571428571428</v>
      </c>
      <c r="E80" s="247">
        <v>12457.8</v>
      </c>
      <c r="F80" s="136">
        <f t="shared" si="17"/>
        <v>0.09416461763245276</v>
      </c>
      <c r="G80" s="220">
        <f t="shared" si="18"/>
        <v>2.1531096653261512</v>
      </c>
      <c r="H80" s="249">
        <f t="shared" si="20"/>
        <v>0.9097595238095239</v>
      </c>
      <c r="I80" s="286">
        <f t="shared" si="21"/>
        <v>0.7966501408561423</v>
      </c>
    </row>
    <row r="81" spans="2:9" ht="12">
      <c r="B81" s="34" t="s">
        <v>29</v>
      </c>
      <c r="C81" s="247">
        <v>487550.3</v>
      </c>
      <c r="D81" s="136">
        <f t="shared" si="19"/>
        <v>0.31153373801916934</v>
      </c>
      <c r="E81" s="247">
        <v>461136.7</v>
      </c>
      <c r="F81" s="136">
        <f t="shared" si="17"/>
        <v>0.37334708289839685</v>
      </c>
      <c r="G81" s="220">
        <f t="shared" si="18"/>
        <v>-6.181334487922752</v>
      </c>
      <c r="H81" s="249">
        <f t="shared" si="20"/>
        <v>0.941042875399361</v>
      </c>
      <c r="I81" s="286">
        <f t="shared" si="21"/>
        <v>0.9684835453345813</v>
      </c>
    </row>
    <row r="82" spans="2:9" ht="12">
      <c r="B82" s="34" t="s">
        <v>16</v>
      </c>
      <c r="C82" s="247">
        <v>81068.1</v>
      </c>
      <c r="D82" s="136">
        <f t="shared" si="19"/>
        <v>0.1284206440984048</v>
      </c>
      <c r="E82" s="247">
        <v>44166.7</v>
      </c>
      <c r="F82" s="136">
        <f t="shared" si="17"/>
        <v>0.07440505621564489</v>
      </c>
      <c r="G82" s="220">
        <f t="shared" si="18"/>
        <v>5.401558788275993</v>
      </c>
      <c r="H82" s="249">
        <f t="shared" si="20"/>
        <v>1.0186134300695424</v>
      </c>
      <c r="I82" s="286">
        <f t="shared" si="21"/>
        <v>0.9005291627449616</v>
      </c>
    </row>
    <row r="83" spans="2:9" ht="12">
      <c r="B83" s="34" t="s">
        <v>17</v>
      </c>
      <c r="C83" s="247">
        <v>323192.4</v>
      </c>
      <c r="D83" s="136">
        <f t="shared" si="19"/>
        <v>0.2769429305912597</v>
      </c>
      <c r="E83" s="247">
        <v>304635.9</v>
      </c>
      <c r="F83" s="136">
        <f t="shared" si="17"/>
        <v>0.2600520777001403</v>
      </c>
      <c r="G83" s="220">
        <f t="shared" si="18"/>
        <v>1.6890852891119357</v>
      </c>
      <c r="H83" s="249">
        <f t="shared" si="20"/>
        <v>1.010549528706084</v>
      </c>
      <c r="I83" s="286">
        <f t="shared" si="21"/>
        <v>0.9372544212393292</v>
      </c>
    </row>
    <row r="84" spans="2:9" ht="12">
      <c r="B84" s="34" t="s">
        <v>18</v>
      </c>
      <c r="C84" s="247">
        <v>490959.1</v>
      </c>
      <c r="D84" s="136">
        <f t="shared" si="19"/>
        <v>0.34332804195804195</v>
      </c>
      <c r="E84" s="247">
        <v>399963.8</v>
      </c>
      <c r="F84" s="136">
        <f t="shared" si="17"/>
        <v>0.31932105560489515</v>
      </c>
      <c r="G84" s="220">
        <f t="shared" si="18"/>
        <v>2.4006986353146798</v>
      </c>
      <c r="H84" s="249">
        <f t="shared" si="20"/>
        <v>0.8904358041958041</v>
      </c>
      <c r="I84" s="286">
        <f t="shared" si="21"/>
        <v>0.7849142114243615</v>
      </c>
    </row>
    <row r="85" spans="2:9" ht="12">
      <c r="B85" s="34" t="s">
        <v>19</v>
      </c>
      <c r="C85" s="247">
        <v>68337.8</v>
      </c>
      <c r="D85" s="136">
        <f t="shared" si="19"/>
        <v>0.1708445</v>
      </c>
      <c r="E85" s="247">
        <v>72369.3</v>
      </c>
      <c r="F85" s="136">
        <f t="shared" si="17"/>
        <v>0.17729178242067728</v>
      </c>
      <c r="G85" s="220">
        <f t="shared" si="18"/>
        <v>-0.6447282420677269</v>
      </c>
      <c r="H85" s="249">
        <f t="shared" si="20"/>
        <v>1.0111675</v>
      </c>
      <c r="I85" s="286">
        <f t="shared" si="21"/>
        <v>0.9409338519113007</v>
      </c>
    </row>
    <row r="86" spans="2:9" ht="12">
      <c r="B86" s="34" t="s">
        <v>20</v>
      </c>
      <c r="C86" s="247">
        <v>449615.6</v>
      </c>
      <c r="D86" s="136">
        <f t="shared" si="19"/>
        <v>0.2366397894736842</v>
      </c>
      <c r="E86" s="247">
        <v>349705.6</v>
      </c>
      <c r="F86" s="136">
        <f t="shared" si="17"/>
        <v>0.24052415681538733</v>
      </c>
      <c r="G86" s="220">
        <f t="shared" si="18"/>
        <v>-0.38843673417031377</v>
      </c>
      <c r="H86" s="249">
        <f t="shared" si="20"/>
        <v>1.0185404736842105</v>
      </c>
      <c r="I86" s="286">
        <f t="shared" si="21"/>
        <v>0.9019055439552061</v>
      </c>
    </row>
    <row r="87" spans="2:9" ht="12">
      <c r="B87" s="34" t="s">
        <v>21</v>
      </c>
      <c r="C87" s="247">
        <v>27344.9</v>
      </c>
      <c r="D87" s="136">
        <f t="shared" si="19"/>
        <v>0.42726406250000004</v>
      </c>
      <c r="E87" s="247">
        <v>31708.2</v>
      </c>
      <c r="F87" s="136">
        <f t="shared" si="17"/>
        <v>0.43953030935208914</v>
      </c>
      <c r="G87" s="220">
        <f t="shared" si="18"/>
        <v>-1.2266246852089102</v>
      </c>
      <c r="H87" s="249">
        <f t="shared" si="20"/>
        <v>0.9659484375</v>
      </c>
      <c r="I87" s="286">
        <f t="shared" si="21"/>
        <v>0.9530350937260451</v>
      </c>
    </row>
    <row r="88" spans="2:9" ht="12">
      <c r="B88" s="34" t="s">
        <v>30</v>
      </c>
      <c r="C88" s="247">
        <v>26398.2</v>
      </c>
      <c r="D88" s="136">
        <f t="shared" si="19"/>
        <v>0.219985</v>
      </c>
      <c r="E88" s="247">
        <v>43543.6</v>
      </c>
      <c r="F88" s="136">
        <f t="shared" si="17"/>
        <v>0.3216003946923335</v>
      </c>
      <c r="G88" s="220">
        <f t="shared" si="18"/>
        <v>-10.161539469233347</v>
      </c>
      <c r="H88" s="249">
        <f t="shared" si="20"/>
        <v>0.8471458333333334</v>
      </c>
      <c r="I88" s="286">
        <f t="shared" si="21"/>
        <v>0.8514896238162553</v>
      </c>
    </row>
    <row r="89" spans="2:9" ht="12">
      <c r="B89" s="34" t="s">
        <v>22</v>
      </c>
      <c r="C89" s="247">
        <v>169466.2</v>
      </c>
      <c r="D89" s="136">
        <f t="shared" si="19"/>
        <v>0.1303586153846154</v>
      </c>
      <c r="E89" s="247">
        <v>128480.9</v>
      </c>
      <c r="F89" s="136">
        <f t="shared" si="17"/>
        <v>0.11904157012210942</v>
      </c>
      <c r="G89" s="220">
        <f t="shared" si="18"/>
        <v>1.1317045262505987</v>
      </c>
      <c r="H89" s="249">
        <f t="shared" si="20"/>
        <v>0.804497</v>
      </c>
      <c r="I89" s="286">
        <f t="shared" si="21"/>
        <v>0.4912826379901536</v>
      </c>
    </row>
    <row r="90" spans="2:9" ht="12">
      <c r="B90" s="34" t="s">
        <v>23</v>
      </c>
      <c r="C90" s="247">
        <v>718.4</v>
      </c>
      <c r="D90" s="136">
        <f>IF(OR(G31="",G31=0),"",C90/G31)</f>
        <v>0.04327710843373494</v>
      </c>
      <c r="E90" s="247">
        <v>265.7</v>
      </c>
      <c r="F90" s="136">
        <f t="shared" si="17"/>
        <v>0.01564994080470264</v>
      </c>
      <c r="G90" s="220">
        <f t="shared" si="18"/>
        <v>2.76271676290323</v>
      </c>
      <c r="H90" s="249">
        <f t="shared" si="20"/>
        <v>0.672433734939759</v>
      </c>
      <c r="I90" s="286">
        <f t="shared" si="21"/>
        <v>0.8409325173610088</v>
      </c>
    </row>
    <row r="91" spans="2:9" ht="12">
      <c r="B91" s="34"/>
      <c r="C91" s="65"/>
      <c r="D91" s="221"/>
      <c r="E91" s="65"/>
      <c r="F91" s="66"/>
      <c r="G91" s="220"/>
      <c r="H91" s="249"/>
      <c r="I91" s="286"/>
    </row>
    <row r="92" spans="2:9" ht="12.75" thickBot="1">
      <c r="B92" s="222" t="s">
        <v>24</v>
      </c>
      <c r="C92" s="223">
        <f>IF(SUM(C71:C90)=0,"",SUM(C71:C90))</f>
        <v>3452436.5000000005</v>
      </c>
      <c r="D92" s="224">
        <f>IF(OR(G33="",G33=0),"",C92/G33)</f>
        <v>0.22367068978977164</v>
      </c>
      <c r="E92" s="223">
        <f>IF(SUM(E71:E90)=0,"",SUM(E71:E90))</f>
        <v>2815028.1</v>
      </c>
      <c r="F92" s="224">
        <f>IF(OR(H33="",H33=0),"",E92/H33)</f>
        <v>0.22574759278081324</v>
      </c>
      <c r="G92" s="226">
        <f>IF(OR(D92="",D92=0),"",(D92-F92)*100)</f>
        <v>-0.20769029910416015</v>
      </c>
      <c r="H92" s="250">
        <f>IF(G33="","",(C61+C92)/G33)</f>
        <v>0.2804481270434014</v>
      </c>
      <c r="I92" s="287">
        <f>IF(H33="","",(D61+E92)/H33)</f>
        <v>0.25796603978535865</v>
      </c>
    </row>
    <row r="93" ht="12.75">
      <c r="C93" s="238" t="s">
        <v>97</v>
      </c>
    </row>
    <row r="94" ht="12.75">
      <c r="C94" s="238" t="s">
        <v>98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B1">
      <selection activeCell="B7" sqref="B7"/>
    </sheetView>
  </sheetViews>
  <sheetFormatPr defaultColWidth="12" defaultRowHeight="11.25"/>
  <cols>
    <col min="1" max="1" width="5.66015625" style="13" customWidth="1"/>
    <col min="2" max="2" width="40.66015625" style="13" customWidth="1"/>
    <col min="3" max="3" width="25.66015625" style="15" customWidth="1"/>
    <col min="4" max="4" width="25.66015625" style="16" customWidth="1"/>
    <col min="5" max="5" width="25.66015625" style="15" customWidth="1"/>
    <col min="6" max="16384" width="11.5" style="13" customWidth="1"/>
  </cols>
  <sheetData>
    <row r="1" spans="1:2" ht="12">
      <c r="A1" s="13">
        <v>10285</v>
      </c>
      <c r="B1" s="14" t="s">
        <v>63</v>
      </c>
    </row>
    <row r="2" spans="1:5" ht="10.5">
      <c r="A2" s="13">
        <v>18512</v>
      </c>
      <c r="B2" s="19"/>
      <c r="E2" s="20"/>
    </row>
    <row r="3" ht="15" customHeight="1" hidden="1">
      <c r="A3" s="13">
        <v>31465</v>
      </c>
    </row>
    <row r="4" spans="1:5" s="21" customFormat="1" ht="15" customHeight="1" thickBot="1">
      <c r="A4" s="21">
        <v>6356</v>
      </c>
      <c r="B4" s="22"/>
      <c r="D4" s="20"/>
      <c r="E4" s="23"/>
    </row>
    <row r="5" spans="1:5" ht="23.25">
      <c r="A5" s="13">
        <v>13608</v>
      </c>
      <c r="B5" s="296" t="s">
        <v>100</v>
      </c>
      <c r="C5" s="296"/>
      <c r="D5" s="296"/>
      <c r="E5" s="296"/>
    </row>
    <row r="6" spans="1:5" ht="15" customHeight="1">
      <c r="A6" s="13">
        <v>7877</v>
      </c>
      <c r="B6" s="29"/>
      <c r="C6" s="30"/>
      <c r="D6" s="30"/>
      <c r="E6" s="30"/>
    </row>
    <row r="7" ht="11.25" thickBot="1">
      <c r="A7" s="13">
        <v>1679</v>
      </c>
    </row>
    <row r="8" spans="1:5" ht="16.5" thickTop="1">
      <c r="A8" s="13">
        <v>16914</v>
      </c>
      <c r="B8" s="31" t="s">
        <v>0</v>
      </c>
      <c r="C8" s="32"/>
      <c r="D8" s="33" t="s">
        <v>1</v>
      </c>
      <c r="E8" s="68"/>
    </row>
    <row r="9" spans="1:5" ht="12">
      <c r="A9" s="13">
        <v>7818</v>
      </c>
      <c r="B9" s="34"/>
      <c r="C9" s="35"/>
      <c r="D9" s="36"/>
      <c r="E9" s="39"/>
    </row>
    <row r="10" spans="1:5" ht="12" customHeight="1">
      <c r="A10" s="13">
        <v>30702</v>
      </c>
      <c r="B10" s="34"/>
      <c r="C10" s="41" t="s">
        <v>2</v>
      </c>
      <c r="D10" s="42" t="s">
        <v>3</v>
      </c>
      <c r="E10" s="69" t="s">
        <v>4</v>
      </c>
    </row>
    <row r="11" spans="1:5" ht="12">
      <c r="A11" s="13">
        <v>31458</v>
      </c>
      <c r="B11" s="43"/>
      <c r="C11" s="47" t="s">
        <v>5</v>
      </c>
      <c r="D11" s="45" t="s">
        <v>6</v>
      </c>
      <c r="E11" s="46" t="s">
        <v>7</v>
      </c>
    </row>
    <row r="12" spans="1:5" ht="13.5" customHeight="1">
      <c r="A12" s="13">
        <v>60665</v>
      </c>
      <c r="B12" s="48" t="s">
        <v>8</v>
      </c>
      <c r="C12" s="49">
        <f>IF(ISERROR('[51]Récolte_N'!$F$11)=TRUE,"",'[51]Récolte_N'!$F$11)</f>
        <v>15750</v>
      </c>
      <c r="D12" s="49">
        <f aca="true" t="shared" si="0" ref="D12:D31">IF(OR(C12="",C12=0),"",(E12/C12)*10)</f>
        <v>56.8984126984127</v>
      </c>
      <c r="E12" s="50">
        <f>IF(ISERROR('[51]Récolte_N'!$H$11)=TRUE,"",'[51]Récolte_N'!$H$11)</f>
        <v>89615</v>
      </c>
    </row>
    <row r="13" spans="1:5" ht="13.5" customHeight="1">
      <c r="A13" s="13">
        <v>7280</v>
      </c>
      <c r="B13" s="52" t="s">
        <v>31</v>
      </c>
      <c r="C13" s="49">
        <f>IF(ISERROR('[52]Récolte_N'!$F$11)=TRUE,"",'[52]Récolte_N'!$F$11)</f>
        <v>33800</v>
      </c>
      <c r="D13" s="49">
        <f t="shared" si="0"/>
        <v>58.099999999999994</v>
      </c>
      <c r="E13" s="50">
        <f>IF(ISERROR('[52]Récolte_N'!$H$11)=TRUE,"",'[52]Récolte_N'!$H$11)</f>
        <v>196378</v>
      </c>
    </row>
    <row r="14" spans="1:5" ht="13.5" customHeight="1">
      <c r="A14" s="13">
        <v>17376</v>
      </c>
      <c r="B14" s="52" t="s">
        <v>9</v>
      </c>
      <c r="C14" s="49">
        <f>IF(ISERROR('[53]Récolte_N'!$F$11)=TRUE,"",'[53]Récolte_N'!$F$11)</f>
        <v>140400</v>
      </c>
      <c r="D14" s="49">
        <f t="shared" si="0"/>
        <v>64.16951566951566</v>
      </c>
      <c r="E14" s="50">
        <f>IF(ISERROR('[53]Récolte_N'!$H$11)=TRUE,"",'[53]Récolte_N'!$H$11)</f>
        <v>900940</v>
      </c>
    </row>
    <row r="15" spans="1:5" ht="13.5" customHeight="1">
      <c r="A15" s="13">
        <v>26391</v>
      </c>
      <c r="B15" s="52" t="s">
        <v>28</v>
      </c>
      <c r="C15" s="49">
        <f>IF(ISERROR('[54]Récolte_N'!$F$11)=TRUE,"",'[54]Récolte_N'!$F$11)</f>
        <v>26250</v>
      </c>
      <c r="D15" s="49">
        <f>IF(OR(C15="",C15=0),"",(E15/C15)*10)</f>
        <v>67</v>
      </c>
      <c r="E15" s="50">
        <f>IF(ISERROR('[54]Récolte_N'!$H$11)=TRUE,"",'[54]Récolte_N'!$H$11)</f>
        <v>175875</v>
      </c>
    </row>
    <row r="16" spans="1:5" ht="13.5" customHeight="1">
      <c r="A16" s="13">
        <v>19136</v>
      </c>
      <c r="B16" s="52" t="s">
        <v>10</v>
      </c>
      <c r="C16" s="49">
        <f>IF(ISERROR('[55]Récolte_N'!$F$11)=TRUE,"",'[55]Récolte_N'!$F$11)</f>
        <v>39000</v>
      </c>
      <c r="D16" s="49">
        <f t="shared" si="0"/>
        <v>86</v>
      </c>
      <c r="E16" s="50">
        <f>IF(ISERROR('[55]Récolte_N'!$H$11)=TRUE,"",'[55]Récolte_N'!$H$11)</f>
        <v>335400</v>
      </c>
    </row>
    <row r="17" spans="1:5" ht="13.5" customHeight="1">
      <c r="A17" s="13">
        <v>1790</v>
      </c>
      <c r="B17" s="52" t="s">
        <v>11</v>
      </c>
      <c r="C17" s="49">
        <f>IF(ISERROR('[56]Récolte_N'!$F$11)=TRUE,"",'[56]Récolte_N'!$F$11)</f>
        <v>67000</v>
      </c>
      <c r="D17" s="49">
        <f t="shared" si="0"/>
        <v>85.44776119402985</v>
      </c>
      <c r="E17" s="50">
        <f>IF(ISERROR('[56]Récolte_N'!$H$11)=TRUE,"",'[56]Récolte_N'!$H$11)</f>
        <v>572500</v>
      </c>
    </row>
    <row r="18" spans="1:5" ht="13.5" customHeight="1">
      <c r="A18" s="13" t="s">
        <v>13</v>
      </c>
      <c r="B18" s="52" t="s">
        <v>12</v>
      </c>
      <c r="C18" s="49">
        <f>IF(ISERROR('[57]Récolte_N'!$F$11)=TRUE,"",'[57]Récolte_N'!$F$11)</f>
        <v>35490</v>
      </c>
      <c r="D18" s="49">
        <f t="shared" si="0"/>
        <v>57.001972386587774</v>
      </c>
      <c r="E18" s="50">
        <f>IF(ISERROR('[57]Récolte_N'!$H$11)=TRUE,"",'[57]Récolte_N'!$H$11)</f>
        <v>202300</v>
      </c>
    </row>
    <row r="19" spans="1:5" ht="13.5" customHeight="1">
      <c r="A19" s="13" t="s">
        <v>13</v>
      </c>
      <c r="B19" s="52" t="s">
        <v>14</v>
      </c>
      <c r="C19" s="49">
        <f>IF(ISERROR('[58]Récolte_N'!$F$11)=TRUE,"",'[58]Récolte_N'!$F$11)</f>
        <v>8200</v>
      </c>
      <c r="D19" s="49">
        <f t="shared" si="0"/>
        <v>34.146341463414636</v>
      </c>
      <c r="E19" s="50">
        <f>IF(ISERROR('[58]Récolte_N'!$H$11)=TRUE,"",'[58]Récolte_N'!$H$11)</f>
        <v>28000</v>
      </c>
    </row>
    <row r="20" spans="1:5" ht="13.5" customHeight="1">
      <c r="A20" s="13" t="s">
        <v>13</v>
      </c>
      <c r="B20" s="52" t="s">
        <v>27</v>
      </c>
      <c r="C20" s="49">
        <f>IF(ISERROR('[59]Récolte_N'!$F$11)=TRUE,"",'[59]Récolte_N'!$F$11)</f>
        <v>112200</v>
      </c>
      <c r="D20" s="49">
        <f t="shared" si="0"/>
        <v>73.08377896613192</v>
      </c>
      <c r="E20" s="50">
        <f>IF(ISERROR('[59]Récolte_N'!$H$11)=TRUE,"",'[59]Récolte_N'!$H$11)</f>
        <v>820000</v>
      </c>
    </row>
    <row r="21" spans="1:5" ht="13.5" customHeight="1">
      <c r="A21" s="13" t="s">
        <v>13</v>
      </c>
      <c r="B21" s="52" t="s">
        <v>15</v>
      </c>
      <c r="C21" s="49">
        <f>IF(ISERROR('[60]Récolte_N'!$F$11)=TRUE,"",'[60]Récolte_N'!$F$11)</f>
        <v>100200</v>
      </c>
      <c r="D21" s="49">
        <f t="shared" si="0"/>
        <v>67.86427145708583</v>
      </c>
      <c r="E21" s="50">
        <f>IF(ISERROR('[60]Récolte_N'!$H$11)=TRUE,"",'[60]Récolte_N'!$H$11)</f>
        <v>680000</v>
      </c>
    </row>
    <row r="22" spans="1:5" ht="13.5" customHeight="1">
      <c r="A22" s="13" t="s">
        <v>13</v>
      </c>
      <c r="B22" s="52" t="s">
        <v>29</v>
      </c>
      <c r="C22" s="49">
        <f>IF(ISERROR('[61]Récolte_N'!$F$11)=TRUE,"",'[61]Récolte_N'!$F$11)</f>
        <v>3600</v>
      </c>
      <c r="D22" s="49">
        <f>IF(OR(C22="",C22=0),"",(E22/C22)*10)</f>
        <v>66.66666666666667</v>
      </c>
      <c r="E22" s="50">
        <f>IF(ISERROR('[61]Récolte_N'!$H$11)=TRUE,"",'[61]Récolte_N'!$H$11)</f>
        <v>24000</v>
      </c>
    </row>
    <row r="23" spans="1:5" ht="13.5" customHeight="1">
      <c r="A23" s="13" t="s">
        <v>13</v>
      </c>
      <c r="B23" s="52" t="s">
        <v>16</v>
      </c>
      <c r="C23" s="49">
        <f>IF(ISERROR('[62]Récolte_N'!$F$11)=TRUE,"",'[62]Récolte_N'!$F$11)</f>
        <v>67464</v>
      </c>
      <c r="D23" s="49">
        <f t="shared" si="0"/>
        <v>73.16803035693111</v>
      </c>
      <c r="E23" s="50">
        <f>IF(ISERROR('[62]Récolte_N'!$H$11)=TRUE,"",'[62]Récolte_N'!$H$11)</f>
        <v>493620.80000000005</v>
      </c>
    </row>
    <row r="24" spans="1:5" ht="13.5" customHeight="1">
      <c r="A24" s="13" t="s">
        <v>13</v>
      </c>
      <c r="B24" s="52" t="s">
        <v>17</v>
      </c>
      <c r="C24" s="49">
        <f>IF(ISERROR('[63]Récolte_N'!$F$11)=TRUE,"",'[63]Récolte_N'!$F$11)</f>
        <v>58390</v>
      </c>
      <c r="D24" s="49">
        <f t="shared" si="0"/>
        <v>69.6163726665525</v>
      </c>
      <c r="E24" s="50">
        <f>IF(ISERROR('[63]Récolte_N'!$H$11)=TRUE,"",'[63]Récolte_N'!$H$11)</f>
        <v>406490</v>
      </c>
    </row>
    <row r="25" spans="1:5" ht="13.5" customHeight="1">
      <c r="A25" s="13" t="s">
        <v>13</v>
      </c>
      <c r="B25" s="52" t="s">
        <v>18</v>
      </c>
      <c r="C25" s="49">
        <f>IF(ISERROR('[64]Récolte_N'!$F$11)=TRUE,"",'[64]Récolte_N'!$F$11)</f>
        <v>203800</v>
      </c>
      <c r="D25" s="49">
        <f t="shared" si="0"/>
        <v>72.12953876349361</v>
      </c>
      <c r="E25" s="50">
        <f>IF(ISERROR('[64]Récolte_N'!$H$11)=TRUE,"",'[64]Récolte_N'!$H$11)</f>
        <v>1470000</v>
      </c>
    </row>
    <row r="26" spans="1:5" ht="13.5" customHeight="1">
      <c r="A26" s="13" t="s">
        <v>13</v>
      </c>
      <c r="B26" s="52" t="s">
        <v>19</v>
      </c>
      <c r="C26" s="49">
        <f>IF(ISERROR('[65]Récolte_N'!$F$11)=TRUE,"",'[65]Récolte_N'!$F$11)</f>
        <v>39400</v>
      </c>
      <c r="D26" s="49">
        <f t="shared" si="0"/>
        <v>80</v>
      </c>
      <c r="E26" s="50">
        <f>IF(ISERROR('[65]Récolte_N'!$H$11)=TRUE,"",'[65]Récolte_N'!$H$11)</f>
        <v>315200</v>
      </c>
    </row>
    <row r="27" spans="1:5" ht="13.5" customHeight="1">
      <c r="A27" s="13" t="s">
        <v>13</v>
      </c>
      <c r="B27" s="52" t="s">
        <v>20</v>
      </c>
      <c r="C27" s="49">
        <f>IF(ISERROR('[66]Récolte_N'!$F$11)=TRUE,"",'[66]Récolte_N'!$F$11)</f>
        <v>86500</v>
      </c>
      <c r="D27" s="49">
        <f t="shared" si="0"/>
        <v>63.8878612716763</v>
      </c>
      <c r="E27" s="50">
        <f>IF(ISERROR('[66]Récolte_N'!$H$11)=TRUE,"",'[66]Récolte_N'!$H$11)</f>
        <v>552630</v>
      </c>
    </row>
    <row r="28" spans="1:5" ht="13.5" customHeight="1">
      <c r="A28" s="13" t="s">
        <v>13</v>
      </c>
      <c r="B28" s="52" t="s">
        <v>21</v>
      </c>
      <c r="C28" s="49">
        <f>IF(ISERROR('[67]Récolte_N'!$F$11)=TRUE,"",'[67]Récolte_N'!$F$11)</f>
        <v>48870</v>
      </c>
      <c r="D28" s="49">
        <f t="shared" si="0"/>
        <v>80.45</v>
      </c>
      <c r="E28" s="50">
        <f>IF(ISERROR('[67]Récolte_N'!$H$11)=TRUE,"",'[67]Récolte_N'!$H$11)</f>
        <v>393159.15</v>
      </c>
    </row>
    <row r="29" spans="2:5" ht="12">
      <c r="B29" s="52" t="s">
        <v>30</v>
      </c>
      <c r="C29" s="49">
        <f>IF(ISERROR('[68]Récolte_N'!$F$11)=TRUE,"",'[68]Récolte_N'!$F$11)</f>
        <v>43700</v>
      </c>
      <c r="D29" s="49">
        <f>IF(OR(C29="",C29=0),"",(E29/C29)*10)</f>
        <v>71.54468085106383</v>
      </c>
      <c r="E29" s="50">
        <f>IF(ISERROR('[68]Récolte_N'!$H$11)=TRUE,"",'[68]Récolte_N'!$H$11)</f>
        <v>312650.25531914894</v>
      </c>
    </row>
    <row r="30" spans="2:5" ht="12">
      <c r="B30" s="52" t="s">
        <v>22</v>
      </c>
      <c r="C30" s="49">
        <f>IF(ISERROR('[69]Récolte_N'!$F$11)=TRUE,"",'[69]Récolte_N'!$F$11)</f>
        <v>88135</v>
      </c>
      <c r="D30" s="49">
        <f t="shared" si="0"/>
        <v>49.242877403982526</v>
      </c>
      <c r="E30" s="50">
        <f>IF(ISERROR('[69]Récolte_N'!$H$11)=TRUE,"",'[69]Récolte_N'!$H$11)</f>
        <v>434002.1</v>
      </c>
    </row>
    <row r="31" spans="2:5" ht="12">
      <c r="B31" s="52" t="s">
        <v>23</v>
      </c>
      <c r="C31" s="49">
        <f>IF(ISERROR('[70]Récolte_N'!$F$11)=TRUE,"",'[70]Récolte_N'!$F$11)</f>
        <v>11500</v>
      </c>
      <c r="D31" s="49">
        <f t="shared" si="0"/>
        <v>44.96086956521739</v>
      </c>
      <c r="E31" s="50">
        <f>IF(ISERROR('[70]Récolte_N'!$H$11)=TRUE,"",'[70]Récolte_N'!$H$11)</f>
        <v>51705</v>
      </c>
    </row>
    <row r="32" spans="2:5" ht="12">
      <c r="B32" s="34"/>
      <c r="C32" s="53"/>
      <c r="D32" s="53"/>
      <c r="E32" s="54"/>
    </row>
    <row r="33" spans="2:5" ht="15.75" thickBot="1">
      <c r="B33" s="55" t="s">
        <v>24</v>
      </c>
      <c r="C33" s="56">
        <f>IF(SUM(C12:C31)=0,"",SUM(C12:C31))</f>
        <v>1229649</v>
      </c>
      <c r="D33" s="56">
        <f>IF(OR(C33="",C33=0),"",(E33/C33)*10)</f>
        <v>68.755110647991</v>
      </c>
      <c r="E33" s="56">
        <f>IF(SUM(E12:E31)=0,"",SUM(E12:E31))</f>
        <v>8454465.305319149</v>
      </c>
    </row>
    <row r="34" spans="2:5" ht="12.75" thickTop="1">
      <c r="B34" s="57"/>
      <c r="C34" s="58"/>
      <c r="D34" s="59"/>
      <c r="E34" s="58"/>
    </row>
    <row r="35" spans="2:5" ht="15" customHeight="1">
      <c r="B35" s="60"/>
      <c r="C35" s="61"/>
      <c r="D35" s="73"/>
      <c r="E35" s="61"/>
    </row>
    <row r="36" spans="2:5" ht="12">
      <c r="B36" s="60"/>
      <c r="C36" s="62"/>
      <c r="D36" s="63"/>
      <c r="E36" s="62"/>
    </row>
    <row r="37" spans="2:5" ht="12">
      <c r="B37" s="60"/>
      <c r="C37" s="64"/>
      <c r="D37" s="64"/>
      <c r="E37" s="64"/>
    </row>
    <row r="38" spans="2:5" ht="12">
      <c r="B38" s="60"/>
      <c r="C38" s="72"/>
      <c r="D38" s="64"/>
      <c r="E38" s="64"/>
    </row>
  </sheetData>
  <mergeCells count="1">
    <mergeCell ref="B5:E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B1">
      <selection activeCell="B7" sqref="B7"/>
    </sheetView>
  </sheetViews>
  <sheetFormatPr defaultColWidth="12" defaultRowHeight="11.25"/>
  <cols>
    <col min="1" max="1" width="5.66015625" style="13" customWidth="1"/>
    <col min="2" max="2" width="40.66015625" style="13" customWidth="1"/>
    <col min="3" max="3" width="25.66015625" style="15" customWidth="1"/>
    <col min="4" max="4" width="25.66015625" style="16" customWidth="1"/>
    <col min="5" max="5" width="25.66015625" style="15" customWidth="1"/>
    <col min="6" max="16384" width="11.5" style="13" customWidth="1"/>
  </cols>
  <sheetData>
    <row r="1" spans="1:2" ht="12">
      <c r="A1" s="13">
        <v>10285</v>
      </c>
      <c r="B1" s="14" t="s">
        <v>63</v>
      </c>
    </row>
    <row r="2" spans="1:5" ht="10.5">
      <c r="A2" s="13">
        <v>18512</v>
      </c>
      <c r="B2" s="19"/>
      <c r="E2" s="20"/>
    </row>
    <row r="3" ht="15" customHeight="1" hidden="1">
      <c r="A3" s="13">
        <v>31465</v>
      </c>
    </row>
    <row r="4" spans="1:5" s="21" customFormat="1" ht="15" customHeight="1" thickBot="1">
      <c r="A4" s="21">
        <v>6356</v>
      </c>
      <c r="B4" s="22"/>
      <c r="D4" s="20"/>
      <c r="E4" s="23"/>
    </row>
    <row r="5" spans="1:5" ht="20.25">
      <c r="A5" s="13">
        <v>13608</v>
      </c>
      <c r="B5" s="297" t="s">
        <v>101</v>
      </c>
      <c r="C5" s="297"/>
      <c r="D5" s="297"/>
      <c r="E5" s="297"/>
    </row>
    <row r="6" spans="1:5" ht="15" customHeight="1">
      <c r="A6" s="13">
        <v>7877</v>
      </c>
      <c r="B6" s="29"/>
      <c r="C6" s="30"/>
      <c r="D6" s="30"/>
      <c r="E6" s="30"/>
    </row>
    <row r="7" ht="11.25" thickBot="1">
      <c r="A7" s="13">
        <v>1679</v>
      </c>
    </row>
    <row r="8" spans="1:5" ht="16.5" thickTop="1">
      <c r="A8" s="13">
        <v>16914</v>
      </c>
      <c r="B8" s="31" t="s">
        <v>0</v>
      </c>
      <c r="C8" s="32"/>
      <c r="D8" s="33" t="s">
        <v>1</v>
      </c>
      <c r="E8" s="68"/>
    </row>
    <row r="9" spans="1:5" ht="12">
      <c r="A9" s="13">
        <v>7818</v>
      </c>
      <c r="B9" s="34"/>
      <c r="C9" s="35"/>
      <c r="D9" s="36"/>
      <c r="E9" s="39"/>
    </row>
    <row r="10" spans="1:5" ht="12" customHeight="1">
      <c r="A10" s="13">
        <v>30702</v>
      </c>
      <c r="B10" s="34"/>
      <c r="C10" s="41" t="s">
        <v>2</v>
      </c>
      <c r="D10" s="42" t="s">
        <v>3</v>
      </c>
      <c r="E10" s="69" t="s">
        <v>4</v>
      </c>
    </row>
    <row r="11" spans="1:5" ht="12">
      <c r="A11" s="13">
        <v>31458</v>
      </c>
      <c r="B11" s="43"/>
      <c r="C11" s="47" t="s">
        <v>5</v>
      </c>
      <c r="D11" s="45" t="s">
        <v>6</v>
      </c>
      <c r="E11" s="46" t="s">
        <v>7</v>
      </c>
    </row>
    <row r="12" spans="1:5" ht="13.5" customHeight="1">
      <c r="A12" s="13">
        <v>60665</v>
      </c>
      <c r="B12" s="48" t="s">
        <v>8</v>
      </c>
      <c r="C12" s="49">
        <f>IF(ISERROR('[51]Récolte_N'!$F$12)=TRUE,"",'[51]Récolte_N'!$F$12)</f>
        <v>2525</v>
      </c>
      <c r="D12" s="49">
        <f aca="true" t="shared" si="0" ref="D12:D31">IF(OR(C12="",C12=0),"",(E12/C12)*10)</f>
        <v>55.42574257425742</v>
      </c>
      <c r="E12" s="50">
        <f>IF(ISERROR('[51]Récolte_N'!$H$12)=TRUE,"",'[51]Récolte_N'!$H$12)</f>
        <v>13995</v>
      </c>
    </row>
    <row r="13" spans="1:5" ht="13.5" customHeight="1">
      <c r="A13" s="13">
        <v>7280</v>
      </c>
      <c r="B13" s="52" t="s">
        <v>31</v>
      </c>
      <c r="C13" s="49">
        <f>IF(ISERROR('[52]Récolte_N'!$F$12)=TRUE,"",'[52]Récolte_N'!$F$12)</f>
        <v>4020</v>
      </c>
      <c r="D13" s="49">
        <f t="shared" si="0"/>
        <v>38.592039800995025</v>
      </c>
      <c r="E13" s="50">
        <f>IF(ISERROR('[52]Récolte_N'!$H$12)=TRUE,"",'[52]Récolte_N'!$H$12)</f>
        <v>15514</v>
      </c>
    </row>
    <row r="14" spans="1:5" ht="13.5" customHeight="1">
      <c r="A14" s="13">
        <v>17376</v>
      </c>
      <c r="B14" s="52" t="s">
        <v>9</v>
      </c>
      <c r="C14" s="49">
        <f>IF(ISERROR('[53]Récolte_N'!$F$12)=TRUE,"",'[53]Récolte_N'!$F$12)</f>
        <v>52000</v>
      </c>
      <c r="D14" s="49">
        <f t="shared" si="0"/>
        <v>46.23461538461538</v>
      </c>
      <c r="E14" s="50">
        <f>IF(ISERROR('[53]Récolte_N'!$H$12)=TRUE,"",'[53]Récolte_N'!$H$12)</f>
        <v>240420</v>
      </c>
    </row>
    <row r="15" spans="1:5" ht="13.5" customHeight="1">
      <c r="A15" s="13">
        <v>26391</v>
      </c>
      <c r="B15" s="52" t="s">
        <v>28</v>
      </c>
      <c r="C15" s="49">
        <f>IF(ISERROR('[54]Récolte_N'!$F$12)=TRUE,"",'[54]Récolte_N'!$F$12)</f>
        <v>5070</v>
      </c>
      <c r="D15" s="49">
        <f>IF(OR(C15="",C15=0),"",(E15/C15)*10)</f>
        <v>45</v>
      </c>
      <c r="E15" s="50">
        <f>IF(ISERROR('[54]Récolte_N'!$H$12)=TRUE,"",'[54]Récolte_N'!$H$12)</f>
        <v>22815</v>
      </c>
    </row>
    <row r="16" spans="1:5" ht="13.5" customHeight="1">
      <c r="A16" s="13">
        <v>19136</v>
      </c>
      <c r="B16" s="52" t="s">
        <v>10</v>
      </c>
      <c r="C16" s="49">
        <f>IF(ISERROR('[55]Récolte_N'!$F$12)=TRUE,"",'[55]Récolte_N'!$F$12)</f>
        <v>9000</v>
      </c>
      <c r="D16" s="49">
        <f t="shared" si="0"/>
        <v>78</v>
      </c>
      <c r="E16" s="50">
        <f>IF(ISERROR('[55]Récolte_N'!$H$12)=TRUE,"",'[55]Récolte_N'!$H$12)</f>
        <v>70200</v>
      </c>
    </row>
    <row r="17" spans="1:5" ht="13.5" customHeight="1">
      <c r="A17" s="13">
        <v>1790</v>
      </c>
      <c r="B17" s="52" t="s">
        <v>11</v>
      </c>
      <c r="C17" s="49">
        <f>IF(ISERROR('[56]Récolte_N'!$F$12)=TRUE,"",'[56]Récolte_N'!$F$12)</f>
        <v>35000</v>
      </c>
      <c r="D17" s="49">
        <f t="shared" si="0"/>
        <v>72.85714285714286</v>
      </c>
      <c r="E17" s="50">
        <f>IF(ISERROR('[56]Récolte_N'!$H$12)=TRUE,"",'[56]Récolte_N'!$H$12)</f>
        <v>255000</v>
      </c>
    </row>
    <row r="18" spans="1:5" ht="13.5" customHeight="1">
      <c r="A18" s="13" t="s">
        <v>13</v>
      </c>
      <c r="B18" s="52" t="s">
        <v>12</v>
      </c>
      <c r="C18" s="49">
        <f>IF(ISERROR('[57]Récolte_N'!$F$12)=TRUE,"",'[57]Récolte_N'!$F$12)</f>
        <v>3260</v>
      </c>
      <c r="D18" s="49">
        <f t="shared" si="0"/>
        <v>38.34355828220859</v>
      </c>
      <c r="E18" s="50">
        <f>IF(ISERROR('[57]Récolte_N'!$H$12)=TRUE,"",'[57]Récolte_N'!$H$12)</f>
        <v>12500</v>
      </c>
    </row>
    <row r="19" spans="1:5" ht="13.5" customHeight="1">
      <c r="A19" s="13" t="s">
        <v>13</v>
      </c>
      <c r="B19" s="52" t="s">
        <v>14</v>
      </c>
      <c r="C19" s="49">
        <f>IF(ISERROR('[58]Récolte_N'!$F$12)=TRUE,"",'[58]Récolte_N'!$F$12)</f>
        <v>2750</v>
      </c>
      <c r="D19" s="49">
        <f t="shared" si="0"/>
        <v>32.72727272727273</v>
      </c>
      <c r="E19" s="50">
        <f>IF(ISERROR('[58]Récolte_N'!$H$12)=TRUE,"",'[58]Récolte_N'!$H$12)</f>
        <v>9000</v>
      </c>
    </row>
    <row r="20" spans="1:5" ht="13.5" customHeight="1">
      <c r="A20" s="13" t="s">
        <v>13</v>
      </c>
      <c r="B20" s="52" t="s">
        <v>27</v>
      </c>
      <c r="C20" s="49">
        <f>IF(ISERROR('[59]Récolte_N'!$F$12)=TRUE,"",'[59]Récolte_N'!$F$12)</f>
        <v>168600</v>
      </c>
      <c r="D20" s="49">
        <f t="shared" si="0"/>
        <v>67.79359430604983</v>
      </c>
      <c r="E20" s="50">
        <f>IF(ISERROR('[59]Récolte_N'!$H$12)=TRUE,"",'[59]Récolte_N'!$H$12)</f>
        <v>1143000</v>
      </c>
    </row>
    <row r="21" spans="1:5" ht="13.5" customHeight="1">
      <c r="A21" s="13" t="s">
        <v>13</v>
      </c>
      <c r="B21" s="52" t="s">
        <v>15</v>
      </c>
      <c r="C21" s="49">
        <f>IF(ISERROR('[60]Récolte_N'!$F$12)=TRUE,"",'[60]Récolte_N'!$F$12)</f>
        <v>71800</v>
      </c>
      <c r="D21" s="49">
        <f t="shared" si="0"/>
        <v>50.13927576601671</v>
      </c>
      <c r="E21" s="50">
        <f>IF(ISERROR('[60]Récolte_N'!$H$12)=TRUE,"",'[60]Récolte_N'!$H$12)</f>
        <v>360000</v>
      </c>
    </row>
    <row r="22" spans="1:5" ht="13.5" customHeight="1">
      <c r="A22" s="13" t="s">
        <v>13</v>
      </c>
      <c r="B22" s="52" t="s">
        <v>29</v>
      </c>
      <c r="C22" s="49">
        <f>IF(ISERROR('[61]Récolte_N'!$F$12)=TRUE,"",'[61]Récolte_N'!$F$12)</f>
        <v>1100</v>
      </c>
      <c r="D22" s="49">
        <f>IF(OR(C22="",C22=0),"",(E22/C22)*10)</f>
        <v>45.45454545454546</v>
      </c>
      <c r="E22" s="50">
        <f>IF(ISERROR('[61]Récolte_N'!$H$12)=TRUE,"",'[61]Récolte_N'!$H$12)</f>
        <v>5000</v>
      </c>
    </row>
    <row r="23" spans="1:5" ht="13.5" customHeight="1">
      <c r="A23" s="13" t="s">
        <v>13</v>
      </c>
      <c r="B23" s="52" t="s">
        <v>16</v>
      </c>
      <c r="C23" s="49">
        <f>IF(ISERROR('[62]Récolte_N'!$F$12)=TRUE,"",'[62]Récolte_N'!$F$12)</f>
        <v>6457</v>
      </c>
      <c r="D23" s="49">
        <f t="shared" si="0"/>
        <v>71.34009601982345</v>
      </c>
      <c r="E23" s="50">
        <f>IF(ISERROR('[62]Récolte_N'!$H$12)=TRUE,"",'[62]Récolte_N'!$H$12)</f>
        <v>46064.3</v>
      </c>
    </row>
    <row r="24" spans="1:5" ht="13.5" customHeight="1">
      <c r="A24" s="13" t="s">
        <v>13</v>
      </c>
      <c r="B24" s="52" t="s">
        <v>17</v>
      </c>
      <c r="C24" s="49">
        <f>IF(ISERROR('[63]Récolte_N'!$F$12)=TRUE,"",'[63]Récolte_N'!$F$12)</f>
        <v>6120</v>
      </c>
      <c r="D24" s="49">
        <f t="shared" si="0"/>
        <v>57.72058823529412</v>
      </c>
      <c r="E24" s="50">
        <f>IF(ISERROR('[63]Récolte_N'!$H$12)=TRUE,"",'[63]Récolte_N'!$H$12)</f>
        <v>35325</v>
      </c>
    </row>
    <row r="25" spans="1:5" ht="13.5" customHeight="1">
      <c r="A25" s="13" t="s">
        <v>13</v>
      </c>
      <c r="B25" s="52" t="s">
        <v>18</v>
      </c>
      <c r="C25" s="49">
        <f>IF(ISERROR('[64]Récolte_N'!$F$12)=TRUE,"",'[64]Récolte_N'!$F$12)</f>
        <v>84100</v>
      </c>
      <c r="D25" s="49">
        <f t="shared" si="0"/>
        <v>63.25802615933412</v>
      </c>
      <c r="E25" s="50">
        <f>IF(ISERROR('[64]Récolte_N'!$H$12)=TRUE,"",'[64]Récolte_N'!$H$12)</f>
        <v>532000</v>
      </c>
    </row>
    <row r="26" spans="1:5" ht="13.5" customHeight="1">
      <c r="A26" s="13" t="s">
        <v>13</v>
      </c>
      <c r="B26" s="52" t="s">
        <v>19</v>
      </c>
      <c r="C26" s="49">
        <f>IF(ISERROR('[65]Récolte_N'!$F$12)=TRUE,"",'[65]Récolte_N'!$F$12)</f>
        <v>35800</v>
      </c>
      <c r="D26" s="49">
        <f t="shared" si="0"/>
        <v>71</v>
      </c>
      <c r="E26" s="50">
        <f>IF(ISERROR('[65]Récolte_N'!$H$12)=TRUE,"",'[65]Récolte_N'!$H$12)</f>
        <v>254180</v>
      </c>
    </row>
    <row r="27" spans="1:5" ht="13.5" customHeight="1">
      <c r="A27" s="13" t="s">
        <v>13</v>
      </c>
      <c r="B27" s="52" t="s">
        <v>20</v>
      </c>
      <c r="C27" s="49">
        <f>IF(ISERROR('[66]Récolte_N'!$F$12)=TRUE,"",'[66]Récolte_N'!$F$12)</f>
        <v>22080</v>
      </c>
      <c r="D27" s="49">
        <f t="shared" si="0"/>
        <v>57.39673913043478</v>
      </c>
      <c r="E27" s="50">
        <f>IF(ISERROR('[66]Récolte_N'!$H$12)=TRUE,"",'[66]Récolte_N'!$H$12)</f>
        <v>126732</v>
      </c>
    </row>
    <row r="28" spans="1:5" ht="13.5" customHeight="1">
      <c r="A28" s="13" t="s">
        <v>13</v>
      </c>
      <c r="B28" s="52" t="s">
        <v>21</v>
      </c>
      <c r="C28" s="49">
        <f>IF(ISERROR('[67]Récolte_N'!$F$12)=TRUE,"",'[67]Récolte_N'!$F$12)</f>
        <v>5430</v>
      </c>
      <c r="D28" s="49">
        <f t="shared" si="0"/>
        <v>80.45</v>
      </c>
      <c r="E28" s="50">
        <f>IF(ISERROR('[67]Récolte_N'!$H$12)=TRUE,"",'[67]Récolte_N'!$H$12)</f>
        <v>43684.35</v>
      </c>
    </row>
    <row r="29" spans="2:5" ht="12">
      <c r="B29" s="52" t="s">
        <v>30</v>
      </c>
      <c r="C29" s="49">
        <f>IF(ISERROR('[68]Récolte_N'!$F$12)=TRUE,"",'[68]Récolte_N'!$F$12)</f>
        <v>3300</v>
      </c>
      <c r="D29" s="49">
        <f>IF(OR(C29="",C29=0),"",(E29/C29)*10)</f>
        <v>70.19999999999999</v>
      </c>
      <c r="E29" s="50">
        <f>IF(ISERROR('[68]Récolte_N'!$H$12)=TRUE,"",'[68]Récolte_N'!$H$12)</f>
        <v>23166</v>
      </c>
    </row>
    <row r="30" spans="2:5" ht="12">
      <c r="B30" s="52" t="s">
        <v>22</v>
      </c>
      <c r="C30" s="49">
        <f>IF(ISERROR('[69]Récolte_N'!$F$12)=TRUE,"",'[69]Récolte_N'!$F$12)</f>
        <v>6182</v>
      </c>
      <c r="D30" s="49">
        <f t="shared" si="0"/>
        <v>34.18375930119703</v>
      </c>
      <c r="E30" s="50">
        <f>IF(ISERROR('[69]Récolte_N'!$H$12)=TRUE,"",'[69]Récolte_N'!$H$12)</f>
        <v>21132.4</v>
      </c>
    </row>
    <row r="31" spans="2:5" ht="12">
      <c r="B31" s="52" t="s">
        <v>23</v>
      </c>
      <c r="C31" s="49">
        <f>IF(ISERROR('[70]Récolte_N'!$F$12)=TRUE,"",'[70]Récolte_N'!$F$12)</f>
        <v>1800</v>
      </c>
      <c r="D31" s="49">
        <f t="shared" si="0"/>
        <v>37</v>
      </c>
      <c r="E31" s="50">
        <f>IF(ISERROR('[70]Récolte_N'!$H$12)=TRUE,"",'[70]Récolte_N'!$H$12)</f>
        <v>6660</v>
      </c>
    </row>
    <row r="32" spans="2:5" ht="12">
      <c r="B32" s="34"/>
      <c r="C32" s="53"/>
      <c r="D32" s="53"/>
      <c r="E32" s="54"/>
    </row>
    <row r="33" spans="2:5" ht="15.75" thickBot="1">
      <c r="B33" s="55" t="s">
        <v>24</v>
      </c>
      <c r="C33" s="56">
        <f>IF(SUM(C12:C31)=0,"",SUM(C12:C31))</f>
        <v>526394</v>
      </c>
      <c r="D33" s="70">
        <f>IF(OR(C33="",C33=0),"",(E33/C33)*10)</f>
        <v>61.48223668962792</v>
      </c>
      <c r="E33" s="56">
        <f>IF(SUM(E12:E31)=0,"",SUM(E12:E31))</f>
        <v>3236388.05</v>
      </c>
    </row>
    <row r="34" spans="2:5" ht="12.75" thickTop="1">
      <c r="B34" s="57"/>
      <c r="C34" s="58"/>
      <c r="D34" s="59"/>
      <c r="E34" s="58"/>
    </row>
    <row r="35" spans="2:5" ht="15" customHeight="1">
      <c r="B35" s="60"/>
      <c r="C35" s="61"/>
      <c r="D35" s="71"/>
      <c r="E35" s="61"/>
    </row>
    <row r="36" spans="2:5" ht="12">
      <c r="B36" s="60"/>
      <c r="C36" s="62"/>
      <c r="D36" s="63"/>
      <c r="E36" s="62"/>
    </row>
    <row r="37" spans="2:5" ht="12">
      <c r="B37" s="60"/>
      <c r="C37" s="64"/>
      <c r="D37" s="64"/>
      <c r="E37" s="64"/>
    </row>
    <row r="38" spans="2:5" ht="12">
      <c r="B38" s="60"/>
      <c r="C38" s="72"/>
      <c r="D38" s="64"/>
      <c r="E38" s="64"/>
    </row>
  </sheetData>
  <mergeCells count="1">
    <mergeCell ref="B5:E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B16">
      <selection activeCell="B7" sqref="B7"/>
    </sheetView>
  </sheetViews>
  <sheetFormatPr defaultColWidth="12" defaultRowHeight="11.25"/>
  <cols>
    <col min="1" max="1" width="5.66015625" style="13" customWidth="1"/>
    <col min="2" max="2" width="32.5" style="13" customWidth="1"/>
    <col min="3" max="3" width="14.66015625" style="15" customWidth="1"/>
    <col min="4" max="4" width="14.66015625" style="16" customWidth="1"/>
    <col min="5" max="5" width="14.16015625" style="15" customWidth="1"/>
    <col min="6" max="7" width="14.66015625" style="15" customWidth="1"/>
    <col min="8" max="8" width="14.66015625" style="17" customWidth="1"/>
    <col min="9" max="9" width="16.5" style="18" customWidth="1"/>
    <col min="10" max="10" width="14.66015625" style="13" customWidth="1"/>
    <col min="11" max="11" width="13.66015625" style="13" customWidth="1"/>
    <col min="12" max="12" width="22" style="13" customWidth="1"/>
    <col min="13" max="13" width="20.16015625" style="13" bestFit="1" customWidth="1"/>
    <col min="14" max="15" width="10.66015625" style="13" customWidth="1"/>
    <col min="16" max="16" width="11.5" style="13" customWidth="1"/>
    <col min="17" max="16384" width="11.5" style="13" customWidth="1"/>
  </cols>
  <sheetData>
    <row r="1" spans="1:2" ht="12">
      <c r="A1" s="13">
        <v>10285</v>
      </c>
      <c r="B1" s="14" t="s">
        <v>63</v>
      </c>
    </row>
    <row r="2" spans="1:5" ht="10.5">
      <c r="A2" s="13">
        <v>18512</v>
      </c>
      <c r="B2" s="19"/>
      <c r="E2" s="20"/>
    </row>
    <row r="3" ht="15" customHeight="1" hidden="1">
      <c r="A3" s="13">
        <v>31465</v>
      </c>
    </row>
    <row r="4" spans="1:5" s="21" customFormat="1" ht="15" customHeight="1" thickBot="1">
      <c r="A4" s="21">
        <v>6356</v>
      </c>
      <c r="B4" s="22"/>
      <c r="D4" s="20"/>
      <c r="E4" s="23"/>
    </row>
    <row r="5" spans="1:10" ht="30">
      <c r="A5" s="13">
        <v>13608</v>
      </c>
      <c r="B5" s="24" t="s">
        <v>102</v>
      </c>
      <c r="C5" s="24"/>
      <c r="D5" s="25"/>
      <c r="E5" s="26"/>
      <c r="F5" s="26"/>
      <c r="G5" s="26"/>
      <c r="H5" s="26"/>
      <c r="I5" s="27"/>
      <c r="J5" s="28"/>
    </row>
    <row r="6" spans="1:8" ht="15" customHeight="1">
      <c r="A6" s="13">
        <v>7877</v>
      </c>
      <c r="B6" s="29"/>
      <c r="C6" s="30"/>
      <c r="D6" s="30"/>
      <c r="E6" s="30"/>
      <c r="F6" s="30"/>
      <c r="G6" s="30"/>
      <c r="H6" s="30"/>
    </row>
    <row r="7" ht="11.25" thickBot="1">
      <c r="A7" s="13">
        <v>1679</v>
      </c>
    </row>
    <row r="8" spans="1:17" ht="16.5" thickTop="1">
      <c r="A8" s="13">
        <v>16914</v>
      </c>
      <c r="B8" s="31" t="s">
        <v>0</v>
      </c>
      <c r="C8" s="293" t="s">
        <v>1</v>
      </c>
      <c r="D8" s="294"/>
      <c r="E8" s="294"/>
      <c r="F8" s="295"/>
      <c r="G8" s="153" t="s">
        <v>49</v>
      </c>
      <c r="H8" s="153" t="s">
        <v>44</v>
      </c>
      <c r="I8" s="154"/>
      <c r="J8" s="155" t="s">
        <v>65</v>
      </c>
      <c r="K8" s="155"/>
      <c r="M8" s="156" t="s">
        <v>0</v>
      </c>
      <c r="N8" s="32"/>
      <c r="O8" s="33" t="s">
        <v>1</v>
      </c>
      <c r="P8" s="157"/>
      <c r="Q8" s="153" t="s">
        <v>44</v>
      </c>
    </row>
    <row r="9" spans="1:17" ht="12.75">
      <c r="A9" s="13">
        <v>7818</v>
      </c>
      <c r="B9" s="34"/>
      <c r="C9" s="112" t="s">
        <v>49</v>
      </c>
      <c r="D9" s="113" t="s">
        <v>49</v>
      </c>
      <c r="E9" s="113" t="s">
        <v>49</v>
      </c>
      <c r="F9" s="158" t="s">
        <v>47</v>
      </c>
      <c r="G9" s="159" t="s">
        <v>50</v>
      </c>
      <c r="H9" s="159" t="s">
        <v>50</v>
      </c>
      <c r="I9" s="160" t="s">
        <v>71</v>
      </c>
      <c r="J9" s="161"/>
      <c r="K9" s="162"/>
      <c r="M9" s="163" t="s">
        <v>74</v>
      </c>
      <c r="N9" s="35"/>
      <c r="O9" s="36"/>
      <c r="P9" s="164"/>
      <c r="Q9" s="159" t="s">
        <v>50</v>
      </c>
    </row>
    <row r="10" spans="1:17" ht="12" customHeight="1">
      <c r="A10" s="13">
        <v>30702</v>
      </c>
      <c r="B10" s="34"/>
      <c r="C10" s="37" t="s">
        <v>2</v>
      </c>
      <c r="D10" s="38" t="s">
        <v>3</v>
      </c>
      <c r="E10" s="39" t="s">
        <v>4</v>
      </c>
      <c r="F10" s="165" t="s">
        <v>4</v>
      </c>
      <c r="G10" s="164" t="s">
        <v>76</v>
      </c>
      <c r="H10" s="164" t="s">
        <v>76</v>
      </c>
      <c r="I10" s="166" t="s">
        <v>77</v>
      </c>
      <c r="J10" s="167" t="s">
        <v>78</v>
      </c>
      <c r="K10" s="167" t="s">
        <v>79</v>
      </c>
      <c r="L10" s="40"/>
      <c r="M10" s="163" t="s">
        <v>81</v>
      </c>
      <c r="N10" s="41" t="s">
        <v>2</v>
      </c>
      <c r="O10" s="42" t="s">
        <v>3</v>
      </c>
      <c r="P10" s="41" t="s">
        <v>4</v>
      </c>
      <c r="Q10" s="164" t="s">
        <v>76</v>
      </c>
    </row>
    <row r="11" spans="1:17" ht="12">
      <c r="A11" s="13">
        <v>31458</v>
      </c>
      <c r="B11" s="43"/>
      <c r="C11" s="44" t="s">
        <v>5</v>
      </c>
      <c r="D11" s="45" t="s">
        <v>6</v>
      </c>
      <c r="E11" s="46" t="s">
        <v>7</v>
      </c>
      <c r="F11" s="168" t="s">
        <v>7</v>
      </c>
      <c r="G11" s="47" t="s">
        <v>55</v>
      </c>
      <c r="H11" s="47" t="s">
        <v>85</v>
      </c>
      <c r="I11" s="169"/>
      <c r="J11" s="170"/>
      <c r="K11" s="171"/>
      <c r="M11" s="172"/>
      <c r="N11" s="47" t="s">
        <v>5</v>
      </c>
      <c r="O11" s="45" t="s">
        <v>6</v>
      </c>
      <c r="P11" s="47" t="s">
        <v>7</v>
      </c>
      <c r="Q11" s="47" t="s">
        <v>85</v>
      </c>
    </row>
    <row r="12" spans="1:17" ht="13.5" customHeight="1">
      <c r="A12" s="13">
        <v>60665</v>
      </c>
      <c r="B12" s="48" t="s">
        <v>8</v>
      </c>
      <c r="C12" s="49">
        <f>IF(ISERROR('[51]Récolte_N'!$F$8)=TRUE,"",'[51]Récolte_N'!$F$8)</f>
        <v>1995</v>
      </c>
      <c r="D12" s="49">
        <f aca="true" t="shared" si="0" ref="D12:D30">IF(OR(C12="",C12=0),"",(E12/C12)*10)</f>
        <v>48.59649122807017</v>
      </c>
      <c r="E12" s="50">
        <f>IF(ISERROR('[51]Récolte_N'!$H$8)=TRUE,"",'[51]Récolte_N'!$H$8)</f>
        <v>9695</v>
      </c>
      <c r="F12" s="50">
        <f>P12</f>
        <v>10675</v>
      </c>
      <c r="G12" s="229">
        <f>IF(ISERROR('[51]Récolte_N'!$I$8)=TRUE,"",'[51]Récolte_N'!$I$8)</f>
        <v>2650</v>
      </c>
      <c r="H12" s="229">
        <f>Q12</f>
        <v>3565.2</v>
      </c>
      <c r="I12" s="174">
        <f>IF(OR(H12=0,H12=""),"",(G12/H12)-1)</f>
        <v>-0.25670369123751824</v>
      </c>
      <c r="J12" s="175">
        <f>E12-G12</f>
        <v>7045</v>
      </c>
      <c r="K12" s="176">
        <f>P12-H12</f>
        <v>7109.8</v>
      </c>
      <c r="L12" s="51">
        <f>G12-H12</f>
        <v>-915.1999999999998</v>
      </c>
      <c r="M12" s="177" t="s">
        <v>8</v>
      </c>
      <c r="N12" s="49">
        <f>IF(ISERROR('[1]Récolte_N'!$F$8)=TRUE,"",'[1]Récolte_N'!$F$8)</f>
        <v>2165</v>
      </c>
      <c r="O12" s="49">
        <f aca="true" t="shared" si="1" ref="O12:O19">IF(OR(N12="",N12=0),"",(P12/N12)*10)</f>
        <v>49.30715935334873</v>
      </c>
      <c r="P12" s="50">
        <f>IF(ISERROR('[1]Récolte_N'!$H$8)=TRUE,"",'[1]Récolte_N'!$H$8)</f>
        <v>10675</v>
      </c>
      <c r="Q12" s="229">
        <f>'[21]BD'!$AI168</f>
        <v>3565.2</v>
      </c>
    </row>
    <row r="13" spans="1:17" ht="13.5" customHeight="1">
      <c r="A13" s="13">
        <v>7280</v>
      </c>
      <c r="B13" s="52" t="s">
        <v>31</v>
      </c>
      <c r="C13" s="49">
        <f>IF(ISERROR('[52]Récolte_N'!$F$8)=TRUE,"",'[52]Récolte_N'!$F$8)</f>
        <v>0</v>
      </c>
      <c r="D13" s="49">
        <f t="shared" si="0"/>
      </c>
      <c r="E13" s="50">
        <f>IF(ISERROR('[52]Récolte_N'!$H$8)=TRUE,"",'[52]Récolte_N'!$H$8)</f>
        <v>0</v>
      </c>
      <c r="F13" s="50">
        <f>P13</f>
        <v>0</v>
      </c>
      <c r="G13" s="229">
        <f>IF(ISERROR('[52]Récolte_N'!$I$8)=TRUE,"",'[52]Récolte_N'!$I$8)</f>
        <v>0</v>
      </c>
      <c r="H13" s="229">
        <f>Q13</f>
        <v>436.9</v>
      </c>
      <c r="I13" s="174">
        <f>IF(OR(H13=0,H13=""),"",(G13/H13)-1)</f>
        <v>-1</v>
      </c>
      <c r="J13" s="175">
        <f aca="true" t="shared" si="2" ref="J13:J31">E13-G13</f>
        <v>0</v>
      </c>
      <c r="K13" s="176">
        <f>P13-H13</f>
        <v>-436.9</v>
      </c>
      <c r="L13" s="51">
        <f>G13-H13</f>
        <v>-436.9</v>
      </c>
      <c r="M13" s="178" t="s">
        <v>31</v>
      </c>
      <c r="N13" s="49">
        <f>IF(ISERROR('[2]Récolte_N'!$F$8)=TRUE,"",'[2]Récolte_N'!$F$8)</f>
        <v>0</v>
      </c>
      <c r="O13" s="49">
        <f t="shared" si="1"/>
      </c>
      <c r="P13" s="50">
        <f>IF(ISERROR('[2]Récolte_N'!$H$8)=TRUE,"",'[2]Récolte_N'!$H$8)</f>
        <v>0</v>
      </c>
      <c r="Q13" s="229">
        <f>'[21]BD'!$AI169</f>
        <v>436.9</v>
      </c>
    </row>
    <row r="14" spans="1:17" ht="13.5" customHeight="1">
      <c r="A14" s="13">
        <v>17376</v>
      </c>
      <c r="B14" s="52" t="s">
        <v>9</v>
      </c>
      <c r="C14" s="49">
        <f>IF(ISERROR('[53]Récolte_N'!$F$8)=TRUE,"",'[53]Récolte_N'!$F$8)</f>
        <v>1680</v>
      </c>
      <c r="D14" s="49">
        <f t="shared" si="0"/>
        <v>47</v>
      </c>
      <c r="E14" s="50">
        <f>IF(ISERROR('[53]Récolte_N'!$H$8)=TRUE,"",'[53]Récolte_N'!$H$8)</f>
        <v>7896</v>
      </c>
      <c r="F14" s="179">
        <f>P14</f>
        <v>7896</v>
      </c>
      <c r="G14" s="229">
        <f>IF(ISERROR('[53]Récolte_N'!$I$8)=TRUE,"",'[53]Récolte_N'!$I$8)</f>
        <v>2000</v>
      </c>
      <c r="H14" s="230">
        <f>Q14</f>
        <v>2017.2</v>
      </c>
      <c r="I14" s="174">
        <f aca="true" t="shared" si="3" ref="I14:I31">IF(OR(H14=0,H14=""),"",(G14/H14)-1)</f>
        <v>-0.008526670632559963</v>
      </c>
      <c r="J14" s="175">
        <f t="shared" si="2"/>
        <v>5896</v>
      </c>
      <c r="K14" s="181">
        <f>P14-H14</f>
        <v>5878.8</v>
      </c>
      <c r="L14" s="51">
        <f>G14-H14</f>
        <v>-17.200000000000045</v>
      </c>
      <c r="M14" s="163" t="s">
        <v>9</v>
      </c>
      <c r="N14" s="49">
        <f>IF(ISERROR('[3]Récolte_N'!$F$8)=TRUE,"",'[3]Récolte_N'!$F$8)</f>
        <v>1680</v>
      </c>
      <c r="O14" s="49">
        <f t="shared" si="1"/>
        <v>47</v>
      </c>
      <c r="P14" s="50">
        <f>IF(ISERROR('[3]Récolte_N'!$H$8)=TRUE,"",'[3]Récolte_N'!$H$8)</f>
        <v>7896</v>
      </c>
      <c r="Q14" s="229">
        <f>'[21]BD'!$AI170</f>
        <v>2017.2</v>
      </c>
    </row>
    <row r="15" spans="1:17" ht="13.5" customHeight="1">
      <c r="A15" s="13">
        <v>26391</v>
      </c>
      <c r="B15" s="52" t="s">
        <v>28</v>
      </c>
      <c r="C15" s="49">
        <f>IF(ISERROR('[54]Récolte_N'!$F$8)=TRUE,"",'[54]Récolte_N'!$F$8)</f>
        <v>0</v>
      </c>
      <c r="D15" s="49">
        <f t="shared" si="0"/>
      </c>
      <c r="E15" s="50">
        <f>IF(ISERROR('[54]Récolte_N'!$H$8)=TRUE,"",'[54]Récolte_N'!$H$8)</f>
        <v>0</v>
      </c>
      <c r="F15" s="179">
        <f aca="true" t="shared" si="4" ref="F15:F30">P15</f>
        <v>0</v>
      </c>
      <c r="G15" s="229">
        <f>IF(ISERROR('[54]Récolte_N'!$I$8)=TRUE,"",'[54]Récolte_N'!$I$8)</f>
        <v>0</v>
      </c>
      <c r="H15" s="230">
        <f aca="true" t="shared" si="5" ref="H15:H30">Q15</f>
        <v>25.9</v>
      </c>
      <c r="I15" s="174">
        <f t="shared" si="3"/>
        <v>-1</v>
      </c>
      <c r="J15" s="175">
        <f t="shared" si="2"/>
        <v>0</v>
      </c>
      <c r="K15" s="181">
        <f aca="true" t="shared" si="6" ref="K15:K29">P15-H15</f>
        <v>-25.9</v>
      </c>
      <c r="L15" s="51">
        <f aca="true" t="shared" si="7" ref="L15:L20">G16-H16</f>
        <v>-3.4</v>
      </c>
      <c r="M15" s="163" t="s">
        <v>28</v>
      </c>
      <c r="N15" s="49">
        <f>IF(ISERROR('[4]Récolte_N'!$F$8)=TRUE,"",'[4]Récolte_N'!$F$8)</f>
        <v>0</v>
      </c>
      <c r="O15" s="49">
        <f t="shared" si="1"/>
      </c>
      <c r="P15" s="50">
        <f>IF(ISERROR('[4]Récolte_N'!$H$8)=TRUE,"",'[4]Récolte_N'!$H$8)</f>
        <v>0</v>
      </c>
      <c r="Q15" s="229">
        <f>'[21]BD'!$AI171</f>
        <v>25.9</v>
      </c>
    </row>
    <row r="16" spans="1:17" ht="13.5" customHeight="1">
      <c r="A16" s="13">
        <v>19136</v>
      </c>
      <c r="B16" s="52" t="s">
        <v>10</v>
      </c>
      <c r="C16" s="49">
        <f>IF(ISERROR('[55]Récolte_N'!$F$8)=TRUE,"",'[55]Récolte_N'!$F$8)</f>
        <v>0</v>
      </c>
      <c r="D16" s="49">
        <f t="shared" si="0"/>
      </c>
      <c r="E16" s="50">
        <f>IF(ISERROR('[55]Récolte_N'!$H$8)=TRUE,"",'[55]Récolte_N'!$H$8)</f>
        <v>0</v>
      </c>
      <c r="F16" s="179">
        <f t="shared" si="4"/>
        <v>0</v>
      </c>
      <c r="G16" s="229">
        <f>IF(ISERROR('[55]Récolte_N'!$I$8)=TRUE,"",'[55]Récolte_N'!$I$8)</f>
        <v>0</v>
      </c>
      <c r="H16" s="230">
        <f t="shared" si="5"/>
        <v>3.4</v>
      </c>
      <c r="I16" s="174">
        <f t="shared" si="3"/>
        <v>-1</v>
      </c>
      <c r="J16" s="175">
        <f t="shared" si="2"/>
        <v>0</v>
      </c>
      <c r="K16" s="181">
        <f t="shared" si="6"/>
        <v>-3.4</v>
      </c>
      <c r="L16" s="51">
        <f t="shared" si="7"/>
        <v>257.5</v>
      </c>
      <c r="M16" s="163" t="s">
        <v>10</v>
      </c>
      <c r="N16" s="49">
        <f>IF(ISERROR('[5]Récolte_N'!$F$8)=TRUE,"",'[5]Récolte_N'!$F$8)</f>
        <v>0</v>
      </c>
      <c r="O16" s="49">
        <f t="shared" si="1"/>
      </c>
      <c r="P16" s="50">
        <f>IF(ISERROR('[5]Récolte_N'!$H$8)=TRUE,"",'[5]Récolte_N'!$H$8)</f>
        <v>0</v>
      </c>
      <c r="Q16" s="229">
        <f>'[21]BD'!$AI172</f>
        <v>3.4</v>
      </c>
    </row>
    <row r="17" spans="1:17" ht="13.5" customHeight="1">
      <c r="A17" s="13">
        <v>1790</v>
      </c>
      <c r="B17" s="52" t="s">
        <v>11</v>
      </c>
      <c r="C17" s="49">
        <f>IF(ISERROR('[56]Récolte_N'!$F$8)=TRUE,"",'[56]Récolte_N'!$F$8)</f>
        <v>100</v>
      </c>
      <c r="D17" s="49">
        <f t="shared" si="0"/>
        <v>60</v>
      </c>
      <c r="E17" s="50">
        <f>IF(ISERROR('[56]Récolte_N'!$H$8)=TRUE,"",'[56]Récolte_N'!$H$8)</f>
        <v>600</v>
      </c>
      <c r="F17" s="179">
        <f t="shared" si="4"/>
        <v>600</v>
      </c>
      <c r="G17" s="229">
        <f>IF(ISERROR('[56]Récolte_N'!$I$8)=TRUE,"",'[56]Récolte_N'!$I$8)</f>
        <v>400</v>
      </c>
      <c r="H17" s="230">
        <f t="shared" si="5"/>
        <v>142.5</v>
      </c>
      <c r="I17" s="174">
        <f t="shared" si="3"/>
        <v>1.807017543859649</v>
      </c>
      <c r="J17" s="175">
        <f t="shared" si="2"/>
        <v>200</v>
      </c>
      <c r="K17" s="181">
        <f t="shared" si="6"/>
        <v>457.5</v>
      </c>
      <c r="L17" s="51">
        <f t="shared" si="7"/>
        <v>-12787.300000000003</v>
      </c>
      <c r="M17" s="163" t="s">
        <v>11</v>
      </c>
      <c r="N17" s="49">
        <f>IF(ISERROR('[6]Récolte_N'!$F$8)=TRUE,"",'[6]Récolte_N'!$F$8)</f>
        <v>100</v>
      </c>
      <c r="O17" s="49">
        <f t="shared" si="1"/>
        <v>60</v>
      </c>
      <c r="P17" s="50">
        <f>IF(ISERROR('[6]Récolte_N'!$H$8)=TRUE,"",'[6]Récolte_N'!$H$8)</f>
        <v>600</v>
      </c>
      <c r="Q17" s="229">
        <f>'[21]BD'!$AI173</f>
        <v>142.5</v>
      </c>
    </row>
    <row r="18" spans="1:17" ht="13.5" customHeight="1">
      <c r="A18" s="13" t="s">
        <v>13</v>
      </c>
      <c r="B18" s="52" t="s">
        <v>12</v>
      </c>
      <c r="C18" s="49">
        <f>IF(ISERROR('[57]Récolte_N'!$F$8)=TRUE,"",'[57]Récolte_N'!$F$8)</f>
        <v>7345</v>
      </c>
      <c r="D18" s="49">
        <f t="shared" si="0"/>
        <v>47.038801906058545</v>
      </c>
      <c r="E18" s="50">
        <f>IF(ISERROR('[57]Récolte_N'!$H$8)=TRUE,"",'[57]Récolte_N'!$H$8)</f>
        <v>34550</v>
      </c>
      <c r="F18" s="179">
        <f t="shared" si="4"/>
        <v>42400</v>
      </c>
      <c r="G18" s="229">
        <f>IF(ISERROR('[57]Récolte_N'!$I$8)=TRUE,"",'[57]Récolte_N'!$I$8)</f>
        <v>29000</v>
      </c>
      <c r="H18" s="230">
        <f t="shared" si="5"/>
        <v>41787.3</v>
      </c>
      <c r="I18" s="174">
        <f t="shared" si="3"/>
        <v>-0.30600924204243873</v>
      </c>
      <c r="J18" s="175">
        <f t="shared" si="2"/>
        <v>5550</v>
      </c>
      <c r="K18" s="181">
        <f t="shared" si="6"/>
        <v>612.6999999999971</v>
      </c>
      <c r="L18" s="51">
        <f t="shared" si="7"/>
        <v>-49836.399999999994</v>
      </c>
      <c r="M18" s="163" t="s">
        <v>12</v>
      </c>
      <c r="N18" s="49">
        <f>IF(ISERROR('[7]Récolte_N'!$F$8)=TRUE,"",'[7]Récolte_N'!$F$8)</f>
        <v>7930</v>
      </c>
      <c r="O18" s="49">
        <f t="shared" si="1"/>
        <v>53.46784363177805</v>
      </c>
      <c r="P18" s="50">
        <f>IF(ISERROR('[7]Récolte_N'!$H$8)=TRUE,"",'[7]Récolte_N'!$H$8)</f>
        <v>42400</v>
      </c>
      <c r="Q18" s="229">
        <f>'[21]BD'!$AI174</f>
        <v>41787.3</v>
      </c>
    </row>
    <row r="19" spans="1:17" ht="13.5" customHeight="1">
      <c r="A19" s="13" t="s">
        <v>13</v>
      </c>
      <c r="B19" s="52" t="s">
        <v>14</v>
      </c>
      <c r="C19" s="49">
        <f>IF(ISERROR('[58]Récolte_N'!$F$8)=TRUE,"",'[58]Récolte_N'!$F$8)</f>
        <v>41200</v>
      </c>
      <c r="D19" s="49">
        <f t="shared" si="0"/>
        <v>33.009708737864074</v>
      </c>
      <c r="E19" s="50">
        <f>IF(ISERROR('[58]Récolte_N'!$H$8)=TRUE,"",'[58]Récolte_N'!$H$8)</f>
        <v>136000</v>
      </c>
      <c r="F19" s="179">
        <f t="shared" si="4"/>
        <v>180750</v>
      </c>
      <c r="G19" s="229">
        <f>IF(ISERROR('[58]Récolte_N'!$I$8)=TRUE,"",'[58]Récolte_N'!$I$8)</f>
        <v>130000</v>
      </c>
      <c r="H19" s="230">
        <f t="shared" si="5"/>
        <v>179836.4</v>
      </c>
      <c r="I19" s="174">
        <f t="shared" si="3"/>
        <v>-0.27712076086932347</v>
      </c>
      <c r="J19" s="175">
        <f t="shared" si="2"/>
        <v>6000</v>
      </c>
      <c r="K19" s="181">
        <f t="shared" si="6"/>
        <v>913.6000000000058</v>
      </c>
      <c r="L19" s="51">
        <f t="shared" si="7"/>
        <v>1599.9</v>
      </c>
      <c r="M19" s="163" t="s">
        <v>14</v>
      </c>
      <c r="N19" s="49">
        <f>IF(ISERROR('[8]Récolte_N'!$F$8)=TRUE,"",'[8]Récolte_N'!$F$8)</f>
        <v>42880</v>
      </c>
      <c r="O19" s="49">
        <f t="shared" si="1"/>
        <v>42.152518656716424</v>
      </c>
      <c r="P19" s="50">
        <f>IF(ISERROR('[8]Récolte_N'!$H$8)=TRUE,"",'[8]Récolte_N'!$H$8)</f>
        <v>180750</v>
      </c>
      <c r="Q19" s="229">
        <f>'[21]BD'!$AI175</f>
        <v>179836.4</v>
      </c>
    </row>
    <row r="20" spans="1:17" ht="13.5" customHeight="1">
      <c r="A20" s="13" t="s">
        <v>13</v>
      </c>
      <c r="B20" s="52" t="s">
        <v>27</v>
      </c>
      <c r="C20" s="49">
        <f>IF(ISERROR('[59]Récolte_N'!$F$8)=TRUE,"",'[59]Récolte_N'!$F$8)</f>
        <v>780</v>
      </c>
      <c r="D20" s="49">
        <f>IF(OR(C20="",C20=0),"",(E20/C20)*10)</f>
        <v>56.794871794871796</v>
      </c>
      <c r="E20" s="50">
        <f>IF(ISERROR('[59]Récolte_N'!$H$8)=TRUE,"",'[59]Récolte_N'!$H$8)</f>
        <v>4430</v>
      </c>
      <c r="F20" s="179">
        <f t="shared" si="4"/>
        <v>2271</v>
      </c>
      <c r="G20" s="229">
        <f>IF(ISERROR('[59]Récolte_N'!$I$8)=TRUE,"",'[59]Récolte_N'!$I$8)</f>
        <v>2300</v>
      </c>
      <c r="H20" s="230">
        <f t="shared" si="5"/>
        <v>700.1</v>
      </c>
      <c r="I20" s="174">
        <f t="shared" si="3"/>
        <v>2.285244965004999</v>
      </c>
      <c r="J20" s="175">
        <f t="shared" si="2"/>
        <v>2130</v>
      </c>
      <c r="K20" s="181">
        <f t="shared" si="6"/>
        <v>1570.9</v>
      </c>
      <c r="L20" s="51">
        <f t="shared" si="7"/>
        <v>-102.3</v>
      </c>
      <c r="M20" s="163" t="s">
        <v>27</v>
      </c>
      <c r="N20" s="49">
        <f>IF(ISERROR('[9]Récolte_N'!$F$8)=TRUE,"",'[9]Récolte_N'!$F$8)</f>
        <v>425</v>
      </c>
      <c r="O20" s="49">
        <f>IF(OR(N20="",N20=0),"",(P20/N20)*10)</f>
        <v>53.43529411764706</v>
      </c>
      <c r="P20" s="50">
        <f>IF(ISERROR('[9]Récolte_N'!$H$8)=TRUE,"",'[9]Récolte_N'!$H$8)</f>
        <v>2271</v>
      </c>
      <c r="Q20" s="229">
        <f>'[21]BD'!$AI176</f>
        <v>700.1</v>
      </c>
    </row>
    <row r="21" spans="1:17" ht="13.5" customHeight="1">
      <c r="A21" s="13" t="s">
        <v>13</v>
      </c>
      <c r="B21" s="52" t="s">
        <v>15</v>
      </c>
      <c r="C21" s="49">
        <f>IF(ISERROR('[60]Récolte_N'!$F$8)=TRUE,"",'[60]Récolte_N'!$F$8)</f>
        <v>0</v>
      </c>
      <c r="D21" s="49">
        <f>IF(OR(C21="",C21=0),"",(E21/C21)*10)</f>
      </c>
      <c r="E21" s="50">
        <f>IF(ISERROR('[60]Récolte_N'!$H$8)=TRUE,"",'[60]Récolte_N'!$H$8)</f>
        <v>0</v>
      </c>
      <c r="F21" s="179">
        <f t="shared" si="4"/>
        <v>0</v>
      </c>
      <c r="G21" s="229">
        <f>IF(ISERROR('[60]Récolte_N'!$I$8)=TRUE,"",'[60]Récolte_N'!$I$8)</f>
        <v>0</v>
      </c>
      <c r="H21" s="230">
        <f t="shared" si="5"/>
        <v>102.3</v>
      </c>
      <c r="I21" s="174">
        <f t="shared" si="3"/>
        <v>-1</v>
      </c>
      <c r="J21" s="175">
        <f t="shared" si="2"/>
        <v>0</v>
      </c>
      <c r="K21" s="181">
        <f t="shared" si="6"/>
        <v>-102.3</v>
      </c>
      <c r="L21" s="51">
        <f aca="true" t="shared" si="8" ref="L21:L26">G23-H23</f>
        <v>-707.1</v>
      </c>
      <c r="M21" s="163" t="s">
        <v>15</v>
      </c>
      <c r="N21" s="49">
        <f>IF(ISERROR('[10]Récolte_N'!$F$8)=TRUE,"",'[10]Récolte_N'!$F$8)</f>
        <v>0</v>
      </c>
      <c r="O21" s="49">
        <f>IF(OR(N21="",N21=0),"",(P21/N21)*10)</f>
      </c>
      <c r="P21" s="50">
        <f>IF(ISERROR('[10]Récolte_N'!$H$8)=TRUE,"",'[10]Récolte_N'!$H$8)</f>
        <v>0</v>
      </c>
      <c r="Q21" s="229">
        <f>'[21]BD'!$AI177</f>
        <v>102.3</v>
      </c>
    </row>
    <row r="22" spans="1:17" ht="13.5" customHeight="1">
      <c r="A22" s="13" t="s">
        <v>13</v>
      </c>
      <c r="B22" s="52" t="s">
        <v>29</v>
      </c>
      <c r="C22" s="49">
        <f>IF(ISERROR('[61]Récolte_N'!$F$8)=TRUE,"",'[61]Récolte_N'!$F$8)</f>
        <v>0</v>
      </c>
      <c r="D22" s="49">
        <f>IF(OR(C22="",C22=0),"",(E22/C22)*10)</f>
      </c>
      <c r="E22" s="50">
        <f>IF(ISERROR('[61]Récolte_N'!$H$8)=TRUE,"",'[61]Récolte_N'!$H$8)</f>
        <v>0</v>
      </c>
      <c r="F22" s="179">
        <f t="shared" si="4"/>
        <v>0</v>
      </c>
      <c r="G22" s="229">
        <f>IF(ISERROR('[61]Récolte_N'!$I$8)=TRUE,"",'[61]Récolte_N'!$I$8)</f>
        <v>0</v>
      </c>
      <c r="H22" s="230">
        <f t="shared" si="5"/>
        <v>0</v>
      </c>
      <c r="I22" s="174">
        <f t="shared" si="3"/>
      </c>
      <c r="J22" s="175">
        <f t="shared" si="2"/>
        <v>0</v>
      </c>
      <c r="K22" s="181">
        <f t="shared" si="6"/>
        <v>0</v>
      </c>
      <c r="L22" s="51">
        <f t="shared" si="8"/>
        <v>8693.799999999988</v>
      </c>
      <c r="M22" s="163" t="s">
        <v>29</v>
      </c>
      <c r="N22" s="49">
        <f>IF(ISERROR('[11]Récolte_N'!$F$8)=TRUE,"",'[11]Récolte_N'!$F$8)</f>
        <v>0</v>
      </c>
      <c r="O22" s="49">
        <f>IF(OR(N22="",N22=0),"",(P22/N22)*10)</f>
      </c>
      <c r="P22" s="50">
        <f>IF(ISERROR('[11]Récolte_N'!$H$8)=TRUE,"",'[11]Récolte_N'!$H$8)</f>
        <v>0</v>
      </c>
      <c r="Q22" s="229">
        <f>'[21]BD'!$AI178</f>
        <v>0</v>
      </c>
    </row>
    <row r="23" spans="1:17" ht="13.5" customHeight="1">
      <c r="A23" s="13" t="s">
        <v>13</v>
      </c>
      <c r="B23" s="52" t="s">
        <v>16</v>
      </c>
      <c r="C23" s="49">
        <f>IF(ISERROR('[62]Récolte_N'!$F$8)=TRUE,"",'[62]Récolte_N'!$F$8)</f>
        <v>0</v>
      </c>
      <c r="D23" s="49">
        <f t="shared" si="0"/>
      </c>
      <c r="E23" s="50">
        <f>IF(ISERROR('[62]Récolte_N'!$H$8)=TRUE,"",'[62]Récolte_N'!$H$8)</f>
        <v>0</v>
      </c>
      <c r="F23" s="179">
        <f t="shared" si="4"/>
        <v>0</v>
      </c>
      <c r="G23" s="229">
        <f>IF(ISERROR('[62]Récolte_N'!$I$8)=TRUE,"",'[62]Récolte_N'!$I$8)</f>
        <v>0</v>
      </c>
      <c r="H23" s="230">
        <f t="shared" si="5"/>
        <v>707.1</v>
      </c>
      <c r="I23" s="174">
        <f t="shared" si="3"/>
        <v>-1</v>
      </c>
      <c r="J23" s="175">
        <f t="shared" si="2"/>
        <v>0</v>
      </c>
      <c r="K23" s="181">
        <f t="shared" si="6"/>
        <v>-707.1</v>
      </c>
      <c r="L23" s="51">
        <f t="shared" si="8"/>
        <v>-72656.19999999995</v>
      </c>
      <c r="M23" s="163" t="s">
        <v>16</v>
      </c>
      <c r="N23" s="49">
        <f>IF(ISERROR('[12]Récolte_N'!$F$8)=TRUE,"",'[12]Récolte_N'!$F$8)</f>
        <v>0</v>
      </c>
      <c r="O23" s="49">
        <f aca="true" t="shared" si="9" ref="O23:O30">IF(OR(N23="",N23=0),"",(P23/N23)*10)</f>
      </c>
      <c r="P23" s="50">
        <f>IF(ISERROR('[12]Récolte_N'!$H$8)=TRUE,"",'[12]Récolte_N'!$H$8)</f>
        <v>0</v>
      </c>
      <c r="Q23" s="229">
        <f>'[21]BD'!$AI179</f>
        <v>707.1</v>
      </c>
    </row>
    <row r="24" spans="1:17" ht="13.5" customHeight="1">
      <c r="A24" s="13" t="s">
        <v>13</v>
      </c>
      <c r="B24" s="52" t="s">
        <v>17</v>
      </c>
      <c r="C24" s="49">
        <f>IF(ISERROR('[63]Récolte_N'!$F$8)=TRUE,"",'[63]Récolte_N'!$F$8)</f>
        <v>24915</v>
      </c>
      <c r="D24" s="49">
        <f t="shared" si="0"/>
        <v>66.95564920730484</v>
      </c>
      <c r="E24" s="50">
        <f>IF(ISERROR('[63]Récolte_N'!$H$8)=TRUE,"",'[63]Récolte_N'!$H$8)</f>
        <v>166820</v>
      </c>
      <c r="F24" s="179">
        <f t="shared" si="4"/>
        <v>154500</v>
      </c>
      <c r="G24" s="229">
        <f>IF(ISERROR('[63]Récolte_N'!$I$8)=TRUE,"",'[63]Récolte_N'!$I$8)</f>
        <v>163500</v>
      </c>
      <c r="H24" s="230">
        <f t="shared" si="5"/>
        <v>154806.2</v>
      </c>
      <c r="I24" s="174">
        <f t="shared" si="3"/>
        <v>0.05615924943574613</v>
      </c>
      <c r="J24" s="175">
        <f t="shared" si="2"/>
        <v>3320</v>
      </c>
      <c r="K24" s="181">
        <f t="shared" si="6"/>
        <v>-306.20000000001164</v>
      </c>
      <c r="L24" s="51">
        <f t="shared" si="8"/>
        <v>-14635.3</v>
      </c>
      <c r="M24" s="163" t="s">
        <v>17</v>
      </c>
      <c r="N24" s="49">
        <f>IF(ISERROR('[13]Récolte_N'!$F$8)=TRUE,"",'[13]Récolte_N'!$F$8)</f>
        <v>24045</v>
      </c>
      <c r="O24" s="49">
        <f t="shared" si="9"/>
        <v>64.25452276980661</v>
      </c>
      <c r="P24" s="50">
        <f>IF(ISERROR('[13]Récolte_N'!$H$8)=TRUE,"",'[13]Récolte_N'!$H$8)</f>
        <v>154500</v>
      </c>
      <c r="Q24" s="229">
        <f>'[21]BD'!$AI180</f>
        <v>154806.2</v>
      </c>
    </row>
    <row r="25" spans="1:17" ht="13.5" customHeight="1">
      <c r="A25" s="13" t="s">
        <v>13</v>
      </c>
      <c r="B25" s="52" t="s">
        <v>18</v>
      </c>
      <c r="C25" s="49">
        <f>IF(ISERROR('[64]Récolte_N'!$F$8)=TRUE,"",'[64]Récolte_N'!$F$8)</f>
        <v>66500</v>
      </c>
      <c r="D25" s="49">
        <f t="shared" si="0"/>
        <v>69.02255639097744</v>
      </c>
      <c r="E25" s="50">
        <f>IF(ISERROR('[64]Récolte_N'!$H$8)=TRUE,"",'[64]Récolte_N'!$H$8)</f>
        <v>459000</v>
      </c>
      <c r="F25" s="179">
        <f t="shared" si="4"/>
        <v>525000</v>
      </c>
      <c r="G25" s="229">
        <f>IF(ISERROR('[64]Récolte_N'!$I$8)=TRUE,"",'[64]Récolte_N'!$I$8)</f>
        <v>456000</v>
      </c>
      <c r="H25" s="230">
        <f t="shared" si="5"/>
        <v>528656.2</v>
      </c>
      <c r="I25" s="174">
        <f t="shared" si="3"/>
        <v>-0.13743563397156788</v>
      </c>
      <c r="J25" s="175">
        <f t="shared" si="2"/>
        <v>3000</v>
      </c>
      <c r="K25" s="181">
        <f t="shared" si="6"/>
        <v>-3656.1999999999534</v>
      </c>
      <c r="L25" s="51">
        <f t="shared" si="8"/>
        <v>-41379</v>
      </c>
      <c r="M25" s="163" t="s">
        <v>18</v>
      </c>
      <c r="N25" s="49">
        <f>IF(ISERROR('[14]Récolte_N'!$F$8)=TRUE,"",'[14]Récolte_N'!$F$8)</f>
        <v>79000</v>
      </c>
      <c r="O25" s="49">
        <f t="shared" si="9"/>
        <v>66.45569620253164</v>
      </c>
      <c r="P25" s="50">
        <f>IF(ISERROR('[14]Récolte_N'!$H$8)=TRUE,"",'[14]Récolte_N'!$H$8)</f>
        <v>525000</v>
      </c>
      <c r="Q25" s="229">
        <f>'[21]BD'!$AI181</f>
        <v>528656.2</v>
      </c>
    </row>
    <row r="26" spans="1:17" ht="13.5" customHeight="1">
      <c r="A26" s="13" t="s">
        <v>13</v>
      </c>
      <c r="B26" s="52" t="s">
        <v>19</v>
      </c>
      <c r="C26" s="49">
        <f>IF(ISERROR('[65]Récolte_N'!$F$8)=TRUE,"",'[65]Récolte_N'!$F$8)</f>
        <v>2200</v>
      </c>
      <c r="D26" s="49">
        <f t="shared" si="0"/>
        <v>70</v>
      </c>
      <c r="E26" s="50">
        <f>IF(ISERROR('[65]Récolte_N'!$H$8)=TRUE,"",'[65]Récolte_N'!$H$8)</f>
        <v>15400</v>
      </c>
      <c r="F26" s="179">
        <f t="shared" si="4"/>
        <v>23100</v>
      </c>
      <c r="G26" s="229">
        <f>IF(ISERROR('[65]Récolte_N'!$I$8)=TRUE,"",'[65]Récolte_N'!$I$8)</f>
        <v>13000</v>
      </c>
      <c r="H26" s="230">
        <f t="shared" si="5"/>
        <v>27635.3</v>
      </c>
      <c r="I26" s="174">
        <f t="shared" si="3"/>
        <v>-0.5295871584531378</v>
      </c>
      <c r="J26" s="175">
        <f t="shared" si="2"/>
        <v>2400</v>
      </c>
      <c r="K26" s="181">
        <f t="shared" si="6"/>
        <v>-4535.299999999999</v>
      </c>
      <c r="L26" s="51">
        <f t="shared" si="8"/>
        <v>-257.0999999999999</v>
      </c>
      <c r="M26" s="163" t="s">
        <v>19</v>
      </c>
      <c r="N26" s="49">
        <f>IF(ISERROR('[15]Récolte_N'!$F$8)=TRUE,"",'[15]Récolte_N'!$F$8)</f>
        <v>3500</v>
      </c>
      <c r="O26" s="49">
        <f t="shared" si="9"/>
        <v>66</v>
      </c>
      <c r="P26" s="50">
        <f>IF(ISERROR('[15]Récolte_N'!$H$8)=TRUE,"",'[15]Récolte_N'!$H$8)</f>
        <v>23100</v>
      </c>
      <c r="Q26" s="229">
        <f>'[21]BD'!$AI182</f>
        <v>27635.3</v>
      </c>
    </row>
    <row r="27" spans="1:17" ht="13.5" customHeight="1">
      <c r="A27" s="13" t="s">
        <v>13</v>
      </c>
      <c r="B27" s="52" t="s">
        <v>20</v>
      </c>
      <c r="C27" s="49">
        <f>IF(ISERROR('[66]Récolte_N'!$F$8)=TRUE,"",'[66]Récolte_N'!$F$8)</f>
        <v>26255</v>
      </c>
      <c r="D27" s="49">
        <f t="shared" si="0"/>
        <v>63.46638735478956</v>
      </c>
      <c r="E27" s="50">
        <f>IF(ISERROR('[66]Récolte_N'!$H$8)=TRUE,"",'[66]Récolte_N'!$H$8)</f>
        <v>166631</v>
      </c>
      <c r="F27" s="179">
        <f t="shared" si="4"/>
        <v>198409</v>
      </c>
      <c r="G27" s="229">
        <f>IF(ISERROR('[66]Récolte_N'!$I$8)=TRUE,"",'[66]Récolte_N'!$I$8)</f>
        <v>162000</v>
      </c>
      <c r="H27" s="230">
        <f t="shared" si="5"/>
        <v>203379</v>
      </c>
      <c r="I27" s="174">
        <f t="shared" si="3"/>
        <v>-0.20345758411635417</v>
      </c>
      <c r="J27" s="175">
        <f t="shared" si="2"/>
        <v>4631</v>
      </c>
      <c r="K27" s="181">
        <f t="shared" si="6"/>
        <v>-4970</v>
      </c>
      <c r="L27" s="51">
        <f>G30-H30</f>
        <v>-125529.09999999998</v>
      </c>
      <c r="M27" s="163" t="s">
        <v>20</v>
      </c>
      <c r="N27" s="49">
        <f>IF(ISERROR('[16]Récolte_N'!$F$8)=TRUE,"",'[16]Récolte_N'!$F$8)</f>
        <v>34265</v>
      </c>
      <c r="O27" s="49">
        <f t="shared" si="9"/>
        <v>57.90427549978112</v>
      </c>
      <c r="P27" s="50">
        <f>IF(ISERROR('[16]Récolte_N'!$H$8)=TRUE,"",'[16]Récolte_N'!$H$8)</f>
        <v>198409</v>
      </c>
      <c r="Q27" s="229">
        <f>'[21]BD'!$AI183</f>
        <v>203379</v>
      </c>
    </row>
    <row r="28" spans="1:17" ht="13.5" customHeight="1">
      <c r="A28" s="13" t="s">
        <v>13</v>
      </c>
      <c r="B28" s="52" t="s">
        <v>21</v>
      </c>
      <c r="C28" s="49">
        <f>IF(ISERROR('[67]Récolte_N'!$F$8)=TRUE,"",'[67]Récolte_N'!$F$8)</f>
        <v>670</v>
      </c>
      <c r="D28" s="49">
        <f t="shared" si="0"/>
        <v>62</v>
      </c>
      <c r="E28" s="50">
        <f>IF(ISERROR('[67]Récolte_N'!$H$8)=TRUE,"",'[67]Récolte_N'!$H$8)</f>
        <v>4154</v>
      </c>
      <c r="F28" s="179">
        <f t="shared" si="4"/>
        <v>3282</v>
      </c>
      <c r="G28" s="229">
        <f>IF(ISERROR('[67]Récolte_N'!$I$8)=TRUE,"",'[67]Récolte_N'!$I$8)</f>
        <v>800</v>
      </c>
      <c r="H28" s="230">
        <f t="shared" si="5"/>
        <v>1057.1</v>
      </c>
      <c r="I28" s="174">
        <f t="shared" si="3"/>
        <v>-0.24321256267145963</v>
      </c>
      <c r="J28" s="175">
        <f t="shared" si="2"/>
        <v>3354</v>
      </c>
      <c r="K28" s="181">
        <f t="shared" si="6"/>
        <v>2224.9</v>
      </c>
      <c r="L28" s="51">
        <f>G31-H31</f>
        <v>-67384.5</v>
      </c>
      <c r="M28" s="163" t="s">
        <v>21</v>
      </c>
      <c r="N28" s="49">
        <f>IF(ISERROR('[17]Récolte_N'!$F$8)=TRUE,"",'[17]Récolte_N'!$F$8)</f>
        <v>600</v>
      </c>
      <c r="O28" s="49">
        <f t="shared" si="9"/>
        <v>54.699999999999996</v>
      </c>
      <c r="P28" s="50">
        <f>IF(ISERROR('[17]Récolte_N'!$H$8)=TRUE,"",'[17]Récolte_N'!$H$8)</f>
        <v>3282</v>
      </c>
      <c r="Q28" s="229">
        <f>'[21]BD'!$AI184</f>
        <v>1057.1</v>
      </c>
    </row>
    <row r="29" spans="2:17" ht="12.75">
      <c r="B29" s="52" t="s">
        <v>30</v>
      </c>
      <c r="C29" s="49">
        <f>IF(ISERROR('[68]Récolte_N'!$F$8)=TRUE,"",'[68]Récolte_N'!$F$8)</f>
        <v>500</v>
      </c>
      <c r="D29" s="49">
        <f t="shared" si="0"/>
        <v>54</v>
      </c>
      <c r="E29" s="50">
        <f>IF(ISERROR('[68]Récolte_N'!$H$8)=TRUE,"",'[68]Récolte_N'!$H$8)</f>
        <v>2700</v>
      </c>
      <c r="F29" s="179">
        <f t="shared" si="4"/>
        <v>2280</v>
      </c>
      <c r="G29" s="229">
        <f>IF(ISERROR('[68]Récolte_N'!$I$8)=TRUE,"",'[68]Récolte_N'!$I$8)</f>
        <v>2700</v>
      </c>
      <c r="H29" s="230">
        <f t="shared" si="5"/>
        <v>2272.7</v>
      </c>
      <c r="I29" s="174">
        <f t="shared" si="3"/>
        <v>0.18801425617107426</v>
      </c>
      <c r="J29" s="175">
        <f t="shared" si="2"/>
        <v>0</v>
      </c>
      <c r="K29" s="181">
        <f t="shared" si="6"/>
        <v>7.300000000000182</v>
      </c>
      <c r="M29" s="163" t="s">
        <v>30</v>
      </c>
      <c r="N29" s="49">
        <f>IF(ISERROR('[18]Récolte_N'!$F$8)=TRUE,"",'[18]Récolte_N'!$F$8)</f>
        <v>400</v>
      </c>
      <c r="O29" s="49">
        <f t="shared" si="9"/>
        <v>57</v>
      </c>
      <c r="P29" s="50">
        <f>IF(ISERROR('[18]Récolte_N'!$H$8)=TRUE,"",'[18]Récolte_N'!$H$8)</f>
        <v>2280</v>
      </c>
      <c r="Q29" s="229">
        <f>'[21]BD'!$AI185</f>
        <v>2272.7</v>
      </c>
    </row>
    <row r="30" spans="2:17" ht="12.75">
      <c r="B30" s="52" t="s">
        <v>22</v>
      </c>
      <c r="C30" s="49">
        <f>IF(ISERROR('[69]Récolte_N'!$F$8)=TRUE,"",'[69]Récolte_N'!$F$8)</f>
        <v>54581</v>
      </c>
      <c r="D30" s="49">
        <f t="shared" si="0"/>
        <v>51.86799435701069</v>
      </c>
      <c r="E30" s="50">
        <f>IF(ISERROR('[69]Récolte_N'!$H$8)=TRUE,"",'[69]Récolte_N'!$H$8)</f>
        <v>283100.7</v>
      </c>
      <c r="F30" s="179">
        <f t="shared" si="4"/>
        <v>395000</v>
      </c>
      <c r="G30" s="229">
        <f>IF(ISERROR('[69]Récolte_N'!$I$8)=TRUE,"",'[69]Récolte_N'!$I$8)</f>
        <v>280000</v>
      </c>
      <c r="H30" s="230">
        <f t="shared" si="5"/>
        <v>405529.1</v>
      </c>
      <c r="I30" s="174">
        <f t="shared" si="3"/>
        <v>-0.30954400066481047</v>
      </c>
      <c r="J30" s="175">
        <f t="shared" si="2"/>
        <v>3100.7000000000116</v>
      </c>
      <c r="K30" s="176">
        <f>P30-H30</f>
        <v>-10529.099999999977</v>
      </c>
      <c r="L30" s="51">
        <f>G33-H33</f>
        <v>-375694.3999999999</v>
      </c>
      <c r="M30" s="163" t="s">
        <v>22</v>
      </c>
      <c r="N30" s="49">
        <f>IF(ISERROR('[19]Récolte_N'!$F$8)=TRUE,"",'[19]Récolte_N'!$F$8)</f>
        <v>80147</v>
      </c>
      <c r="O30" s="49">
        <f t="shared" si="9"/>
        <v>49.284439841790714</v>
      </c>
      <c r="P30" s="50">
        <f>IF(ISERROR('[19]Récolte_N'!$H$8)=TRUE,"",'[19]Récolte_N'!$H$8)</f>
        <v>395000</v>
      </c>
      <c r="Q30" s="229">
        <f>'[21]BD'!$AI186</f>
        <v>405529.1</v>
      </c>
    </row>
    <row r="31" spans="2:17" ht="12.75">
      <c r="B31" s="52" t="s">
        <v>23</v>
      </c>
      <c r="C31" s="49">
        <f>IF(ISERROR('[70]Récolte_N'!$F$8)=TRUE,"",'[70]Récolte_N'!$F$8)</f>
        <v>59500</v>
      </c>
      <c r="D31" s="49">
        <f>IF(OR(C31="",C31=0),"",(E31/C31)*10)</f>
        <v>34.957983193277315</v>
      </c>
      <c r="E31" s="50">
        <f>IF(ISERROR('[70]Récolte_N'!$H$8)=TRUE,"",'[70]Récolte_N'!$H$8)</f>
        <v>208000</v>
      </c>
      <c r="F31" s="50">
        <f>P31</f>
        <v>271840</v>
      </c>
      <c r="G31" s="229">
        <f>IF(ISERROR('[70]Récolte_N'!$I$8)=TRUE,"",'[70]Récolte_N'!$I$8)</f>
        <v>200000</v>
      </c>
      <c r="H31" s="229">
        <f>Q31</f>
        <v>267384.5</v>
      </c>
      <c r="I31" s="174">
        <f t="shared" si="3"/>
        <v>-0.25201348619684383</v>
      </c>
      <c r="J31" s="175">
        <f t="shared" si="2"/>
        <v>8000</v>
      </c>
      <c r="K31" s="176">
        <f>P31-H31</f>
        <v>4455.5</v>
      </c>
      <c r="M31" s="163" t="s">
        <v>23</v>
      </c>
      <c r="N31" s="49">
        <f>IF(ISERROR('[20]Récolte_N'!$F$8)=TRUE,"",'[20]Récolte_N'!$F$8)</f>
        <v>63600</v>
      </c>
      <c r="O31" s="49">
        <f>IF(OR(N31="",N31=0),"",(P31/N31)*10)</f>
        <v>42.742138364779876</v>
      </c>
      <c r="P31" s="50">
        <f>IF(ISERROR('[20]Récolte_N'!$H$8)=TRUE,"",'[20]Récolte_N'!$H$8)</f>
        <v>271840</v>
      </c>
      <c r="Q31" s="229">
        <f>'[21]BD'!$AI187</f>
        <v>267384.5</v>
      </c>
    </row>
    <row r="32" spans="2:17" ht="12.75">
      <c r="B32" s="34"/>
      <c r="C32" s="53"/>
      <c r="D32" s="53"/>
      <c r="E32" s="54"/>
      <c r="F32" s="182"/>
      <c r="G32" s="183"/>
      <c r="H32" s="67"/>
      <c r="I32" s="184"/>
      <c r="J32" s="185"/>
      <c r="K32" s="186"/>
      <c r="M32" s="163"/>
      <c r="N32" s="187"/>
      <c r="O32" s="187"/>
      <c r="P32" s="187"/>
      <c r="Q32" s="67"/>
    </row>
    <row r="33" spans="2:17" ht="15.75" thickBot="1">
      <c r="B33" s="55" t="s">
        <v>24</v>
      </c>
      <c r="C33" s="56">
        <f>IF(SUM(C12:C31)=0,"",SUM(C12:C31))</f>
        <v>288221</v>
      </c>
      <c r="D33" s="56">
        <f>IF(OR(C33="",C33=0),"",(E33/C33)*10)</f>
        <v>52.00789324858355</v>
      </c>
      <c r="E33" s="56">
        <f>IF(SUM(E12:E31)=0,"",SUM(E12:E31))</f>
        <v>1498976.7</v>
      </c>
      <c r="F33" s="188">
        <f>IF(SUM(F12:F31)=0,"",SUM(F12:F31))</f>
        <v>1818003</v>
      </c>
      <c r="G33" s="189">
        <f>IF(SUM(G12:G31)=0,"",SUM(G12:G31))</f>
        <v>1444350</v>
      </c>
      <c r="H33" s="190">
        <f>IF(SUM(H12:H31)=0,"",SUM(H12:H31))</f>
        <v>1820044.4</v>
      </c>
      <c r="I33" s="191">
        <f>IF(OR(G33=0,G33=""),"",(G33/H33)-1)</f>
        <v>-0.20642045875364357</v>
      </c>
      <c r="J33" s="193">
        <f>SUM(J12:J31)</f>
        <v>54626.70000000001</v>
      </c>
      <c r="K33" s="193">
        <f>SUM(K12:K31)</f>
        <v>-2041.399999999936</v>
      </c>
      <c r="M33" s="194" t="s">
        <v>24</v>
      </c>
      <c r="N33" s="195">
        <f>IF(SUM(N12:N31)=0,"",SUM(N12:N31))</f>
        <v>340737</v>
      </c>
      <c r="O33" s="195">
        <f>IF(OR(N33="",N33=0),"",(P33/N33)*10)</f>
        <v>53.35502161491121</v>
      </c>
      <c r="P33" s="192">
        <f>IF(SUM(P12:P31)=0,"",SUM(P12:P31))</f>
        <v>1818003</v>
      </c>
      <c r="Q33" s="190">
        <f>IF(SUM(Q12:Q31)=0,"",SUM(Q12:Q31))</f>
        <v>1820044.4</v>
      </c>
    </row>
    <row r="34" spans="2:10" ht="12.75" thickTop="1">
      <c r="B34" s="57"/>
      <c r="C34" s="58"/>
      <c r="D34" s="58"/>
      <c r="E34" s="58"/>
      <c r="F34" s="58"/>
      <c r="G34" s="58"/>
      <c r="H34" s="197"/>
      <c r="I34" s="198"/>
      <c r="J34" s="199"/>
    </row>
    <row r="35" spans="2:10" ht="12">
      <c r="B35" s="60" t="s">
        <v>45</v>
      </c>
      <c r="C35" s="61">
        <f>N33</f>
        <v>340737</v>
      </c>
      <c r="D35" s="61">
        <f>(E35/C35)*10</f>
        <v>53.35502161491121</v>
      </c>
      <c r="E35" s="61">
        <f>P33</f>
        <v>1818003</v>
      </c>
      <c r="G35" s="61">
        <f>Q33</f>
        <v>1820044.4</v>
      </c>
      <c r="H35" s="197"/>
      <c r="I35" s="198">
        <f>392000/C30*10</f>
        <v>71.81986405525733</v>
      </c>
      <c r="J35" s="199"/>
    </row>
    <row r="36" spans="2:10" ht="12">
      <c r="B36" s="60" t="s">
        <v>46</v>
      </c>
      <c r="C36" s="62"/>
      <c r="D36" s="63"/>
      <c r="E36" s="62"/>
      <c r="G36" s="62"/>
      <c r="H36" s="197"/>
      <c r="I36" s="198"/>
      <c r="J36" s="199"/>
    </row>
    <row r="37" spans="2:10" ht="12">
      <c r="B37" s="60" t="s">
        <v>25</v>
      </c>
      <c r="C37" s="64">
        <f>IF(OR(C33="",C33=0),"",(C33/C35)-1)</f>
        <v>-0.15412473549981365</v>
      </c>
      <c r="D37" s="64">
        <f>IF(OR(D33="",D33=0),"",(D33/D35)-1)</f>
        <v>-0.025248389477761424</v>
      </c>
      <c r="E37" s="64">
        <f>IF(OR(E33="",E33=0),"",(E33/E35)-1)</f>
        <v>-0.1754817236275188</v>
      </c>
      <c r="G37" s="64">
        <f>IF(OR(G33="",G33=0),"",(G33/G35)-1)</f>
        <v>-0.20642045875364357</v>
      </c>
      <c r="H37" s="197"/>
      <c r="I37" s="198"/>
      <c r="J37" s="199"/>
    </row>
    <row r="38" ht="11.25" thickBot="1">
      <c r="L38" s="235"/>
    </row>
    <row r="39" spans="2:12" ht="12.75">
      <c r="B39" s="200" t="s">
        <v>0</v>
      </c>
      <c r="C39" s="201" t="s">
        <v>50</v>
      </c>
      <c r="D39" s="202" t="s">
        <v>50</v>
      </c>
      <c r="E39" s="203" t="s">
        <v>50</v>
      </c>
      <c r="F39" s="203" t="s">
        <v>50</v>
      </c>
      <c r="G39" s="204" t="s">
        <v>86</v>
      </c>
      <c r="H39" s="205" t="s">
        <v>87</v>
      </c>
      <c r="L39" s="235"/>
    </row>
    <row r="40" spans="2:8" ht="12">
      <c r="B40" s="34"/>
      <c r="C40" s="206" t="s">
        <v>88</v>
      </c>
      <c r="D40" s="207" t="s">
        <v>88</v>
      </c>
      <c r="E40" s="208" t="s">
        <v>88</v>
      </c>
      <c r="F40" s="208" t="s">
        <v>88</v>
      </c>
      <c r="G40" s="209" t="s">
        <v>89</v>
      </c>
      <c r="H40" s="210" t="s">
        <v>90</v>
      </c>
    </row>
    <row r="41" spans="2:8" ht="12.75">
      <c r="B41" s="34"/>
      <c r="C41" s="211" t="s">
        <v>108</v>
      </c>
      <c r="D41" s="212" t="s">
        <v>109</v>
      </c>
      <c r="E41" s="213" t="s">
        <v>108</v>
      </c>
      <c r="F41" s="213" t="s">
        <v>109</v>
      </c>
      <c r="G41" s="209" t="s">
        <v>91</v>
      </c>
      <c r="H41" s="210" t="s">
        <v>77</v>
      </c>
    </row>
    <row r="42" spans="2:8" ht="12">
      <c r="B42" s="34"/>
      <c r="C42" s="214" t="s">
        <v>92</v>
      </c>
      <c r="D42" s="215" t="s">
        <v>92</v>
      </c>
      <c r="E42" s="216" t="s">
        <v>58</v>
      </c>
      <c r="F42" s="216" t="s">
        <v>58</v>
      </c>
      <c r="G42" s="217" t="s">
        <v>88</v>
      </c>
      <c r="H42" s="218"/>
    </row>
    <row r="43" spans="2:8" ht="12">
      <c r="B43" s="34" t="s">
        <v>8</v>
      </c>
      <c r="C43" s="145">
        <f>'[22]BD'!$AI168</f>
        <v>1588.7</v>
      </c>
      <c r="D43" s="65">
        <f>'[21]BD'!$AB168</f>
        <v>2545</v>
      </c>
      <c r="E43" s="219">
        <f>IF(OR(G12="",G12=0),"",C43/G12)</f>
        <v>0.5995094339622642</v>
      </c>
      <c r="F43" s="66">
        <f>IF(OR(H12="",H12=0),"",D43/H12)</f>
        <v>0.7138449455851005</v>
      </c>
      <c r="G43" s="220">
        <f aca="true" t="shared" si="10" ref="G43:G64">IF(OR(E43="",E43=0),"",(E43-F43)*100)</f>
        <v>-11.433551162283628</v>
      </c>
      <c r="H43" s="197">
        <f>IF(E12="","",(G12/E12))</f>
        <v>0.27333677153171737</v>
      </c>
    </row>
    <row r="44" spans="2:8" ht="12">
      <c r="B44" s="34" t="s">
        <v>31</v>
      </c>
      <c r="C44" s="65">
        <f>'[22]BD'!$AI169</f>
        <v>942.4</v>
      </c>
      <c r="D44" s="65">
        <f>'[21]BD'!$AB169</f>
        <v>317.3</v>
      </c>
      <c r="E44" s="66">
        <f>IF(OR(G13="",G13=0),"",C44/G13)</f>
      </c>
      <c r="F44" s="66">
        <f>IF(OR(H13="",H13=0),"",D44/H13)</f>
        <v>0.7262531471732663</v>
      </c>
      <c r="G44" s="220">
        <f t="shared" si="10"/>
      </c>
      <c r="H44" s="197" t="e">
        <f>IF(E13="","",(G13/E13))</f>
        <v>#DIV/0!</v>
      </c>
    </row>
    <row r="45" spans="2:8" ht="12">
      <c r="B45" s="34" t="s">
        <v>9</v>
      </c>
      <c r="C45" s="65">
        <f>'[22]BD'!$AI170</f>
        <v>345.2</v>
      </c>
      <c r="D45" s="65">
        <f>'[21]BD'!$AB170</f>
        <v>739.7</v>
      </c>
      <c r="E45" s="66">
        <f aca="true" t="shared" si="11" ref="E45:F62">IF(OR(G14="",G14=0),"",C45/G14)</f>
        <v>0.1726</v>
      </c>
      <c r="F45" s="66">
        <f t="shared" si="11"/>
        <v>0.3666964108665477</v>
      </c>
      <c r="G45" s="220">
        <f t="shared" si="10"/>
        <v>-19.40964108665477</v>
      </c>
      <c r="H45" s="197">
        <f>IF(E14="","",(G14/E14))</f>
        <v>0.25329280648429586</v>
      </c>
    </row>
    <row r="46" spans="2:8" ht="12">
      <c r="B46" s="34" t="s">
        <v>28</v>
      </c>
      <c r="C46" s="65">
        <f>'[22]BD'!$AI171</f>
        <v>5.8</v>
      </c>
      <c r="D46" s="65">
        <f>'[21]BD'!$AB171</f>
        <v>25.9</v>
      </c>
      <c r="E46" s="66">
        <f t="shared" si="11"/>
      </c>
      <c r="F46" s="66">
        <f t="shared" si="11"/>
        <v>1</v>
      </c>
      <c r="G46" s="220">
        <f t="shared" si="10"/>
      </c>
      <c r="H46" s="197" t="e">
        <f>IF(E15="","",(G15/E15))</f>
        <v>#DIV/0!</v>
      </c>
    </row>
    <row r="47" spans="2:8" ht="12">
      <c r="B47" s="34" t="s">
        <v>10</v>
      </c>
      <c r="C47" s="65">
        <f>'[22]BD'!$AI172</f>
        <v>3486.7</v>
      </c>
      <c r="D47" s="65">
        <f>'[21]BD'!$AB172</f>
        <v>3.4</v>
      </c>
      <c r="E47" s="66">
        <f t="shared" si="11"/>
      </c>
      <c r="F47" s="66">
        <f t="shared" si="11"/>
        <v>1</v>
      </c>
      <c r="G47" s="220">
        <f t="shared" si="10"/>
      </c>
      <c r="H47" s="197" t="e">
        <f aca="true" t="shared" si="12" ref="H47:H62">IF(E16="","",(G16/E16))</f>
        <v>#DIV/0!</v>
      </c>
    </row>
    <row r="48" spans="2:8" ht="12">
      <c r="B48" s="34" t="s">
        <v>11</v>
      </c>
      <c r="C48" s="65">
        <f>'[22]BD'!$AI173</f>
        <v>0</v>
      </c>
      <c r="D48" s="65">
        <f>'[21]BD'!$AB173</f>
        <v>29.2</v>
      </c>
      <c r="E48" s="66">
        <f t="shared" si="11"/>
        <v>0</v>
      </c>
      <c r="F48" s="66">
        <f t="shared" si="11"/>
        <v>0.20491228070175438</v>
      </c>
      <c r="G48" s="220">
        <f t="shared" si="10"/>
      </c>
      <c r="H48" s="197">
        <f t="shared" si="12"/>
        <v>0.6666666666666666</v>
      </c>
    </row>
    <row r="49" spans="2:8" ht="12">
      <c r="B49" s="34" t="s">
        <v>12</v>
      </c>
      <c r="C49" s="65">
        <f>'[22]BD'!$AI174</f>
        <v>25424.2</v>
      </c>
      <c r="D49" s="65">
        <f>'[21]BD'!$AB174</f>
        <v>37441.1</v>
      </c>
      <c r="E49" s="66">
        <f t="shared" si="11"/>
        <v>0.876696551724138</v>
      </c>
      <c r="F49" s="66">
        <f>IF(OR(H18="",H18=0),"",D49/H18)</f>
        <v>0.895992323026374</v>
      </c>
      <c r="G49" s="220">
        <f t="shared" si="10"/>
        <v>-1.929577130223603</v>
      </c>
      <c r="H49" s="197">
        <f t="shared" si="12"/>
        <v>0.8393632416787264</v>
      </c>
    </row>
    <row r="50" spans="2:8" ht="12">
      <c r="B50" s="34" t="s">
        <v>14</v>
      </c>
      <c r="C50" s="65">
        <f>'[22]BD'!$AI175</f>
        <v>121794.7</v>
      </c>
      <c r="D50" s="65">
        <f>'[21]BD'!$AB175</f>
        <v>174363.1</v>
      </c>
      <c r="E50" s="66">
        <f t="shared" si="11"/>
        <v>0.9368823076923076</v>
      </c>
      <c r="F50" s="66">
        <f t="shared" si="11"/>
        <v>0.969565115849739</v>
      </c>
      <c r="G50" s="220">
        <f t="shared" si="10"/>
        <v>-3.268280815743141</v>
      </c>
      <c r="H50" s="197">
        <f t="shared" si="12"/>
        <v>0.9558823529411765</v>
      </c>
    </row>
    <row r="51" spans="2:8" ht="12">
      <c r="B51" s="34" t="s">
        <v>27</v>
      </c>
      <c r="C51" s="65">
        <f>'[22]BD'!$AI176</f>
        <v>666.4</v>
      </c>
      <c r="D51" s="65">
        <f>'[21]BD'!$AB176</f>
        <v>243.8</v>
      </c>
      <c r="E51" s="66">
        <f t="shared" si="11"/>
        <v>0.2897391304347826</v>
      </c>
      <c r="F51" s="66">
        <f t="shared" si="11"/>
        <v>0.34823596629052994</v>
      </c>
      <c r="G51" s="220">
        <f t="shared" si="10"/>
        <v>-5.849683585574733</v>
      </c>
      <c r="H51" s="197">
        <f t="shared" si="12"/>
        <v>0.5191873589164786</v>
      </c>
    </row>
    <row r="52" spans="2:8" ht="12">
      <c r="B52" s="34" t="s">
        <v>15</v>
      </c>
      <c r="C52" s="65">
        <f>'[22]BD'!$AI177</f>
        <v>0</v>
      </c>
      <c r="D52" s="65">
        <f>'[21]BD'!$AB177</f>
        <v>0</v>
      </c>
      <c r="E52" s="66">
        <f t="shared" si="11"/>
      </c>
      <c r="F52" s="66">
        <f t="shared" si="11"/>
        <v>0</v>
      </c>
      <c r="G52" s="220">
        <f t="shared" si="10"/>
      </c>
      <c r="H52" s="197" t="e">
        <f t="shared" si="12"/>
        <v>#DIV/0!</v>
      </c>
    </row>
    <row r="53" spans="2:8" ht="12">
      <c r="B53" s="34" t="s">
        <v>29</v>
      </c>
      <c r="C53" s="65">
        <f>'[22]BD'!$AI178</f>
        <v>0</v>
      </c>
      <c r="D53" s="65">
        <f>'[21]BD'!$AB178</f>
        <v>0</v>
      </c>
      <c r="E53" s="66">
        <f t="shared" si="11"/>
      </c>
      <c r="F53" s="66">
        <f t="shared" si="11"/>
      </c>
      <c r="G53" s="220">
        <f t="shared" si="10"/>
      </c>
      <c r="H53" s="197" t="e">
        <f t="shared" si="12"/>
        <v>#DIV/0!</v>
      </c>
    </row>
    <row r="54" spans="2:8" ht="12">
      <c r="B54" s="34" t="s">
        <v>16</v>
      </c>
      <c r="C54" s="65">
        <f>'[22]BD'!$AI179</f>
        <v>476.4</v>
      </c>
      <c r="D54" s="65">
        <f>'[21]BD'!$AB179</f>
        <v>707.1</v>
      </c>
      <c r="E54" s="66">
        <f t="shared" si="11"/>
      </c>
      <c r="F54" s="66">
        <f t="shared" si="11"/>
        <v>1</v>
      </c>
      <c r="G54" s="220">
        <f t="shared" si="10"/>
      </c>
      <c r="H54" s="197" t="e">
        <f t="shared" si="12"/>
        <v>#DIV/0!</v>
      </c>
    </row>
    <row r="55" spans="2:8" ht="12">
      <c r="B55" s="34" t="s">
        <v>17</v>
      </c>
      <c r="C55" s="65">
        <f>'[22]BD'!$AI180</f>
        <v>137697.3</v>
      </c>
      <c r="D55" s="65">
        <f>'[21]BD'!$AB180</f>
        <v>105681.1</v>
      </c>
      <c r="E55" s="66">
        <f t="shared" si="11"/>
        <v>0.8421853211009174</v>
      </c>
      <c r="F55" s="66">
        <f t="shared" si="11"/>
        <v>0.6826671024803916</v>
      </c>
      <c r="G55" s="220">
        <f t="shared" si="10"/>
        <v>15.951821862052572</v>
      </c>
      <c r="H55" s="197">
        <f t="shared" si="12"/>
        <v>0.9800983095552092</v>
      </c>
    </row>
    <row r="56" spans="2:8" ht="12">
      <c r="B56" s="34" t="s">
        <v>18</v>
      </c>
      <c r="C56" s="65">
        <f>'[22]BD'!$AI181</f>
        <v>297900.4</v>
      </c>
      <c r="D56" s="65">
        <f>'[21]BD'!$AB181</f>
        <v>250215.1</v>
      </c>
      <c r="E56" s="66">
        <f t="shared" si="11"/>
        <v>0.653290350877193</v>
      </c>
      <c r="F56" s="66">
        <f t="shared" si="11"/>
        <v>0.47330401118912446</v>
      </c>
      <c r="G56" s="220">
        <f t="shared" si="10"/>
        <v>17.998633968806853</v>
      </c>
      <c r="H56" s="197">
        <f t="shared" si="12"/>
        <v>0.9934640522875817</v>
      </c>
    </row>
    <row r="57" spans="2:8" ht="12">
      <c r="B57" s="34" t="s">
        <v>19</v>
      </c>
      <c r="C57" s="65">
        <f>'[22]BD'!$AI182</f>
        <v>9760.2</v>
      </c>
      <c r="D57" s="65">
        <f>'[21]BD'!$AB182</f>
        <v>13517.5</v>
      </c>
      <c r="E57" s="66">
        <f t="shared" si="11"/>
        <v>0.7507846153846155</v>
      </c>
      <c r="F57" s="66">
        <f t="shared" si="11"/>
        <v>0.4891388912007469</v>
      </c>
      <c r="G57" s="220">
        <f t="shared" si="10"/>
        <v>26.16457241838686</v>
      </c>
      <c r="H57" s="197">
        <f t="shared" si="12"/>
        <v>0.8441558441558441</v>
      </c>
    </row>
    <row r="58" spans="2:8" ht="12">
      <c r="B58" s="34" t="s">
        <v>20</v>
      </c>
      <c r="C58" s="65">
        <f>'[22]BD'!$AI183</f>
        <v>150369.3</v>
      </c>
      <c r="D58" s="65">
        <f>'[21]BD'!$AB183</f>
        <v>153609.8</v>
      </c>
      <c r="E58" s="66">
        <f t="shared" si="11"/>
        <v>0.9282055555555555</v>
      </c>
      <c r="F58" s="66">
        <f t="shared" si="11"/>
        <v>0.7552884024407632</v>
      </c>
      <c r="G58" s="220">
        <f t="shared" si="10"/>
        <v>17.291715311479226</v>
      </c>
      <c r="H58" s="197">
        <f t="shared" si="12"/>
        <v>0.9722080525232399</v>
      </c>
    </row>
    <row r="59" spans="2:8" ht="12">
      <c r="B59" s="34" t="s">
        <v>21</v>
      </c>
      <c r="C59" s="65">
        <f>'[22]BD'!$AI184</f>
        <v>191.1</v>
      </c>
      <c r="D59" s="65">
        <f>'[21]BD'!$AB184</f>
        <v>263.6</v>
      </c>
      <c r="E59" s="66">
        <f t="shared" si="11"/>
        <v>0.238875</v>
      </c>
      <c r="F59" s="66">
        <f t="shared" si="11"/>
        <v>0.2493614605997541</v>
      </c>
      <c r="G59" s="220">
        <f t="shared" si="10"/>
        <v>-1.0486460599754084</v>
      </c>
      <c r="H59" s="197">
        <f>IF(E28="","",(G28/E28))</f>
        <v>0.19258545979778527</v>
      </c>
    </row>
    <row r="60" spans="2:8" ht="12">
      <c r="B60" s="34" t="s">
        <v>30</v>
      </c>
      <c r="C60" s="65">
        <f>'[22]BD'!$AI185</f>
        <v>1137.6</v>
      </c>
      <c r="D60" s="65">
        <f>'[21]BD'!$AB185</f>
        <v>1412.2</v>
      </c>
      <c r="E60" s="66">
        <f t="shared" si="11"/>
        <v>0.4213333333333333</v>
      </c>
      <c r="F60" s="66">
        <f t="shared" si="11"/>
        <v>0.6213754565054781</v>
      </c>
      <c r="G60" s="220">
        <f t="shared" si="10"/>
        <v>-20.00421231721448</v>
      </c>
      <c r="H60" s="197">
        <f>IF(E29="","",(G29/E29))</f>
        <v>1</v>
      </c>
    </row>
    <row r="61" spans="2:8" ht="12">
      <c r="B61" s="34" t="s">
        <v>22</v>
      </c>
      <c r="C61" s="65">
        <f>'[22]BD'!$AI186</f>
        <v>212765.2</v>
      </c>
      <c r="D61" s="65">
        <f>'[21]BD'!$AB186</f>
        <v>223593.2</v>
      </c>
      <c r="E61" s="66">
        <f t="shared" si="11"/>
        <v>0.7598757142857143</v>
      </c>
      <c r="F61" s="66">
        <f t="shared" si="11"/>
        <v>0.551361665537689</v>
      </c>
      <c r="G61" s="220">
        <f t="shared" si="10"/>
        <v>20.851404874802537</v>
      </c>
      <c r="H61" s="197">
        <f t="shared" si="12"/>
        <v>0.9890473601796109</v>
      </c>
    </row>
    <row r="62" spans="2:8" ht="12">
      <c r="B62" s="34" t="s">
        <v>23</v>
      </c>
      <c r="C62" s="65">
        <f>'[22]BD'!$AI187</f>
        <v>163567.6</v>
      </c>
      <c r="D62" s="65">
        <f>'[21]BD'!$AB187</f>
        <v>225490.3</v>
      </c>
      <c r="E62" s="66">
        <f t="shared" si="11"/>
        <v>0.8178380000000001</v>
      </c>
      <c r="F62" s="66">
        <f t="shared" si="11"/>
        <v>0.843318516967139</v>
      </c>
      <c r="G62" s="220">
        <f t="shared" si="10"/>
        <v>-2.5480516967138933</v>
      </c>
      <c r="H62" s="197">
        <f t="shared" si="12"/>
        <v>0.9615384615384616</v>
      </c>
    </row>
    <row r="63" spans="2:8" ht="12">
      <c r="B63" s="34"/>
      <c r="C63" s="65"/>
      <c r="D63" s="65"/>
      <c r="E63" s="221"/>
      <c r="F63" s="66">
        <f>IF(OR(H32="",H32=0),"",D63/H32)</f>
      </c>
      <c r="G63" s="220"/>
      <c r="H63" s="197"/>
    </row>
    <row r="64" spans="2:8" ht="12.75" thickBot="1">
      <c r="B64" s="222" t="s">
        <v>24</v>
      </c>
      <c r="C64" s="223">
        <f>IF(SUM(C43:C62)=0,"",SUM(C43:C62))</f>
        <v>1128119.2</v>
      </c>
      <c r="D64" s="223">
        <f>IF(SUM(D43:D62)=0,"",SUM(D43:D62))</f>
        <v>1190198.4000000001</v>
      </c>
      <c r="E64" s="224">
        <f>IF(OR(G33="",G33=0),"",C64/G33)</f>
        <v>0.781056669089902</v>
      </c>
      <c r="F64" s="225">
        <f>IF(OR(H33="",H33=0),"",D64/H33)</f>
        <v>0.6539392115928602</v>
      </c>
      <c r="G64" s="226">
        <f t="shared" si="10"/>
        <v>12.711745749704184</v>
      </c>
      <c r="H64" s="227">
        <f>IF(E33="","",(G33/E33))</f>
        <v>0.9635573388165407</v>
      </c>
    </row>
    <row r="65" ht="10.5">
      <c r="C65" s="236"/>
    </row>
    <row r="69" ht="10.5">
      <c r="E69" s="237"/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B1">
      <selection activeCell="B7" sqref="B7"/>
    </sheetView>
  </sheetViews>
  <sheetFormatPr defaultColWidth="12" defaultRowHeight="11.25"/>
  <cols>
    <col min="1" max="1" width="5.66015625" style="13" customWidth="1"/>
    <col min="2" max="2" width="33.66015625" style="13" customWidth="1"/>
    <col min="3" max="3" width="14.66015625" style="15" customWidth="1"/>
    <col min="4" max="4" width="16.66015625" style="16" customWidth="1"/>
    <col min="5" max="5" width="16.66015625" style="15" customWidth="1"/>
    <col min="6" max="6" width="14.16015625" style="15" customWidth="1"/>
    <col min="7" max="7" width="14.66015625" style="15" customWidth="1"/>
    <col min="8" max="8" width="14.66015625" style="17" customWidth="1"/>
    <col min="9" max="9" width="16.5" style="18" customWidth="1"/>
    <col min="10" max="10" width="14.66015625" style="13" customWidth="1"/>
    <col min="11" max="11" width="13.66015625" style="13" customWidth="1"/>
    <col min="12" max="12" width="22" style="13" customWidth="1"/>
    <col min="13" max="13" width="20.16015625" style="13" bestFit="1" customWidth="1"/>
    <col min="14" max="15" width="10.66015625" style="13" customWidth="1"/>
    <col min="16" max="16" width="11.5" style="13" customWidth="1"/>
    <col min="17" max="16384" width="11.5" style="13" customWidth="1"/>
  </cols>
  <sheetData>
    <row r="1" spans="1:2" ht="12">
      <c r="A1" s="13">
        <v>10285</v>
      </c>
      <c r="B1" s="14" t="s">
        <v>63</v>
      </c>
    </row>
    <row r="2" spans="1:5" ht="10.5">
      <c r="A2" s="13">
        <v>18512</v>
      </c>
      <c r="B2" s="19"/>
      <c r="E2" s="20"/>
    </row>
    <row r="3" ht="15" customHeight="1" hidden="1">
      <c r="A3" s="13">
        <v>31465</v>
      </c>
    </row>
    <row r="4" spans="1:5" s="21" customFormat="1" ht="15" customHeight="1" thickBot="1">
      <c r="A4" s="21">
        <v>6356</v>
      </c>
      <c r="B4" s="22"/>
      <c r="D4" s="20"/>
      <c r="E4" s="23"/>
    </row>
    <row r="5" spans="1:10" ht="30">
      <c r="A5" s="13">
        <v>13608</v>
      </c>
      <c r="B5" s="24" t="s">
        <v>103</v>
      </c>
      <c r="C5" s="24"/>
      <c r="D5" s="25"/>
      <c r="E5" s="26"/>
      <c r="F5" s="26"/>
      <c r="G5" s="26"/>
      <c r="H5" s="26"/>
      <c r="I5" s="27"/>
      <c r="J5" s="28"/>
    </row>
    <row r="6" spans="1:8" ht="15" customHeight="1">
      <c r="A6" s="13">
        <v>7877</v>
      </c>
      <c r="B6" s="29"/>
      <c r="C6" s="30"/>
      <c r="D6" s="30"/>
      <c r="E6" s="30"/>
      <c r="F6" s="30"/>
      <c r="G6" s="30"/>
      <c r="H6" s="30"/>
    </row>
    <row r="7" spans="1:6" ht="11.25" thickBot="1">
      <c r="A7" s="13">
        <v>1679</v>
      </c>
      <c r="F7" s="228"/>
    </row>
    <row r="8" spans="1:17" ht="16.5" thickTop="1">
      <c r="A8" s="13">
        <v>16914</v>
      </c>
      <c r="B8" s="31" t="s">
        <v>0</v>
      </c>
      <c r="C8" s="293" t="s">
        <v>1</v>
      </c>
      <c r="D8" s="294"/>
      <c r="E8" s="294"/>
      <c r="F8" s="295"/>
      <c r="G8" s="153" t="s">
        <v>49</v>
      </c>
      <c r="H8" s="153" t="s">
        <v>44</v>
      </c>
      <c r="I8" s="154"/>
      <c r="J8" s="155" t="s">
        <v>65</v>
      </c>
      <c r="K8" s="155"/>
      <c r="M8" s="156" t="s">
        <v>0</v>
      </c>
      <c r="N8" s="32"/>
      <c r="O8" s="33" t="s">
        <v>1</v>
      </c>
      <c r="P8" s="157"/>
      <c r="Q8" s="153" t="s">
        <v>44</v>
      </c>
    </row>
    <row r="9" spans="1:17" ht="12.75">
      <c r="A9" s="13">
        <v>7818</v>
      </c>
      <c r="B9" s="34"/>
      <c r="C9" s="112" t="s">
        <v>49</v>
      </c>
      <c r="D9" s="113" t="s">
        <v>49</v>
      </c>
      <c r="E9" s="113" t="s">
        <v>49</v>
      </c>
      <c r="F9" s="158" t="s">
        <v>47</v>
      </c>
      <c r="G9" s="159" t="s">
        <v>50</v>
      </c>
      <c r="H9" s="159" t="s">
        <v>50</v>
      </c>
      <c r="I9" s="160" t="s">
        <v>71</v>
      </c>
      <c r="J9" s="161"/>
      <c r="K9" s="162"/>
      <c r="M9" s="163" t="s">
        <v>74</v>
      </c>
      <c r="N9" s="35"/>
      <c r="O9" s="36"/>
      <c r="P9" s="164"/>
      <c r="Q9" s="159" t="s">
        <v>50</v>
      </c>
    </row>
    <row r="10" spans="1:17" ht="12" customHeight="1">
      <c r="A10" s="13">
        <v>30702</v>
      </c>
      <c r="B10" s="34"/>
      <c r="C10" s="37" t="s">
        <v>2</v>
      </c>
      <c r="D10" s="38" t="s">
        <v>3</v>
      </c>
      <c r="E10" s="39" t="s">
        <v>4</v>
      </c>
      <c r="F10" s="165" t="s">
        <v>4</v>
      </c>
      <c r="G10" s="164" t="s">
        <v>76</v>
      </c>
      <c r="H10" s="164" t="s">
        <v>76</v>
      </c>
      <c r="I10" s="166" t="s">
        <v>77</v>
      </c>
      <c r="J10" s="167" t="s">
        <v>78</v>
      </c>
      <c r="K10" s="167" t="s">
        <v>79</v>
      </c>
      <c r="L10" s="40"/>
      <c r="M10" s="163" t="s">
        <v>81</v>
      </c>
      <c r="N10" s="41" t="s">
        <v>2</v>
      </c>
      <c r="O10" s="42" t="s">
        <v>3</v>
      </c>
      <c r="P10" s="41" t="s">
        <v>4</v>
      </c>
      <c r="Q10" s="164" t="s">
        <v>76</v>
      </c>
    </row>
    <row r="11" spans="1:17" ht="12">
      <c r="A11" s="13">
        <v>31458</v>
      </c>
      <c r="B11" s="43"/>
      <c r="C11" s="44" t="s">
        <v>5</v>
      </c>
      <c r="D11" s="45" t="s">
        <v>6</v>
      </c>
      <c r="E11" s="46" t="s">
        <v>7</v>
      </c>
      <c r="F11" s="168" t="s">
        <v>7</v>
      </c>
      <c r="G11" s="47" t="s">
        <v>55</v>
      </c>
      <c r="H11" s="47" t="s">
        <v>85</v>
      </c>
      <c r="I11" s="169"/>
      <c r="J11" s="170"/>
      <c r="K11" s="171"/>
      <c r="M11" s="172"/>
      <c r="N11" s="47" t="s">
        <v>5</v>
      </c>
      <c r="O11" s="45" t="s">
        <v>6</v>
      </c>
      <c r="P11" s="47" t="s">
        <v>7</v>
      </c>
      <c r="Q11" s="47" t="s">
        <v>85</v>
      </c>
    </row>
    <row r="12" spans="1:17" ht="13.5" customHeight="1">
      <c r="A12" s="13">
        <v>60665</v>
      </c>
      <c r="B12" s="48" t="s">
        <v>8</v>
      </c>
      <c r="C12" s="49">
        <f>IF(ISERROR('[51]Récolte_N'!$F$14)=TRUE,"",'[51]Récolte_N'!$F$14)</f>
        <v>2045</v>
      </c>
      <c r="D12" s="49">
        <f aca="true" t="shared" si="0" ref="D12:D31">IF(OR(C12="",C12=0),"",(E12/C12)*10)</f>
        <v>44.25427872860635</v>
      </c>
      <c r="E12" s="50">
        <f>IF(ISERROR('[51]Récolte_N'!$H$14)=TRUE,"",'[51]Récolte_N'!$H$14)</f>
        <v>9050</v>
      </c>
      <c r="F12" s="50">
        <f>P12</f>
        <v>8075</v>
      </c>
      <c r="G12" s="229">
        <f>IF(ISERROR('[51]Récolte_N'!$I$14)=TRUE,"",'[51]Récolte_N'!$I$14)</f>
        <v>2525</v>
      </c>
      <c r="H12" s="229">
        <f>Q12</f>
        <v>2676.4</v>
      </c>
      <c r="I12" s="174">
        <f>IF(OR(H12=0,H12=""),"",(G12/H12)-1)</f>
        <v>-0.056568524884172855</v>
      </c>
      <c r="J12" s="175">
        <f>E12-G12</f>
        <v>6525</v>
      </c>
      <c r="K12" s="176">
        <f>P12-H12</f>
        <v>5398.6</v>
      </c>
      <c r="L12" s="51"/>
      <c r="M12" s="177" t="s">
        <v>8</v>
      </c>
      <c r="N12" s="49">
        <f>IF(ISERROR('[1]Récolte_N'!$F$14)=TRUE,"",'[1]Récolte_N'!$F$14)</f>
        <v>1855</v>
      </c>
      <c r="O12" s="49">
        <f aca="true" t="shared" si="1" ref="O12:O28">IF(OR(N12="",N12=0),"",(P12/N12)*10)</f>
        <v>43.530997304582215</v>
      </c>
      <c r="P12" s="50">
        <f>IF(ISERROR('[1]Récolte_N'!$H$14)=TRUE,"",'[1]Récolte_N'!$H$14)</f>
        <v>8075</v>
      </c>
      <c r="Q12" s="229">
        <f>'[21]AV'!$AI168</f>
        <v>2676.4</v>
      </c>
    </row>
    <row r="13" spans="1:17" ht="13.5" customHeight="1">
      <c r="A13" s="13">
        <v>7280</v>
      </c>
      <c r="B13" s="52" t="s">
        <v>31</v>
      </c>
      <c r="C13" s="49">
        <f>IF(ISERROR('[52]Récolte_N'!$F$14)=TRUE,"",'[52]Récolte_N'!$F$14)</f>
        <v>5770</v>
      </c>
      <c r="D13" s="49">
        <f t="shared" si="0"/>
        <v>37.5840554592721</v>
      </c>
      <c r="E13" s="50">
        <f>IF(ISERROR('[52]Récolte_N'!$H$14)=TRUE,"",'[52]Récolte_N'!$H$14)</f>
        <v>21686</v>
      </c>
      <c r="F13" s="50">
        <f>P13</f>
        <v>18385</v>
      </c>
      <c r="G13" s="229">
        <f>IF(ISERROR('[52]Récolte_N'!$I$14)=TRUE,"",'[52]Récolte_N'!$I$14)</f>
        <v>7500</v>
      </c>
      <c r="H13" s="229">
        <f>Q13</f>
        <v>6417.1</v>
      </c>
      <c r="I13" s="174">
        <f>IF(OR(H13=0,H13=""),"",(G13/H13)-1)</f>
        <v>0.16875224010846024</v>
      </c>
      <c r="J13" s="175">
        <f aca="true" t="shared" si="2" ref="J13:J31">E13-G13</f>
        <v>14186</v>
      </c>
      <c r="K13" s="176">
        <f>P13-H13</f>
        <v>11967.9</v>
      </c>
      <c r="L13" s="51"/>
      <c r="M13" s="178" t="s">
        <v>31</v>
      </c>
      <c r="N13" s="49">
        <f>IF(ISERROR('[2]Récolte_N'!$F$14)=TRUE,"",'[2]Récolte_N'!$F$14)</f>
        <v>5070</v>
      </c>
      <c r="O13" s="49">
        <f t="shared" si="1"/>
        <v>36.26232741617357</v>
      </c>
      <c r="P13" s="50">
        <f>IF(ISERROR('[2]Récolte_N'!$H$14)=TRUE,"",'[2]Récolte_N'!$H$14)</f>
        <v>18385</v>
      </c>
      <c r="Q13" s="229">
        <f>'[21]AV'!$AI169</f>
        <v>6417.1</v>
      </c>
    </row>
    <row r="14" spans="1:17" ht="13.5" customHeight="1">
      <c r="A14" s="13">
        <v>17376</v>
      </c>
      <c r="B14" s="52" t="s">
        <v>9</v>
      </c>
      <c r="C14" s="49">
        <f>IF(ISERROR('[53]Récolte_N'!$F$14)=TRUE,"",'[53]Récolte_N'!$F$14)</f>
        <v>13300</v>
      </c>
      <c r="D14" s="49">
        <f t="shared" si="0"/>
        <v>37.00751879699248</v>
      </c>
      <c r="E14" s="50">
        <f>IF(ISERROR('[53]Récolte_N'!$H$14)=TRUE,"",'[53]Récolte_N'!$H$14)</f>
        <v>49220</v>
      </c>
      <c r="F14" s="179">
        <f>P14</f>
        <v>40270</v>
      </c>
      <c r="G14" s="229">
        <f>IF(ISERROR('[53]Récolte_N'!$I$14)=TRUE,"",'[53]Récolte_N'!$I$14)</f>
        <v>25000</v>
      </c>
      <c r="H14" s="230">
        <f>Q14</f>
        <v>23037.9</v>
      </c>
      <c r="I14" s="174">
        <f aca="true" t="shared" si="3" ref="I14:I31">IF(OR(H14=0,H14=""),"",(G14/H14)-1)</f>
        <v>0.08516835301828718</v>
      </c>
      <c r="J14" s="175">
        <f t="shared" si="2"/>
        <v>24220</v>
      </c>
      <c r="K14" s="181">
        <f>P14-H14</f>
        <v>17232.1</v>
      </c>
      <c r="L14" s="51"/>
      <c r="M14" s="163" t="s">
        <v>9</v>
      </c>
      <c r="N14" s="49">
        <f>IF(ISERROR('[3]Récolte_N'!$F$14)=TRUE,"",'[3]Récolte_N'!$F$14)</f>
        <v>11100</v>
      </c>
      <c r="O14" s="49">
        <f t="shared" si="1"/>
        <v>36.27927927927928</v>
      </c>
      <c r="P14" s="50">
        <f>IF(ISERROR('[3]Récolte_N'!$H$14)=TRUE,"",'[3]Récolte_N'!$H$14)</f>
        <v>40270</v>
      </c>
      <c r="Q14" s="229">
        <f>'[21]AV'!$AI170</f>
        <v>23037.9</v>
      </c>
    </row>
    <row r="15" spans="1:17" ht="13.5" customHeight="1">
      <c r="A15" s="13">
        <v>26391</v>
      </c>
      <c r="B15" s="52" t="s">
        <v>28</v>
      </c>
      <c r="C15" s="49">
        <f>IF(ISERROR('[54]Récolte_N'!$F$14)=TRUE,"",'[54]Récolte_N'!$F$14)</f>
        <v>1920</v>
      </c>
      <c r="D15" s="49">
        <f>IF(OR(C15="",C15=0),"",(E15/C15)*10)</f>
        <v>40</v>
      </c>
      <c r="E15" s="50">
        <f>IF(ISERROR('[54]Récolte_N'!$H$14)=TRUE,"",'[54]Récolte_N'!$H$14)</f>
        <v>7680</v>
      </c>
      <c r="F15" s="179">
        <f aca="true" t="shared" si="4" ref="F15:F30">P15</f>
        <v>6200</v>
      </c>
      <c r="G15" s="229">
        <f>IF(ISERROR('[54]Récolte_N'!$I$14)=TRUE,"",'[54]Récolte_N'!$I$14)</f>
        <v>3400</v>
      </c>
      <c r="H15" s="230">
        <f aca="true" t="shared" si="5" ref="H15:H30">Q15</f>
        <v>2244.7</v>
      </c>
      <c r="I15" s="174">
        <f t="shared" si="3"/>
        <v>0.5146790216955497</v>
      </c>
      <c r="J15" s="175">
        <f t="shared" si="2"/>
        <v>4280</v>
      </c>
      <c r="K15" s="181">
        <f aca="true" t="shared" si="6" ref="K15:K30">P15-H15</f>
        <v>3955.3</v>
      </c>
      <c r="L15" s="51"/>
      <c r="M15" s="163" t="s">
        <v>28</v>
      </c>
      <c r="N15" s="49">
        <f>IF(ISERROR('[4]Récolte_N'!$F$14)=TRUE,"",'[4]Récolte_N'!$F$14)</f>
        <v>1550</v>
      </c>
      <c r="O15" s="49">
        <f t="shared" si="1"/>
        <v>40</v>
      </c>
      <c r="P15" s="50">
        <f>IF(ISERROR('[4]Récolte_N'!$H$14)=TRUE,"",'[4]Récolte_N'!$H$14)</f>
        <v>6200</v>
      </c>
      <c r="Q15" s="229">
        <f>'[21]AV'!$AI171</f>
        <v>2244.7</v>
      </c>
    </row>
    <row r="16" spans="1:17" ht="13.5" customHeight="1">
      <c r="A16" s="13">
        <v>19136</v>
      </c>
      <c r="B16" s="52" t="s">
        <v>10</v>
      </c>
      <c r="C16" s="49">
        <f>IF(ISERROR('[55]Récolte_N'!$F$14)=TRUE,"",'[55]Récolte_N'!$F$14)</f>
        <v>3000</v>
      </c>
      <c r="D16" s="49">
        <f t="shared" si="0"/>
        <v>55</v>
      </c>
      <c r="E16" s="50">
        <f>IF(ISERROR('[55]Récolte_N'!$H$14)=TRUE,"",'[55]Récolte_N'!$H$14)</f>
        <v>16500</v>
      </c>
      <c r="F16" s="179">
        <f t="shared" si="4"/>
        <v>24700</v>
      </c>
      <c r="G16" s="229">
        <f>IF(ISERROR('[55]Récolte_N'!$I$14)=TRUE,"",'[55]Récolte_N'!$I$14)</f>
        <v>8000</v>
      </c>
      <c r="H16" s="230">
        <f t="shared" si="5"/>
        <v>13417</v>
      </c>
      <c r="I16" s="174">
        <f t="shared" si="3"/>
        <v>-0.4037415219497652</v>
      </c>
      <c r="J16" s="175">
        <f t="shared" si="2"/>
        <v>8500</v>
      </c>
      <c r="K16" s="181">
        <f t="shared" si="6"/>
        <v>11283</v>
      </c>
      <c r="L16" s="51"/>
      <c r="M16" s="163" t="s">
        <v>10</v>
      </c>
      <c r="N16" s="49">
        <f>IF(ISERROR('[5]Récolte_N'!$F$14)=TRUE,"",'[5]Récolte_N'!$F$14)</f>
        <v>3800</v>
      </c>
      <c r="O16" s="49">
        <f t="shared" si="1"/>
        <v>65</v>
      </c>
      <c r="P16" s="50">
        <f>IF(ISERROR('[5]Récolte_N'!$H$14)=TRUE,"",'[5]Récolte_N'!$H$14)</f>
        <v>24700</v>
      </c>
      <c r="Q16" s="229">
        <f>'[21]AV'!$AI172</f>
        <v>13417</v>
      </c>
    </row>
    <row r="17" spans="1:17" ht="13.5" customHeight="1">
      <c r="A17" s="13">
        <v>1790</v>
      </c>
      <c r="B17" s="52" t="s">
        <v>11</v>
      </c>
      <c r="C17" s="49">
        <f>IF(ISERROR('[56]Récolte_N'!$F$14)=TRUE,"",'[56]Récolte_N'!$F$14)</f>
        <v>4300</v>
      </c>
      <c r="D17" s="49">
        <f t="shared" si="0"/>
        <v>60.46511627906977</v>
      </c>
      <c r="E17" s="50">
        <f>IF(ISERROR('[56]Récolte_N'!$H$14)=TRUE,"",'[56]Récolte_N'!$H$14)</f>
        <v>26000</v>
      </c>
      <c r="F17" s="179">
        <f t="shared" si="4"/>
        <v>24800</v>
      </c>
      <c r="G17" s="229">
        <f>IF(ISERROR('[56]Récolte_N'!$I$14)=TRUE,"",'[56]Récolte_N'!$I$14)</f>
        <v>21000</v>
      </c>
      <c r="H17" s="230">
        <f t="shared" si="5"/>
        <v>20764.1</v>
      </c>
      <c r="I17" s="174">
        <f t="shared" si="3"/>
        <v>0.011360954724741301</v>
      </c>
      <c r="J17" s="175">
        <f t="shared" si="2"/>
        <v>5000</v>
      </c>
      <c r="K17" s="181">
        <f t="shared" si="6"/>
        <v>4035.9000000000015</v>
      </c>
      <c r="L17" s="51"/>
      <c r="M17" s="163" t="s">
        <v>11</v>
      </c>
      <c r="N17" s="49">
        <f>IF(ISERROR('[6]Récolte_N'!$F$14)=TRUE,"",'[6]Récolte_N'!$F$14)</f>
        <v>4000</v>
      </c>
      <c r="O17" s="49">
        <f t="shared" si="1"/>
        <v>62</v>
      </c>
      <c r="P17" s="50">
        <f>IF(ISERROR('[6]Récolte_N'!$H$14)=TRUE,"",'[6]Récolte_N'!$H$14)</f>
        <v>24800</v>
      </c>
      <c r="Q17" s="229">
        <f>'[21]AV'!$AI173</f>
        <v>20764.1</v>
      </c>
    </row>
    <row r="18" spans="1:17" ht="13.5" customHeight="1">
      <c r="A18" s="13" t="s">
        <v>13</v>
      </c>
      <c r="B18" s="52" t="s">
        <v>12</v>
      </c>
      <c r="C18" s="49">
        <f>IF(ISERROR('[57]Récolte_N'!$F$14)=TRUE,"",'[57]Récolte_N'!$F$14)</f>
        <v>2560</v>
      </c>
      <c r="D18" s="49">
        <f t="shared" si="0"/>
        <v>35.0390625</v>
      </c>
      <c r="E18" s="50">
        <f>IF(ISERROR('[57]Récolte_N'!$H$14)=TRUE,"",'[57]Récolte_N'!$H$14)</f>
        <v>8970</v>
      </c>
      <c r="F18" s="179">
        <f t="shared" si="4"/>
        <v>8160</v>
      </c>
      <c r="G18" s="229">
        <f>IF(ISERROR('[57]Récolte_N'!$I$14)=TRUE,"",'[57]Récolte_N'!$I$14)</f>
        <v>6000</v>
      </c>
      <c r="H18" s="230">
        <f t="shared" si="5"/>
        <v>3313.5</v>
      </c>
      <c r="I18" s="174">
        <f t="shared" si="3"/>
        <v>0.8107741059302851</v>
      </c>
      <c r="J18" s="175">
        <f t="shared" si="2"/>
        <v>2970</v>
      </c>
      <c r="K18" s="181">
        <f t="shared" si="6"/>
        <v>4846.5</v>
      </c>
      <c r="L18" s="51"/>
      <c r="M18" s="163" t="s">
        <v>12</v>
      </c>
      <c r="N18" s="49">
        <f>IF(ISERROR('[7]Récolte_N'!$F$14)=TRUE,"",'[7]Récolte_N'!$F$14)</f>
        <v>2320</v>
      </c>
      <c r="O18" s="49">
        <f t="shared" si="1"/>
        <v>35.172413793103445</v>
      </c>
      <c r="P18" s="50">
        <f>IF(ISERROR('[7]Récolte_N'!$H$14)=TRUE,"",'[7]Récolte_N'!$H$14)</f>
        <v>8160</v>
      </c>
      <c r="Q18" s="229">
        <f>'[21]AV'!$AI174</f>
        <v>3313.5</v>
      </c>
    </row>
    <row r="19" spans="1:17" ht="13.5" customHeight="1">
      <c r="A19" s="13" t="s">
        <v>13</v>
      </c>
      <c r="B19" s="52" t="s">
        <v>14</v>
      </c>
      <c r="C19" s="49">
        <f>IF(ISERROR('[58]Récolte_N'!$F$14)=TRUE,"",'[58]Récolte_N'!$F$14)</f>
        <v>1500</v>
      </c>
      <c r="D19" s="49">
        <f t="shared" si="0"/>
        <v>24.333333333333332</v>
      </c>
      <c r="E19" s="50">
        <f>IF(ISERROR('[58]Récolte_N'!$H$14)=TRUE,"",'[58]Récolte_N'!$H$14)</f>
        <v>3650</v>
      </c>
      <c r="F19" s="179">
        <f t="shared" si="4"/>
        <v>4075</v>
      </c>
      <c r="G19" s="229">
        <f>IF(ISERROR('[58]Récolte_N'!$I$14)=TRUE,"",'[58]Récolte_N'!$I$14)</f>
        <v>350</v>
      </c>
      <c r="H19" s="230">
        <f t="shared" si="5"/>
        <v>314.3</v>
      </c>
      <c r="I19" s="174">
        <f t="shared" si="3"/>
        <v>0.11358574610244987</v>
      </c>
      <c r="J19" s="175">
        <f t="shared" si="2"/>
        <v>3300</v>
      </c>
      <c r="K19" s="181">
        <f t="shared" si="6"/>
        <v>3760.7</v>
      </c>
      <c r="L19" s="51"/>
      <c r="M19" s="163" t="s">
        <v>14</v>
      </c>
      <c r="N19" s="49">
        <f>IF(ISERROR('[8]Récolte_N'!$F$14)=TRUE,"",'[8]Récolte_N'!$F$14)</f>
        <v>1650</v>
      </c>
      <c r="O19" s="49">
        <f t="shared" si="1"/>
        <v>24.696969696969695</v>
      </c>
      <c r="P19" s="50">
        <f>IF(ISERROR('[8]Récolte_N'!$H$14)=TRUE,"",'[8]Récolte_N'!$H$14)</f>
        <v>4075</v>
      </c>
      <c r="Q19" s="229">
        <f>'[21]AV'!$AI175</f>
        <v>314.3</v>
      </c>
    </row>
    <row r="20" spans="1:17" ht="13.5" customHeight="1">
      <c r="A20" s="13" t="s">
        <v>13</v>
      </c>
      <c r="B20" s="52" t="s">
        <v>27</v>
      </c>
      <c r="C20" s="49">
        <f>IF(ISERROR('[59]Récolte_N'!$F$14)=TRUE,"",'[59]Récolte_N'!$F$14)</f>
        <v>6140</v>
      </c>
      <c r="D20" s="49">
        <f>IF(OR(C20="",C20=0),"",(E20/C20)*10)</f>
        <v>49.6742671009772</v>
      </c>
      <c r="E20" s="50">
        <f>IF(ISERROR('[59]Récolte_N'!$H$14)=TRUE,"",'[59]Récolte_N'!$H$14)</f>
        <v>30500</v>
      </c>
      <c r="F20" s="179">
        <f t="shared" si="4"/>
        <v>31788</v>
      </c>
      <c r="G20" s="229">
        <f>IF(ISERROR('[59]Récolte_N'!$I$14)=TRUE,"",'[59]Récolte_N'!$I$14)</f>
        <v>23500</v>
      </c>
      <c r="H20" s="230">
        <f t="shared" si="5"/>
        <v>21636.9</v>
      </c>
      <c r="I20" s="174">
        <f t="shared" si="3"/>
        <v>0.08610752926713161</v>
      </c>
      <c r="J20" s="175">
        <f t="shared" si="2"/>
        <v>7000</v>
      </c>
      <c r="K20" s="181">
        <f t="shared" si="6"/>
        <v>10151.099999999999</v>
      </c>
      <c r="L20" s="51"/>
      <c r="M20" s="163" t="s">
        <v>27</v>
      </c>
      <c r="N20" s="49">
        <f>IF(ISERROR('[9]Récolte_N'!$F$14)=TRUE,"",'[9]Récolte_N'!$F$14)</f>
        <v>6000</v>
      </c>
      <c r="O20" s="49">
        <f t="shared" si="1"/>
        <v>52.980000000000004</v>
      </c>
      <c r="P20" s="50">
        <f>IF(ISERROR('[9]Récolte_N'!$H$14)=TRUE,"",'[9]Récolte_N'!$H$14)</f>
        <v>31788</v>
      </c>
      <c r="Q20" s="229">
        <f>'[21]AV'!$AI176</f>
        <v>21636.9</v>
      </c>
    </row>
    <row r="21" spans="1:17" ht="13.5" customHeight="1">
      <c r="A21" s="13" t="s">
        <v>13</v>
      </c>
      <c r="B21" s="52" t="s">
        <v>15</v>
      </c>
      <c r="C21" s="49">
        <f>IF(ISERROR('[60]Récolte_N'!$F$14)=TRUE,"",'[60]Récolte_N'!$F$14)</f>
        <v>5190</v>
      </c>
      <c r="D21" s="49">
        <f>IF(OR(C21="",C21=0),"",(E21/C21)*10)</f>
        <v>39.4990366088632</v>
      </c>
      <c r="E21" s="50">
        <f>IF(ISERROR('[60]Récolte_N'!$H$14)=TRUE,"",'[60]Récolte_N'!$H$14)</f>
        <v>20500</v>
      </c>
      <c r="F21" s="179">
        <f t="shared" si="4"/>
        <v>15900</v>
      </c>
      <c r="G21" s="229">
        <f>IF(ISERROR('[60]Récolte_N'!$I$14)=TRUE,"",'[60]Récolte_N'!$I$14)</f>
        <v>7000</v>
      </c>
      <c r="H21" s="230">
        <f t="shared" si="5"/>
        <v>6779.1</v>
      </c>
      <c r="I21" s="174">
        <f t="shared" si="3"/>
        <v>0.03258544644569339</v>
      </c>
      <c r="J21" s="175">
        <f t="shared" si="2"/>
        <v>13500</v>
      </c>
      <c r="K21" s="181">
        <f t="shared" si="6"/>
        <v>9120.9</v>
      </c>
      <c r="L21" s="51"/>
      <c r="M21" s="163" t="s">
        <v>15</v>
      </c>
      <c r="N21" s="49">
        <f>IF(ISERROR('[10]Récolte_N'!$F$14)=TRUE,"",'[10]Récolte_N'!$F$14)</f>
        <v>4290</v>
      </c>
      <c r="O21" s="49">
        <f t="shared" si="1"/>
        <v>37.06293706293706</v>
      </c>
      <c r="P21" s="50">
        <f>IF(ISERROR('[10]Récolte_N'!$H$14)=TRUE,"",'[10]Récolte_N'!$H$14)</f>
        <v>15900</v>
      </c>
      <c r="Q21" s="229">
        <f>'[21]AV'!$AI177</f>
        <v>6779.1</v>
      </c>
    </row>
    <row r="22" spans="1:17" ht="13.5" customHeight="1">
      <c r="A22" s="13" t="s">
        <v>13</v>
      </c>
      <c r="B22" s="52" t="s">
        <v>29</v>
      </c>
      <c r="C22" s="49">
        <f>IF(ISERROR('[61]Récolte_N'!$F$14)=TRUE,"",'[61]Récolte_N'!$F$14)</f>
        <v>720</v>
      </c>
      <c r="D22" s="49">
        <f>IF(OR(C22="",C22=0),"",(E22/C22)*10)</f>
        <v>41.66666666666667</v>
      </c>
      <c r="E22" s="50">
        <f>IF(ISERROR('[61]Récolte_N'!$H$14)=TRUE,"",'[61]Récolte_N'!$H$14)</f>
        <v>3000</v>
      </c>
      <c r="F22" s="179">
        <f t="shared" si="4"/>
        <v>2700</v>
      </c>
      <c r="G22" s="229">
        <f>IF(ISERROR('[61]Récolte_N'!$I$14)=TRUE,"",'[61]Récolte_N'!$I$14)</f>
        <v>700</v>
      </c>
      <c r="H22" s="230">
        <f t="shared" si="5"/>
        <v>480.2</v>
      </c>
      <c r="I22" s="174">
        <f t="shared" si="3"/>
        <v>0.457725947521866</v>
      </c>
      <c r="J22" s="175">
        <f t="shared" si="2"/>
        <v>2300</v>
      </c>
      <c r="K22" s="181">
        <f t="shared" si="6"/>
        <v>2219.8</v>
      </c>
      <c r="L22" s="51"/>
      <c r="M22" s="163" t="s">
        <v>29</v>
      </c>
      <c r="N22" s="49">
        <f>IF(ISERROR('[11]Récolte_N'!$F$14)=TRUE,"",'[11]Récolte_N'!$F$14)</f>
        <v>600</v>
      </c>
      <c r="O22" s="49">
        <f t="shared" si="1"/>
        <v>45</v>
      </c>
      <c r="P22" s="50">
        <f>IF(ISERROR('[11]Récolte_N'!$H$14)=TRUE,"",'[11]Récolte_N'!$H$14)</f>
        <v>2700</v>
      </c>
      <c r="Q22" s="229">
        <f>'[21]AV'!$AI178</f>
        <v>480.2</v>
      </c>
    </row>
    <row r="23" spans="1:17" ht="13.5" customHeight="1">
      <c r="A23" s="13" t="s">
        <v>13</v>
      </c>
      <c r="B23" s="52" t="s">
        <v>16</v>
      </c>
      <c r="C23" s="49">
        <f>IF(ISERROR('[62]Récolte_N'!$F$14)=TRUE,"",'[62]Récolte_N'!$F$14)</f>
        <v>10860</v>
      </c>
      <c r="D23" s="49">
        <f t="shared" si="0"/>
        <v>54.99963167587477</v>
      </c>
      <c r="E23" s="50">
        <f>IF(ISERROR('[62]Récolte_N'!$H$14)=TRUE,"",'[62]Récolte_N'!$H$14)</f>
        <v>59729.6</v>
      </c>
      <c r="F23" s="179">
        <f t="shared" si="4"/>
        <v>61010.5</v>
      </c>
      <c r="G23" s="229">
        <f>IF(ISERROR('[62]Récolte_N'!$I$14)=TRUE,"",'[62]Récolte_N'!$I$14)</f>
        <v>35400</v>
      </c>
      <c r="H23" s="230">
        <f t="shared" si="5"/>
        <v>39673.8</v>
      </c>
      <c r="I23" s="174">
        <f t="shared" si="3"/>
        <v>-0.1077234850203409</v>
      </c>
      <c r="J23" s="175">
        <f t="shared" si="2"/>
        <v>24329.6</v>
      </c>
      <c r="K23" s="181">
        <f t="shared" si="6"/>
        <v>21336.699999999997</v>
      </c>
      <c r="L23" s="51"/>
      <c r="M23" s="163" t="s">
        <v>16</v>
      </c>
      <c r="N23" s="49">
        <f>IF(ISERROR('[12]Récolte_N'!$F$14)=TRUE,"",'[12]Récolte_N'!$F$14)</f>
        <v>10790</v>
      </c>
      <c r="O23" s="49">
        <f t="shared" si="1"/>
        <v>56.54355885078776</v>
      </c>
      <c r="P23" s="50">
        <f>IF(ISERROR('[12]Récolte_N'!$H$14)=TRUE,"",'[12]Récolte_N'!$H$14)</f>
        <v>61010.5</v>
      </c>
      <c r="Q23" s="229">
        <f>'[21]AV'!$AI179</f>
        <v>39673.8</v>
      </c>
    </row>
    <row r="24" spans="1:17" ht="13.5" customHeight="1">
      <c r="A24" s="13" t="s">
        <v>13</v>
      </c>
      <c r="B24" s="52" t="s">
        <v>17</v>
      </c>
      <c r="C24" s="49">
        <f>IF(ISERROR('[63]Récolte_N'!$F$14)=TRUE,"",'[63]Récolte_N'!$F$14)</f>
        <v>5235</v>
      </c>
      <c r="D24" s="49">
        <f t="shared" si="0"/>
        <v>54.44126074498567</v>
      </c>
      <c r="E24" s="50">
        <f>IF(ISERROR('[63]Récolte_N'!$H$14)=TRUE,"",'[63]Récolte_N'!$H$14)</f>
        <v>28500</v>
      </c>
      <c r="F24" s="179">
        <f t="shared" si="4"/>
        <v>27155</v>
      </c>
      <c r="G24" s="229">
        <f>IF(ISERROR('[63]Récolte_N'!$I$14)=TRUE,"",'[63]Récolte_N'!$I$14)</f>
        <v>12700</v>
      </c>
      <c r="H24" s="230">
        <f t="shared" si="5"/>
        <v>14547.3</v>
      </c>
      <c r="I24" s="174">
        <f t="shared" si="3"/>
        <v>-0.12698576368123293</v>
      </c>
      <c r="J24" s="175">
        <f t="shared" si="2"/>
        <v>15800</v>
      </c>
      <c r="K24" s="181">
        <f t="shared" si="6"/>
        <v>12607.7</v>
      </c>
      <c r="L24" s="51"/>
      <c r="M24" s="163" t="s">
        <v>17</v>
      </c>
      <c r="N24" s="49">
        <f>IF(ISERROR('[13]Récolte_N'!$F$14)=TRUE,"",'[13]Récolte_N'!$F$14)</f>
        <v>5320</v>
      </c>
      <c r="O24" s="49">
        <f t="shared" si="1"/>
        <v>51.04323308270676</v>
      </c>
      <c r="P24" s="50">
        <f>IF(ISERROR('[13]Récolte_N'!$H$14)=TRUE,"",'[13]Récolte_N'!$H$14)</f>
        <v>27155</v>
      </c>
      <c r="Q24" s="229">
        <f>'[21]AV'!$AI180</f>
        <v>14547.3</v>
      </c>
    </row>
    <row r="25" spans="1:17" ht="13.5" customHeight="1">
      <c r="A25" s="13" t="s">
        <v>13</v>
      </c>
      <c r="B25" s="52" t="s">
        <v>18</v>
      </c>
      <c r="C25" s="49">
        <f>IF(ISERROR('[64]Récolte_N'!$F$14)=TRUE,"",'[64]Récolte_N'!$F$14)</f>
        <v>11100</v>
      </c>
      <c r="D25" s="49">
        <f t="shared" si="0"/>
        <v>49.54954954954955</v>
      </c>
      <c r="E25" s="50">
        <f>IF(ISERROR('[64]Récolte_N'!$H$14)=TRUE,"",'[64]Récolte_N'!$H$14)</f>
        <v>55000</v>
      </c>
      <c r="F25" s="179">
        <f t="shared" si="4"/>
        <v>53500</v>
      </c>
      <c r="G25" s="229">
        <f>IF(ISERROR('[64]Récolte_N'!$I$14)=TRUE,"",'[64]Récolte_N'!$I$14)</f>
        <v>30000</v>
      </c>
      <c r="H25" s="230">
        <f t="shared" si="5"/>
        <v>30779.9</v>
      </c>
      <c r="I25" s="174">
        <f t="shared" si="3"/>
        <v>-0.025337964060961893</v>
      </c>
      <c r="J25" s="175">
        <f t="shared" si="2"/>
        <v>25000</v>
      </c>
      <c r="K25" s="181">
        <f t="shared" si="6"/>
        <v>22720.1</v>
      </c>
      <c r="L25" s="51"/>
      <c r="M25" s="163" t="s">
        <v>18</v>
      </c>
      <c r="N25" s="49">
        <f>IF(ISERROR('[14]Récolte_N'!$F$14)=TRUE,"",'[14]Récolte_N'!$F$14)</f>
        <v>11000</v>
      </c>
      <c r="O25" s="49">
        <f t="shared" si="1"/>
        <v>48.63636363636363</v>
      </c>
      <c r="P25" s="50">
        <f>IF(ISERROR('[14]Récolte_N'!$H$14)=TRUE,"",'[14]Récolte_N'!$H$14)</f>
        <v>53500</v>
      </c>
      <c r="Q25" s="229">
        <f>'[21]AV'!$AI181</f>
        <v>30779.9</v>
      </c>
    </row>
    <row r="26" spans="1:17" ht="13.5" customHeight="1">
      <c r="A26" s="13" t="s">
        <v>13</v>
      </c>
      <c r="B26" s="52" t="s">
        <v>19</v>
      </c>
      <c r="C26" s="49">
        <f>IF(ISERROR('[65]Récolte_N'!$F$14)=TRUE,"",'[65]Récolte_N'!$F$14)</f>
        <v>2500</v>
      </c>
      <c r="D26" s="49">
        <f t="shared" si="0"/>
        <v>65</v>
      </c>
      <c r="E26" s="50">
        <f>IF(ISERROR('[65]Récolte_N'!$H$14)=TRUE,"",'[65]Récolte_N'!$H$14)</f>
        <v>16250</v>
      </c>
      <c r="F26" s="179">
        <f t="shared" si="4"/>
        <v>14880</v>
      </c>
      <c r="G26" s="229">
        <f>IF(ISERROR('[65]Récolte_N'!$I$14)=TRUE,"",'[65]Récolte_N'!$I$14)</f>
        <v>13000</v>
      </c>
      <c r="H26" s="230">
        <f t="shared" si="5"/>
        <v>11571.4</v>
      </c>
      <c r="I26" s="174">
        <f t="shared" si="3"/>
        <v>0.12345956409768921</v>
      </c>
      <c r="J26" s="175">
        <f t="shared" si="2"/>
        <v>3250</v>
      </c>
      <c r="K26" s="181">
        <f t="shared" si="6"/>
        <v>3308.6000000000004</v>
      </c>
      <c r="L26" s="51"/>
      <c r="M26" s="163" t="s">
        <v>19</v>
      </c>
      <c r="N26" s="49">
        <f>IF(ISERROR('[15]Récolte_N'!$F$14)=TRUE,"",'[15]Récolte_N'!$F$14)</f>
        <v>2480</v>
      </c>
      <c r="O26" s="49">
        <f t="shared" si="1"/>
        <v>60</v>
      </c>
      <c r="P26" s="50">
        <f>IF(ISERROR('[15]Récolte_N'!$H$14)=TRUE,"",'[15]Récolte_N'!$H$14)</f>
        <v>14880</v>
      </c>
      <c r="Q26" s="229">
        <f>'[21]AV'!$AI182</f>
        <v>11571.4</v>
      </c>
    </row>
    <row r="27" spans="1:17" ht="13.5" customHeight="1">
      <c r="A27" s="13" t="s">
        <v>13</v>
      </c>
      <c r="B27" s="52" t="s">
        <v>20</v>
      </c>
      <c r="C27" s="49">
        <f>IF(ISERROR('[66]Récolte_N'!$F$14)=TRUE,"",'[66]Récolte_N'!$F$14)</f>
        <v>5050</v>
      </c>
      <c r="D27" s="49">
        <f t="shared" si="0"/>
        <v>42.089108910891085</v>
      </c>
      <c r="E27" s="50">
        <f>IF(ISERROR('[66]Récolte_N'!$H$14)=TRUE,"",'[66]Récolte_N'!$H$14)</f>
        <v>21255</v>
      </c>
      <c r="F27" s="179">
        <f t="shared" si="4"/>
        <v>16518</v>
      </c>
      <c r="G27" s="229">
        <f>IF(ISERROR('[66]Récolte_N'!$I$14)=TRUE,"",'[66]Récolte_N'!$I$14)</f>
        <v>7200</v>
      </c>
      <c r="H27" s="230">
        <f t="shared" si="5"/>
        <v>6217.7</v>
      </c>
      <c r="I27" s="174">
        <f t="shared" si="3"/>
        <v>0.15798446370844532</v>
      </c>
      <c r="J27" s="175">
        <f t="shared" si="2"/>
        <v>14055</v>
      </c>
      <c r="K27" s="181">
        <f t="shared" si="6"/>
        <v>10300.3</v>
      </c>
      <c r="L27" s="51"/>
      <c r="M27" s="163" t="s">
        <v>20</v>
      </c>
      <c r="N27" s="49">
        <f>IF(ISERROR('[16]Récolte_N'!$F$14)=TRUE,"",'[16]Récolte_N'!$F$14)</f>
        <v>4550</v>
      </c>
      <c r="O27" s="49">
        <f t="shared" si="1"/>
        <v>36.3032967032967</v>
      </c>
      <c r="P27" s="50">
        <f>IF(ISERROR('[16]Récolte_N'!$H$14)=TRUE,"",'[16]Récolte_N'!$H$14)</f>
        <v>16518</v>
      </c>
      <c r="Q27" s="229">
        <f>'[21]AV'!$AI183</f>
        <v>6217.7</v>
      </c>
    </row>
    <row r="28" spans="1:17" ht="13.5" customHeight="1">
      <c r="A28" s="13" t="s">
        <v>13</v>
      </c>
      <c r="B28" s="52" t="s">
        <v>21</v>
      </c>
      <c r="C28" s="49">
        <f>IF(ISERROR('[67]Récolte_N'!$F$14)=TRUE,"",'[67]Récolte_N'!$F$14)</f>
        <v>1600</v>
      </c>
      <c r="D28" s="49">
        <f t="shared" si="0"/>
        <v>54</v>
      </c>
      <c r="E28" s="50">
        <f>IF(ISERROR('[67]Récolte_N'!$H$14)=TRUE,"",'[67]Récolte_N'!$H$14)</f>
        <v>8640</v>
      </c>
      <c r="F28" s="179">
        <f t="shared" si="4"/>
        <v>13392</v>
      </c>
      <c r="G28" s="229">
        <f>IF(ISERROR('[67]Récolte_N'!$I$14)=TRUE,"",'[67]Récolte_N'!$I$14)</f>
        <v>5000</v>
      </c>
      <c r="H28" s="230">
        <f t="shared" si="5"/>
        <v>6816.7</v>
      </c>
      <c r="I28" s="174">
        <f t="shared" si="3"/>
        <v>-0.2665072542432555</v>
      </c>
      <c r="J28" s="175">
        <f t="shared" si="2"/>
        <v>3640</v>
      </c>
      <c r="K28" s="181">
        <f t="shared" si="6"/>
        <v>6575.3</v>
      </c>
      <c r="L28" s="51"/>
      <c r="M28" s="163" t="s">
        <v>21</v>
      </c>
      <c r="N28" s="49">
        <f>IF(ISERROR('[17]Récolte_N'!$F$14)=TRUE,"",'[17]Récolte_N'!$F$14)</f>
        <v>2400</v>
      </c>
      <c r="O28" s="49">
        <f t="shared" si="1"/>
        <v>55.8</v>
      </c>
      <c r="P28" s="50">
        <f>IF(ISERROR('[17]Récolte_N'!$H$14)=TRUE,"",'[17]Récolte_N'!$H$14)</f>
        <v>13392</v>
      </c>
      <c r="Q28" s="229">
        <f>'[21]AV'!$AI184</f>
        <v>6816.7</v>
      </c>
    </row>
    <row r="29" spans="2:17" ht="12.75">
      <c r="B29" s="52" t="s">
        <v>30</v>
      </c>
      <c r="C29" s="49">
        <f>IF(ISERROR('[68]Récolte_N'!$F$14)=TRUE,"",'[68]Récolte_N'!$F$14)</f>
        <v>7200</v>
      </c>
      <c r="D29" s="49">
        <f>IF(OR(C29="",C29=0),"",(E29/C29)*10)</f>
        <v>59.833333333333336</v>
      </c>
      <c r="E29" s="50">
        <f>IF(ISERROR('[68]Récolte_N'!$H$14)=TRUE,"",'[68]Récolte_N'!$H$14)</f>
        <v>43080</v>
      </c>
      <c r="F29" s="179">
        <f t="shared" si="4"/>
        <v>44810</v>
      </c>
      <c r="G29" s="229">
        <f>IF(ISERROR('[68]Récolte_N'!$I$14)=TRUE,"",'[68]Récolte_N'!$I$14)</f>
        <v>28900</v>
      </c>
      <c r="H29" s="230">
        <f t="shared" si="5"/>
        <v>30790.8</v>
      </c>
      <c r="I29" s="174">
        <f t="shared" si="3"/>
        <v>-0.06140795302492952</v>
      </c>
      <c r="J29" s="175">
        <f t="shared" si="2"/>
        <v>14180</v>
      </c>
      <c r="K29" s="181">
        <f t="shared" si="6"/>
        <v>14019.2</v>
      </c>
      <c r="M29" s="163" t="s">
        <v>30</v>
      </c>
      <c r="N29" s="49">
        <f>IF(ISERROR('[18]Récolte_N'!$F$14)=TRUE,"",'[18]Récolte_N'!$F$14)</f>
        <v>7850</v>
      </c>
      <c r="O29" s="49">
        <f>IF(OR(N29="",N29=0),"",(P29/N29)*10)</f>
        <v>57.0828025477707</v>
      </c>
      <c r="P29" s="50">
        <f>IF(ISERROR('[18]Récolte_N'!$H$14)=TRUE,"",'[18]Récolte_N'!$H$14)</f>
        <v>44810</v>
      </c>
      <c r="Q29" s="229">
        <f>'[21]AV'!$AI185</f>
        <v>30790.8</v>
      </c>
    </row>
    <row r="30" spans="2:17" ht="12.75">
      <c r="B30" s="52" t="s">
        <v>22</v>
      </c>
      <c r="C30" s="49">
        <f>IF(ISERROR('[69]Récolte_N'!$F$14)=TRUE,"",'[69]Récolte_N'!$F$14)</f>
        <v>6568</v>
      </c>
      <c r="D30" s="49">
        <f t="shared" si="0"/>
        <v>32.566382460414125</v>
      </c>
      <c r="E30" s="50">
        <f>IF(ISERROR('[69]Récolte_N'!$H$14)=TRUE,"",'[69]Récolte_N'!$H$14)</f>
        <v>21389.6</v>
      </c>
      <c r="F30" s="179">
        <f t="shared" si="4"/>
        <v>19085</v>
      </c>
      <c r="G30" s="229">
        <f>IF(ISERROR('[69]Récolte_N'!$I$14)=TRUE,"",'[69]Récolte_N'!$I$14)</f>
        <v>6500</v>
      </c>
      <c r="H30" s="230">
        <f t="shared" si="5"/>
        <v>6730.9</v>
      </c>
      <c r="I30" s="174">
        <f t="shared" si="3"/>
        <v>-0.03430447637017331</v>
      </c>
      <c r="J30" s="175">
        <f t="shared" si="2"/>
        <v>14889.599999999999</v>
      </c>
      <c r="K30" s="181">
        <f t="shared" si="6"/>
        <v>12354.1</v>
      </c>
      <c r="L30" s="30"/>
      <c r="M30" s="163" t="s">
        <v>22</v>
      </c>
      <c r="N30" s="49">
        <f>IF(ISERROR('[19]Récolte_N'!$F$14)=TRUE,"",'[19]Récolte_N'!$F$14)</f>
        <v>5799</v>
      </c>
      <c r="O30" s="49">
        <f>IF(OR(N30="",N30=0),"",(P30/N30)*10)</f>
        <v>32.9108466977065</v>
      </c>
      <c r="P30" s="50">
        <f>IF(ISERROR('[19]Récolte_N'!$H$14)=TRUE,"",'[19]Récolte_N'!$H$14)</f>
        <v>19085</v>
      </c>
      <c r="Q30" s="229">
        <f>'[21]AV'!$AI186</f>
        <v>6730.9</v>
      </c>
    </row>
    <row r="31" spans="2:17" ht="12.75">
      <c r="B31" s="52" t="s">
        <v>23</v>
      </c>
      <c r="C31" s="49">
        <f>IF(ISERROR('[70]Récolte_N'!$F$14)=TRUE,"",'[70]Récolte_N'!$F$14)</f>
        <v>1000</v>
      </c>
      <c r="D31" s="49">
        <f t="shared" si="0"/>
        <v>30</v>
      </c>
      <c r="E31" s="50">
        <f>IF(ISERROR('[70]Récolte_N'!$H$14)=TRUE,"",'[70]Récolte_N'!$H$14)</f>
        <v>3000</v>
      </c>
      <c r="F31" s="50">
        <f>P31</f>
        <v>8253</v>
      </c>
      <c r="G31" s="229">
        <f>IF(ISERROR('[70]Récolte_N'!$I$14)=TRUE,"",'[70]Récolte_N'!$I$14)</f>
        <v>550</v>
      </c>
      <c r="H31" s="229">
        <f>Q31</f>
        <v>662.5</v>
      </c>
      <c r="I31" s="174">
        <f t="shared" si="3"/>
        <v>-0.16981132075471694</v>
      </c>
      <c r="J31" s="175">
        <f t="shared" si="2"/>
        <v>2450</v>
      </c>
      <c r="K31" s="176">
        <f>P31-H31</f>
        <v>7590.5</v>
      </c>
      <c r="M31" s="163" t="s">
        <v>23</v>
      </c>
      <c r="N31" s="49">
        <f>IF(ISERROR('[20]Récolte_N'!$F$14)=TRUE,"",'[20]Récolte_N'!$F$14)</f>
        <v>2200</v>
      </c>
      <c r="O31" s="49">
        <f>IF(OR(N31="",N31=0),"",(P31/N31)*10)</f>
        <v>37.513636363636365</v>
      </c>
      <c r="P31" s="50">
        <f>IF(ISERROR('[20]Récolte_N'!$H$14)=TRUE,"",'[20]Récolte_N'!$H$14)</f>
        <v>8253</v>
      </c>
      <c r="Q31" s="229">
        <f>'[21]AV'!$AI187</f>
        <v>662.5</v>
      </c>
    </row>
    <row r="32" spans="2:17" ht="12.75">
      <c r="B32" s="34"/>
      <c r="C32" s="53"/>
      <c r="D32" s="53"/>
      <c r="E32" s="54"/>
      <c r="F32" s="182"/>
      <c r="G32" s="183"/>
      <c r="H32" s="232"/>
      <c r="I32" s="184"/>
      <c r="J32" s="185"/>
      <c r="K32" s="186"/>
      <c r="M32" s="163"/>
      <c r="N32" s="53"/>
      <c r="O32" s="220"/>
      <c r="P32" s="54"/>
      <c r="Q32" s="183"/>
    </row>
    <row r="33" spans="2:17" ht="15.75" thickBot="1">
      <c r="B33" s="55" t="s">
        <v>24</v>
      </c>
      <c r="C33" s="56">
        <f>IF(SUM(C12:C31)=0,"",SUM(C12:C31))</f>
        <v>97558</v>
      </c>
      <c r="D33" s="56">
        <f>IF(OR(C33="",C33=0),"",(E33/C33)*10)</f>
        <v>46.49543861087763</v>
      </c>
      <c r="E33" s="56">
        <f>IF(SUM(E12:E31)=0,"",SUM(E12:E31))</f>
        <v>453600.19999999995</v>
      </c>
      <c r="F33" s="188">
        <f>IF(SUM(F12:F31)=0,"",SUM(F12:F31))</f>
        <v>443656.5</v>
      </c>
      <c r="G33" s="189">
        <f>IF(SUM(G12:G31)=0,"",SUM(G12:G31))</f>
        <v>244225</v>
      </c>
      <c r="H33" s="233">
        <f>IF(SUM(H12:H31)=0,"",SUM(H12:H31))</f>
        <v>248872.19999999998</v>
      </c>
      <c r="I33" s="191">
        <f>IF(OR(G33=0,G33=""),"",(G33/H33)-1)</f>
        <v>-0.018673037808160098</v>
      </c>
      <c r="J33" s="192">
        <f>SUM(J12:J31)</f>
        <v>209375.2</v>
      </c>
      <c r="K33" s="193">
        <f>SUM(K12:K31)</f>
        <v>194784.3</v>
      </c>
      <c r="M33" s="194" t="s">
        <v>24</v>
      </c>
      <c r="N33" s="56">
        <f>IF(SUM(N12:N31)=0,"",SUM(N12:N31))</f>
        <v>94624</v>
      </c>
      <c r="O33" s="195">
        <f>IF(OR(N33="",N33=0),"",(P33/N33)*10)</f>
        <v>46.88625507270882</v>
      </c>
      <c r="P33" s="56">
        <f>IF(SUM(P12:P31)=0,"",SUM(P12:P31))</f>
        <v>443656.5</v>
      </c>
      <c r="Q33" s="189">
        <f>IF(SUM(Q12:Q31)=0,"",SUM(Q12:Q31))</f>
        <v>248872.19999999998</v>
      </c>
    </row>
    <row r="34" spans="2:10" ht="12.75" thickTop="1">
      <c r="B34" s="57"/>
      <c r="C34" s="58"/>
      <c r="D34" s="59"/>
      <c r="E34" s="58"/>
      <c r="F34" s="58"/>
      <c r="G34" s="58"/>
      <c r="H34" s="197"/>
      <c r="I34" s="198"/>
      <c r="J34" s="199"/>
    </row>
    <row r="35" spans="2:10" ht="12">
      <c r="B35" s="60" t="s">
        <v>45</v>
      </c>
      <c r="C35" s="61">
        <f>N33</f>
        <v>94624</v>
      </c>
      <c r="D35" s="61">
        <f>(E35/C35)*10</f>
        <v>46.88625507270882</v>
      </c>
      <c r="E35" s="61">
        <f>P33</f>
        <v>443656.5</v>
      </c>
      <c r="F35" s="61"/>
      <c r="G35" s="61">
        <f>Q33</f>
        <v>248872.19999999998</v>
      </c>
      <c r="H35" s="197"/>
      <c r="I35" s="198"/>
      <c r="J35" s="199"/>
    </row>
    <row r="36" spans="2:10" ht="12">
      <c r="B36" s="60" t="s">
        <v>46</v>
      </c>
      <c r="C36" s="62"/>
      <c r="D36" s="63"/>
      <c r="E36" s="62"/>
      <c r="F36" s="62"/>
      <c r="G36" s="62"/>
      <c r="H36" s="197"/>
      <c r="I36" s="198"/>
      <c r="J36" s="199"/>
    </row>
    <row r="37" spans="2:10" ht="12">
      <c r="B37" s="60" t="s">
        <v>25</v>
      </c>
      <c r="C37" s="64">
        <f>IF(OR(C33="",C33=0),"",(C33/C35)-1)</f>
        <v>0.031006932702063006</v>
      </c>
      <c r="D37" s="64">
        <f>IF(OR(D33="",D33=0),"",(D33/D35)-1)</f>
        <v>-0.00833541645041036</v>
      </c>
      <c r="E37" s="64">
        <f>IF(OR(E33="",E33=0),"",(E33/E35)-1)</f>
        <v>0.0224130605547308</v>
      </c>
      <c r="F37" s="64"/>
      <c r="G37" s="64">
        <f>IF(OR(G33="",G33=0),"",(G33/G35)-1)</f>
        <v>-0.018673037808160098</v>
      </c>
      <c r="H37" s="197"/>
      <c r="I37" s="198"/>
      <c r="J37" s="199"/>
    </row>
    <row r="38" ht="11.25" thickBot="1"/>
    <row r="39" spans="2:8" ht="12.75">
      <c r="B39" s="200" t="s">
        <v>0</v>
      </c>
      <c r="C39" s="201" t="s">
        <v>50</v>
      </c>
      <c r="D39" s="202" t="s">
        <v>50</v>
      </c>
      <c r="E39" s="203" t="s">
        <v>50</v>
      </c>
      <c r="F39" s="203" t="s">
        <v>50</v>
      </c>
      <c r="G39" s="204" t="s">
        <v>86</v>
      </c>
      <c r="H39" s="205" t="s">
        <v>87</v>
      </c>
    </row>
    <row r="40" spans="2:8" ht="12">
      <c r="B40" s="34"/>
      <c r="C40" s="206" t="s">
        <v>88</v>
      </c>
      <c r="D40" s="207" t="s">
        <v>88</v>
      </c>
      <c r="E40" s="208" t="s">
        <v>88</v>
      </c>
      <c r="F40" s="208" t="s">
        <v>88</v>
      </c>
      <c r="G40" s="209" t="s">
        <v>89</v>
      </c>
      <c r="H40" s="210" t="s">
        <v>90</v>
      </c>
    </row>
    <row r="41" spans="2:8" ht="12.75">
      <c r="B41" s="34"/>
      <c r="C41" s="211" t="s">
        <v>108</v>
      </c>
      <c r="D41" s="212" t="s">
        <v>109</v>
      </c>
      <c r="E41" s="213" t="s">
        <v>108</v>
      </c>
      <c r="F41" s="213" t="s">
        <v>109</v>
      </c>
      <c r="G41" s="209" t="s">
        <v>91</v>
      </c>
      <c r="H41" s="210" t="s">
        <v>77</v>
      </c>
    </row>
    <row r="42" spans="2:8" ht="12">
      <c r="B42" s="34"/>
      <c r="C42" s="214" t="s">
        <v>92</v>
      </c>
      <c r="D42" s="215" t="s">
        <v>92</v>
      </c>
      <c r="E42" s="216" t="s">
        <v>58</v>
      </c>
      <c r="F42" s="216" t="s">
        <v>58</v>
      </c>
      <c r="G42" s="217" t="s">
        <v>88</v>
      </c>
      <c r="H42" s="218"/>
    </row>
    <row r="43" spans="2:8" ht="12">
      <c r="B43" s="34" t="s">
        <v>8</v>
      </c>
      <c r="C43" s="145">
        <f>'[22]AV'!$AI168</f>
        <v>1942.3</v>
      </c>
      <c r="D43" s="65">
        <f>'[21]AV'!$AB168</f>
        <v>2221.4</v>
      </c>
      <c r="E43" s="219">
        <f aca="true" t="shared" si="7" ref="E43:F62">IF(OR(G12="",G12=0),"",C43/G12)</f>
        <v>0.7692277227722772</v>
      </c>
      <c r="F43" s="66">
        <f t="shared" si="7"/>
        <v>0.8299955163652668</v>
      </c>
      <c r="G43" s="220">
        <f aca="true" t="shared" si="8" ref="G43:G62">IF(OR(E43="",E43=0),"",(E43-F43)*100)</f>
        <v>-6.076779359298956</v>
      </c>
      <c r="H43" s="197">
        <f aca="true" t="shared" si="9" ref="H43:H62">IF(E12="","",(G12/E12))</f>
        <v>0.27900552486187846</v>
      </c>
    </row>
    <row r="44" spans="2:8" ht="12">
      <c r="B44" s="34" t="s">
        <v>31</v>
      </c>
      <c r="C44" s="65">
        <f>'[22]AV'!$AI169</f>
        <v>5366.3</v>
      </c>
      <c r="D44" s="65">
        <f>'[21]AV'!$AB169</f>
        <v>5263.9</v>
      </c>
      <c r="E44" s="66">
        <f t="shared" si="7"/>
        <v>0.7155066666666667</v>
      </c>
      <c r="F44" s="66">
        <f t="shared" si="7"/>
        <v>0.820292655560923</v>
      </c>
      <c r="G44" s="220">
        <f t="shared" si="8"/>
        <v>-10.478598889425628</v>
      </c>
      <c r="H44" s="197">
        <f t="shared" si="9"/>
        <v>0.345845245780688</v>
      </c>
    </row>
    <row r="45" spans="2:8" ht="12">
      <c r="B45" s="34" t="s">
        <v>9</v>
      </c>
      <c r="C45" s="65">
        <f>'[22]AV'!$AI170</f>
        <v>21145.7</v>
      </c>
      <c r="D45" s="65">
        <f>'[21]AV'!$AB170</f>
        <v>18006.7</v>
      </c>
      <c r="E45" s="66">
        <f t="shared" si="7"/>
        <v>0.845828</v>
      </c>
      <c r="F45" s="234">
        <f t="shared" si="7"/>
        <v>0.7816120392917757</v>
      </c>
      <c r="G45" s="220">
        <f t="shared" si="8"/>
        <v>6.421596070822433</v>
      </c>
      <c r="H45" s="197">
        <f t="shared" si="9"/>
        <v>0.5079236082893133</v>
      </c>
    </row>
    <row r="46" spans="2:8" ht="12">
      <c r="B46" s="34" t="s">
        <v>28</v>
      </c>
      <c r="C46" s="65">
        <f>'[22]AV'!$AI171</f>
        <v>3090.8</v>
      </c>
      <c r="D46" s="65">
        <f>'[21]AV'!$AB171</f>
        <v>1979.5</v>
      </c>
      <c r="E46" s="66">
        <f t="shared" si="7"/>
        <v>0.9090588235294118</v>
      </c>
      <c r="F46" s="234">
        <f t="shared" si="7"/>
        <v>0.8818550363077472</v>
      </c>
      <c r="G46" s="220">
        <f t="shared" si="8"/>
        <v>2.720378722166461</v>
      </c>
      <c r="H46" s="197">
        <f t="shared" si="9"/>
        <v>0.4427083333333333</v>
      </c>
    </row>
    <row r="47" spans="2:8" ht="12">
      <c r="B47" s="34" t="s">
        <v>10</v>
      </c>
      <c r="C47" s="65">
        <f>'[22]AV'!$AI172</f>
        <v>5137.1</v>
      </c>
      <c r="D47" s="65">
        <f>'[21]AV'!$AB172</f>
        <v>9877.8</v>
      </c>
      <c r="E47" s="66">
        <f t="shared" si="7"/>
        <v>0.6421375</v>
      </c>
      <c r="F47" s="234">
        <f t="shared" si="7"/>
        <v>0.736215249310576</v>
      </c>
      <c r="G47" s="220">
        <f t="shared" si="8"/>
        <v>-9.407774931057599</v>
      </c>
      <c r="H47" s="197">
        <f t="shared" si="9"/>
        <v>0.48484848484848486</v>
      </c>
    </row>
    <row r="48" spans="2:8" ht="12">
      <c r="B48" s="34" t="s">
        <v>11</v>
      </c>
      <c r="C48" s="65">
        <f>'[22]AV'!$AI173</f>
        <v>15339.6</v>
      </c>
      <c r="D48" s="65">
        <f>'[21]AV'!$AB173</f>
        <v>17299.9</v>
      </c>
      <c r="E48" s="66">
        <f t="shared" si="7"/>
        <v>0.7304571428571429</v>
      </c>
      <c r="F48" s="234">
        <f t="shared" si="7"/>
        <v>0.8331639705067883</v>
      </c>
      <c r="G48" s="220">
        <f t="shared" si="8"/>
        <v>-10.270682764964533</v>
      </c>
      <c r="H48" s="197">
        <f t="shared" si="9"/>
        <v>0.8076923076923077</v>
      </c>
    </row>
    <row r="49" spans="2:8" ht="12">
      <c r="B49" s="34" t="s">
        <v>12</v>
      </c>
      <c r="C49" s="65">
        <f>'[22]AV'!$AI174</f>
        <v>5124.5</v>
      </c>
      <c r="D49" s="65">
        <f>'[21]AV'!$AB174</f>
        <v>2932.1</v>
      </c>
      <c r="E49" s="66">
        <f t="shared" si="7"/>
        <v>0.8540833333333333</v>
      </c>
      <c r="F49" s="234">
        <f t="shared" si="7"/>
        <v>0.8848951259996982</v>
      </c>
      <c r="G49" s="220">
        <f t="shared" si="8"/>
        <v>-3.081179266636491</v>
      </c>
      <c r="H49" s="197">
        <f t="shared" si="9"/>
        <v>0.6688963210702341</v>
      </c>
    </row>
    <row r="50" spans="2:8" ht="12">
      <c r="B50" s="34" t="s">
        <v>14</v>
      </c>
      <c r="C50" s="65">
        <f>'[22]AV'!$AI175</f>
        <v>287.5</v>
      </c>
      <c r="D50" s="65">
        <f>'[21]AV'!$AB175</f>
        <v>308.1</v>
      </c>
      <c r="E50" s="66">
        <f t="shared" si="7"/>
        <v>0.8214285714285714</v>
      </c>
      <c r="F50" s="234">
        <f t="shared" si="7"/>
        <v>0.9802736239261852</v>
      </c>
      <c r="G50" s="220">
        <f t="shared" si="8"/>
        <v>-15.884505249761382</v>
      </c>
      <c r="H50" s="197">
        <f t="shared" si="9"/>
        <v>0.0958904109589041</v>
      </c>
    </row>
    <row r="51" spans="2:8" ht="12">
      <c r="B51" s="34" t="s">
        <v>27</v>
      </c>
      <c r="C51" s="65">
        <f>'[22]AV'!$AI176</f>
        <v>16358.6</v>
      </c>
      <c r="D51" s="65">
        <f>'[21]AV'!$AB176</f>
        <v>18595.9</v>
      </c>
      <c r="E51" s="66">
        <f t="shared" si="7"/>
        <v>0.6961106382978723</v>
      </c>
      <c r="F51" s="234">
        <f t="shared" si="7"/>
        <v>0.859453063978666</v>
      </c>
      <c r="G51" s="220">
        <f t="shared" si="8"/>
        <v>-16.33424256807937</v>
      </c>
      <c r="H51" s="197">
        <f t="shared" si="9"/>
        <v>0.7704918032786885</v>
      </c>
    </row>
    <row r="52" spans="2:8" ht="12">
      <c r="B52" s="34" t="s">
        <v>15</v>
      </c>
      <c r="C52" s="65">
        <f>'[22]AV'!$AI177</f>
        <v>5841.7</v>
      </c>
      <c r="D52" s="65">
        <f>'[21]AV'!$AB177</f>
        <v>5388.9</v>
      </c>
      <c r="E52" s="66">
        <f t="shared" si="7"/>
        <v>0.8345285714285714</v>
      </c>
      <c r="F52" s="234">
        <f t="shared" si="7"/>
        <v>0.7949285303358852</v>
      </c>
      <c r="G52" s="220">
        <f t="shared" si="8"/>
        <v>3.9600041092686222</v>
      </c>
      <c r="H52" s="197">
        <f t="shared" si="9"/>
        <v>0.34146341463414637</v>
      </c>
    </row>
    <row r="53" spans="2:8" ht="12">
      <c r="B53" s="34" t="s">
        <v>29</v>
      </c>
      <c r="C53" s="65">
        <f>'[22]AV'!$AI178</f>
        <v>582.2</v>
      </c>
      <c r="D53" s="65">
        <f>'[21]AV'!$AB178</f>
        <v>431.3</v>
      </c>
      <c r="E53" s="66">
        <f t="shared" si="7"/>
        <v>0.8317142857142857</v>
      </c>
      <c r="F53" s="234">
        <f t="shared" si="7"/>
        <v>0.8981674302374011</v>
      </c>
      <c r="G53" s="220">
        <f t="shared" si="8"/>
        <v>-6.645314452311535</v>
      </c>
      <c r="H53" s="197">
        <f t="shared" si="9"/>
        <v>0.23333333333333334</v>
      </c>
    </row>
    <row r="54" spans="2:8" ht="12">
      <c r="B54" s="34" t="s">
        <v>16</v>
      </c>
      <c r="C54" s="65">
        <f>'[22]AV'!$AI179</f>
        <v>35270</v>
      </c>
      <c r="D54" s="65">
        <f>'[21]AV'!$AB179</f>
        <v>38363</v>
      </c>
      <c r="E54" s="66">
        <f t="shared" si="7"/>
        <v>0.9963276836158192</v>
      </c>
      <c r="F54" s="234">
        <f t="shared" si="7"/>
        <v>0.9669605633944819</v>
      </c>
      <c r="G54" s="220">
        <f t="shared" si="8"/>
        <v>2.936712022133736</v>
      </c>
      <c r="H54" s="197">
        <f t="shared" si="9"/>
        <v>0.5926709705070853</v>
      </c>
    </row>
    <row r="55" spans="2:8" ht="12">
      <c r="B55" s="34" t="s">
        <v>17</v>
      </c>
      <c r="C55" s="65">
        <f>'[22]AV'!$AI180</f>
        <v>11327.3</v>
      </c>
      <c r="D55" s="65">
        <f>'[21]AV'!$AB180</f>
        <v>11662.1</v>
      </c>
      <c r="E55" s="66">
        <f t="shared" si="7"/>
        <v>0.8919133858267716</v>
      </c>
      <c r="F55" s="234">
        <f t="shared" si="7"/>
        <v>0.8016676634152042</v>
      </c>
      <c r="G55" s="220">
        <f t="shared" si="8"/>
        <v>9.024572241156736</v>
      </c>
      <c r="H55" s="197">
        <f t="shared" si="9"/>
        <v>0.4456140350877193</v>
      </c>
    </row>
    <row r="56" spans="2:8" ht="12">
      <c r="B56" s="34" t="s">
        <v>18</v>
      </c>
      <c r="C56" s="65">
        <f>'[22]AV'!$AI181</f>
        <v>21056.3</v>
      </c>
      <c r="D56" s="65">
        <f>'[21]AV'!$AB181</f>
        <v>19414.5</v>
      </c>
      <c r="E56" s="66">
        <f t="shared" si="7"/>
        <v>0.7018766666666666</v>
      </c>
      <c r="F56" s="234">
        <f t="shared" si="7"/>
        <v>0.6307525365579485</v>
      </c>
      <c r="G56" s="220">
        <f t="shared" si="8"/>
        <v>7.11241301087181</v>
      </c>
      <c r="H56" s="197">
        <f t="shared" si="9"/>
        <v>0.5454545454545454</v>
      </c>
    </row>
    <row r="57" spans="2:8" ht="12">
      <c r="B57" s="34" t="s">
        <v>19</v>
      </c>
      <c r="C57" s="65">
        <f>'[22]AV'!$AI182</f>
        <v>8708.6</v>
      </c>
      <c r="D57" s="65">
        <f>'[21]AV'!$AB182</f>
        <v>9524.2</v>
      </c>
      <c r="E57" s="66">
        <f t="shared" si="7"/>
        <v>0.6698923076923077</v>
      </c>
      <c r="F57" s="234">
        <f t="shared" si="7"/>
        <v>0.8230810446445548</v>
      </c>
      <c r="G57" s="220">
        <f t="shared" si="8"/>
        <v>-15.31887369522471</v>
      </c>
      <c r="H57" s="197">
        <f t="shared" si="9"/>
        <v>0.8</v>
      </c>
    </row>
    <row r="58" spans="2:8" ht="12">
      <c r="B58" s="34" t="s">
        <v>20</v>
      </c>
      <c r="C58" s="65">
        <f>'[22]AV'!$AI183</f>
        <v>6461</v>
      </c>
      <c r="D58" s="65">
        <f>'[21]AV'!$AB183</f>
        <v>5565.4</v>
      </c>
      <c r="E58" s="66">
        <f t="shared" si="7"/>
        <v>0.8973611111111112</v>
      </c>
      <c r="F58" s="234">
        <f t="shared" si="7"/>
        <v>0.8950898242115252</v>
      </c>
      <c r="G58" s="220">
        <f t="shared" si="8"/>
        <v>0.22712868995860003</v>
      </c>
      <c r="H58" s="197">
        <f t="shared" si="9"/>
        <v>0.3387438249823571</v>
      </c>
    </row>
    <row r="59" spans="2:8" ht="12">
      <c r="B59" s="34" t="s">
        <v>21</v>
      </c>
      <c r="C59" s="65">
        <f>'[22]AV'!$AI184</f>
        <v>2902.4</v>
      </c>
      <c r="D59" s="65">
        <f>'[21]AV'!$AB184</f>
        <v>4925.4</v>
      </c>
      <c r="E59" s="66">
        <f t="shared" si="7"/>
        <v>0.58048</v>
      </c>
      <c r="F59" s="234">
        <f t="shared" si="7"/>
        <v>0.7225490339900538</v>
      </c>
      <c r="G59" s="220">
        <f t="shared" si="8"/>
        <v>-14.206903399005377</v>
      </c>
      <c r="H59" s="197">
        <f t="shared" si="9"/>
        <v>0.5787037037037037</v>
      </c>
    </row>
    <row r="60" spans="2:8" ht="12">
      <c r="B60" s="34" t="s">
        <v>30</v>
      </c>
      <c r="C60" s="65">
        <f>'[22]AV'!$AI185</f>
        <v>22468.3</v>
      </c>
      <c r="D60" s="65">
        <f>'[21]AV'!$AB185</f>
        <v>24841.6</v>
      </c>
      <c r="E60" s="66">
        <f t="shared" si="7"/>
        <v>0.7774498269896194</v>
      </c>
      <c r="F60" s="234">
        <f t="shared" si="7"/>
        <v>0.8067864427036647</v>
      </c>
      <c r="G60" s="220">
        <f t="shared" si="8"/>
        <v>-2.9336615714045333</v>
      </c>
      <c r="H60" s="197">
        <f t="shared" si="9"/>
        <v>0.6708449396471681</v>
      </c>
    </row>
    <row r="61" spans="2:8" ht="12">
      <c r="B61" s="34" t="s">
        <v>22</v>
      </c>
      <c r="C61" s="65">
        <f>'[22]AV'!$AI186</f>
        <v>6241.6</v>
      </c>
      <c r="D61" s="65">
        <f>'[21]AV'!$AB186</f>
        <v>5813.8</v>
      </c>
      <c r="E61" s="66">
        <f t="shared" si="7"/>
        <v>0.9602461538461539</v>
      </c>
      <c r="F61" s="234">
        <f t="shared" si="7"/>
        <v>0.8637477900429363</v>
      </c>
      <c r="G61" s="220">
        <f t="shared" si="8"/>
        <v>9.649836380321752</v>
      </c>
      <c r="H61" s="197">
        <f t="shared" si="9"/>
        <v>0.3038860006732244</v>
      </c>
    </row>
    <row r="62" spans="2:8" ht="12">
      <c r="B62" s="34" t="s">
        <v>23</v>
      </c>
      <c r="C62" s="65">
        <f>'[22]AV'!$AI187</f>
        <v>463.8</v>
      </c>
      <c r="D62" s="65">
        <f>'[21]AV'!$AB187</f>
        <v>658.1</v>
      </c>
      <c r="E62" s="66">
        <f t="shared" si="7"/>
        <v>0.8432727272727273</v>
      </c>
      <c r="F62" s="234">
        <f t="shared" si="7"/>
        <v>0.9933584905660378</v>
      </c>
      <c r="G62" s="220">
        <f t="shared" si="8"/>
        <v>-15.008576329331047</v>
      </c>
      <c r="H62" s="197">
        <f t="shared" si="9"/>
        <v>0.18333333333333332</v>
      </c>
    </row>
    <row r="63" spans="2:8" ht="12">
      <c r="B63" s="34"/>
      <c r="C63" s="65"/>
      <c r="D63" s="65"/>
      <c r="E63" s="221"/>
      <c r="F63" s="66">
        <f>IF(OR(H32="",H32=0),"",D63/H32)</f>
      </c>
      <c r="G63" s="220"/>
      <c r="H63" s="197"/>
    </row>
    <row r="64" spans="2:8" ht="12.75" thickBot="1">
      <c r="B64" s="222" t="s">
        <v>24</v>
      </c>
      <c r="C64" s="223">
        <f>IF(SUM(C43:C62)=0,"",SUM(C43:C62))</f>
        <v>195115.59999999998</v>
      </c>
      <c r="D64" s="223">
        <f>IF(SUM(D43:D62)=0,"",SUM(D43:D62))</f>
        <v>203073.6</v>
      </c>
      <c r="E64" s="224">
        <f>IF(OR(G33="",G33=0),"",C64/G33)</f>
        <v>0.7989173917494113</v>
      </c>
      <c r="F64" s="225">
        <f>IF(OR(H33="",H33=0),"",D64/H33)</f>
        <v>0.8159754283523833</v>
      </c>
      <c r="G64" s="226">
        <f>IF(OR(E64="",E64=0),"",(E64-F64)*100)</f>
        <v>-1.7058036602972004</v>
      </c>
      <c r="H64" s="227">
        <f>IF(E33="","",(G33/E33))</f>
        <v>0.5384146656019994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B1">
      <selection activeCell="B7" sqref="B7"/>
    </sheetView>
  </sheetViews>
  <sheetFormatPr defaultColWidth="12" defaultRowHeight="11.25"/>
  <cols>
    <col min="1" max="1" width="5.66015625" style="13" customWidth="1"/>
    <col min="2" max="2" width="33.66015625" style="13" customWidth="1"/>
    <col min="3" max="3" width="14.66015625" style="15" customWidth="1"/>
    <col min="4" max="4" width="14.66015625" style="16" customWidth="1"/>
    <col min="5" max="5" width="14.16015625" style="15" customWidth="1"/>
    <col min="6" max="7" width="14.66015625" style="15" customWidth="1"/>
    <col min="8" max="8" width="14.5" style="17" customWidth="1"/>
    <col min="9" max="9" width="16.5" style="18" customWidth="1"/>
    <col min="10" max="10" width="14.66015625" style="13" customWidth="1"/>
    <col min="11" max="11" width="13.66015625" style="13" customWidth="1"/>
    <col min="12" max="12" width="22" style="13" customWidth="1"/>
    <col min="13" max="13" width="24" style="13" bestFit="1" customWidth="1"/>
    <col min="14" max="15" width="10.66015625" style="13" customWidth="1"/>
    <col min="16" max="16" width="11.5" style="13" customWidth="1"/>
    <col min="17" max="16384" width="11.5" style="13" customWidth="1"/>
  </cols>
  <sheetData>
    <row r="1" spans="1:2" ht="12">
      <c r="A1" s="13">
        <v>10285</v>
      </c>
      <c r="B1" s="14" t="s">
        <v>63</v>
      </c>
    </row>
    <row r="2" spans="1:5" ht="10.5">
      <c r="A2" s="13">
        <v>18512</v>
      </c>
      <c r="B2" s="19"/>
      <c r="E2" s="20"/>
    </row>
    <row r="3" ht="15" customHeight="1" hidden="1">
      <c r="A3" s="13">
        <v>31465</v>
      </c>
    </row>
    <row r="4" spans="1:5" s="21" customFormat="1" ht="15" customHeight="1" thickBot="1">
      <c r="A4" s="21">
        <v>6356</v>
      </c>
      <c r="B4" s="22"/>
      <c r="D4" s="20"/>
      <c r="E4" s="23"/>
    </row>
    <row r="5" spans="1:10" ht="30">
      <c r="A5" s="13">
        <v>13608</v>
      </c>
      <c r="B5" s="24" t="s">
        <v>104</v>
      </c>
      <c r="C5" s="24"/>
      <c r="D5" s="25"/>
      <c r="E5" s="26"/>
      <c r="F5" s="26"/>
      <c r="G5" s="26"/>
      <c r="H5" s="26"/>
      <c r="I5" s="27"/>
      <c r="J5" s="28"/>
    </row>
    <row r="6" spans="1:8" ht="15" customHeight="1">
      <c r="A6" s="13">
        <v>7877</v>
      </c>
      <c r="B6" s="29"/>
      <c r="C6" s="30"/>
      <c r="D6" s="30"/>
      <c r="E6" s="30"/>
      <c r="F6" s="30"/>
      <c r="G6" s="30"/>
      <c r="H6" s="30"/>
    </row>
    <row r="7" ht="11.25" thickBot="1">
      <c r="A7" s="13">
        <v>1679</v>
      </c>
    </row>
    <row r="8" spans="1:17" ht="16.5" thickTop="1">
      <c r="A8" s="13">
        <v>16914</v>
      </c>
      <c r="B8" s="31" t="s">
        <v>0</v>
      </c>
      <c r="C8" s="293" t="s">
        <v>1</v>
      </c>
      <c r="D8" s="294"/>
      <c r="E8" s="294"/>
      <c r="F8" s="295"/>
      <c r="G8" s="153" t="s">
        <v>49</v>
      </c>
      <c r="H8" s="153" t="s">
        <v>44</v>
      </c>
      <c r="I8" s="154"/>
      <c r="J8" s="155" t="s">
        <v>65</v>
      </c>
      <c r="K8" s="155"/>
      <c r="M8" s="156" t="s">
        <v>0</v>
      </c>
      <c r="N8" s="32"/>
      <c r="O8" s="33" t="s">
        <v>1</v>
      </c>
      <c r="P8" s="157"/>
      <c r="Q8" s="153" t="s">
        <v>44</v>
      </c>
    </row>
    <row r="9" spans="1:17" ht="12.75">
      <c r="A9" s="13">
        <v>7818</v>
      </c>
      <c r="B9" s="34"/>
      <c r="C9" s="112" t="s">
        <v>49</v>
      </c>
      <c r="D9" s="113" t="s">
        <v>49</v>
      </c>
      <c r="E9" s="113" t="s">
        <v>49</v>
      </c>
      <c r="F9" s="158" t="s">
        <v>47</v>
      </c>
      <c r="G9" s="159" t="s">
        <v>50</v>
      </c>
      <c r="H9" s="159" t="s">
        <v>50</v>
      </c>
      <c r="I9" s="160" t="s">
        <v>71</v>
      </c>
      <c r="J9" s="161"/>
      <c r="K9" s="162"/>
      <c r="M9" s="163" t="s">
        <v>74</v>
      </c>
      <c r="N9" s="35"/>
      <c r="O9" s="36"/>
      <c r="P9" s="164"/>
      <c r="Q9" s="159" t="s">
        <v>50</v>
      </c>
    </row>
    <row r="10" spans="1:17" ht="12" customHeight="1">
      <c r="A10" s="13">
        <v>30702</v>
      </c>
      <c r="B10" s="34"/>
      <c r="C10" s="37" t="s">
        <v>2</v>
      </c>
      <c r="D10" s="38" t="s">
        <v>3</v>
      </c>
      <c r="E10" s="39" t="s">
        <v>4</v>
      </c>
      <c r="F10" s="165" t="s">
        <v>4</v>
      </c>
      <c r="G10" s="164" t="s">
        <v>76</v>
      </c>
      <c r="H10" s="164" t="s">
        <v>76</v>
      </c>
      <c r="I10" s="166" t="s">
        <v>77</v>
      </c>
      <c r="J10" s="167" t="s">
        <v>78</v>
      </c>
      <c r="K10" s="167" t="s">
        <v>79</v>
      </c>
      <c r="L10" s="40"/>
      <c r="M10" s="163" t="s">
        <v>81</v>
      </c>
      <c r="N10" s="41" t="s">
        <v>2</v>
      </c>
      <c r="O10" s="42" t="s">
        <v>3</v>
      </c>
      <c r="P10" s="41" t="s">
        <v>4</v>
      </c>
      <c r="Q10" s="164" t="s">
        <v>76</v>
      </c>
    </row>
    <row r="11" spans="1:17" ht="12">
      <c r="A11" s="13">
        <v>31458</v>
      </c>
      <c r="B11" s="43"/>
      <c r="C11" s="44" t="s">
        <v>5</v>
      </c>
      <c r="D11" s="45" t="s">
        <v>6</v>
      </c>
      <c r="E11" s="46" t="s">
        <v>7</v>
      </c>
      <c r="F11" s="168" t="s">
        <v>7</v>
      </c>
      <c r="G11" s="47" t="s">
        <v>55</v>
      </c>
      <c r="H11" s="47" t="s">
        <v>85</v>
      </c>
      <c r="I11" s="169"/>
      <c r="J11" s="170"/>
      <c r="K11" s="171"/>
      <c r="M11" s="172"/>
      <c r="N11" s="47" t="s">
        <v>5</v>
      </c>
      <c r="O11" s="45" t="s">
        <v>6</v>
      </c>
      <c r="P11" s="47" t="s">
        <v>7</v>
      </c>
      <c r="Q11" s="47" t="s">
        <v>85</v>
      </c>
    </row>
    <row r="12" spans="1:17" ht="13.5" customHeight="1">
      <c r="A12" s="13">
        <v>60665</v>
      </c>
      <c r="B12" s="48" t="s">
        <v>8</v>
      </c>
      <c r="C12" s="49">
        <f>IF(ISERROR('[51]Récolte_N'!$F$10)=TRUE,"",'[51]Récolte_N'!$F$10)</f>
        <v>350</v>
      </c>
      <c r="D12" s="49">
        <f aca="true" t="shared" si="0" ref="D12:D31">IF(OR(C12="",C12=0),"",(E12/C12)*10)</f>
        <v>45</v>
      </c>
      <c r="E12" s="50">
        <f>IF(ISERROR('[51]Récolte_N'!$H$10)=TRUE,"",'[51]Récolte_N'!$H$10)</f>
        <v>1575</v>
      </c>
      <c r="F12" s="50">
        <f>P12</f>
        <v>2140</v>
      </c>
      <c r="G12" s="229">
        <f>IF(ISERROR('[51]Récolte_N'!$I$10)=TRUE,"",'[51]Récolte_N'!$I$10)</f>
        <v>295</v>
      </c>
      <c r="H12" s="229">
        <f>Q12</f>
        <v>423.1</v>
      </c>
      <c r="I12" s="174">
        <f>IF(OR(H12=0,H12=""),"",(G12/H12)-1)</f>
        <v>-0.30276530371070676</v>
      </c>
      <c r="J12" s="175">
        <f>E12-G12</f>
        <v>1280</v>
      </c>
      <c r="K12" s="176">
        <f>P12-H12</f>
        <v>1716.9</v>
      </c>
      <c r="L12" s="51"/>
      <c r="M12" s="177" t="s">
        <v>8</v>
      </c>
      <c r="N12" s="49">
        <f>IF(ISERROR('[1]Récolte_N'!$F$10)=TRUE,"",'[1]Récolte_N'!$F$10)</f>
        <v>480</v>
      </c>
      <c r="O12" s="49">
        <f aca="true" t="shared" si="1" ref="O12:O19">IF(OR(N12="",N12=0),"",(P12/N12)*10)</f>
        <v>44.58333333333333</v>
      </c>
      <c r="P12" s="50">
        <f>IF(ISERROR('[1]Récolte_N'!$H$10)=TRUE,"",'[1]Récolte_N'!$H$10)</f>
        <v>2140</v>
      </c>
      <c r="Q12" s="229">
        <f>'[21]SE'!$AI168</f>
        <v>423.1</v>
      </c>
    </row>
    <row r="13" spans="1:17" ht="13.5" customHeight="1">
      <c r="A13" s="13">
        <v>7280</v>
      </c>
      <c r="B13" s="52" t="s">
        <v>31</v>
      </c>
      <c r="C13" s="49">
        <f>IF(ISERROR('[52]Récolte_N'!$F$10)=TRUE,"",'[52]Récolte_N'!$F$10)</f>
        <v>5660</v>
      </c>
      <c r="D13" s="49">
        <f t="shared" si="0"/>
        <v>43.8886925795053</v>
      </c>
      <c r="E13" s="50">
        <f>IF(ISERROR('[52]Récolte_N'!$H$10)=TRUE,"",'[52]Récolte_N'!$H$10)</f>
        <v>24841</v>
      </c>
      <c r="F13" s="50">
        <f>P13</f>
        <v>26661</v>
      </c>
      <c r="G13" s="229">
        <f>IF(ISERROR('[52]Récolte_N'!$I$10)=TRUE,"",'[52]Récolte_N'!$I$10)</f>
        <v>5200</v>
      </c>
      <c r="H13" s="229">
        <f>Q13</f>
        <v>5579.6</v>
      </c>
      <c r="I13" s="174">
        <f>IF(OR(H13=0,H13=""),"",(G13/H13)-1)</f>
        <v>-0.06803355079217155</v>
      </c>
      <c r="J13" s="175">
        <f aca="true" t="shared" si="2" ref="J13:J31">E13-G13</f>
        <v>19641</v>
      </c>
      <c r="K13" s="176">
        <f>P13-H13</f>
        <v>21081.4</v>
      </c>
      <c r="L13" s="51"/>
      <c r="M13" s="178" t="s">
        <v>31</v>
      </c>
      <c r="N13" s="49">
        <f>IF(ISERROR('[2]Récolte_N'!$F$10)=TRUE,"",'[2]Récolte_N'!$F$10)</f>
        <v>6040</v>
      </c>
      <c r="O13" s="49">
        <f t="shared" si="1"/>
        <v>44.140728476821195</v>
      </c>
      <c r="P13" s="50">
        <f>IF(ISERROR('[2]Récolte_N'!$H$10)=TRUE,"",'[2]Récolte_N'!$H$10)</f>
        <v>26661</v>
      </c>
      <c r="Q13" s="229">
        <f>'[21]SE'!$AI169</f>
        <v>5579.6</v>
      </c>
    </row>
    <row r="14" spans="1:17" ht="13.5" customHeight="1">
      <c r="A14" s="13">
        <v>17376</v>
      </c>
      <c r="B14" s="52" t="s">
        <v>9</v>
      </c>
      <c r="C14" s="49">
        <f>IF(ISERROR('[53]Récolte_N'!$F$10)=TRUE,"",'[53]Récolte_N'!$F$10)</f>
        <v>1470</v>
      </c>
      <c r="D14" s="49">
        <f t="shared" si="0"/>
        <v>46</v>
      </c>
      <c r="E14" s="50">
        <f>IF(ISERROR('[53]Récolte_N'!$H$10)=TRUE,"",'[53]Récolte_N'!$H$10)</f>
        <v>6762</v>
      </c>
      <c r="F14" s="179">
        <f>P14</f>
        <v>10279</v>
      </c>
      <c r="G14" s="229">
        <f>IF(ISERROR('[53]Récolte_N'!$I$10)=TRUE,"",'[53]Récolte_N'!$I$10)</f>
        <v>4000</v>
      </c>
      <c r="H14" s="230">
        <f>Q14</f>
        <v>5631.5</v>
      </c>
      <c r="I14" s="174">
        <f aca="true" t="shared" si="3" ref="I14:I31">IF(OR(H14=0,H14=""),"",(G14/H14)-1)</f>
        <v>-0.2897096688271331</v>
      </c>
      <c r="J14" s="175">
        <f t="shared" si="2"/>
        <v>2762</v>
      </c>
      <c r="K14" s="181">
        <f>P14-H14</f>
        <v>4647.5</v>
      </c>
      <c r="L14" s="51"/>
      <c r="M14" s="163" t="s">
        <v>9</v>
      </c>
      <c r="N14" s="49">
        <f>IF(ISERROR('[3]Récolte_N'!$F$10)=TRUE,"",'[3]Récolte_N'!$F$10)</f>
        <v>2130</v>
      </c>
      <c r="O14" s="49">
        <f t="shared" si="1"/>
        <v>48.25821596244132</v>
      </c>
      <c r="P14" s="50">
        <f>IF(ISERROR('[3]Récolte_N'!$H$10)=TRUE,"",'[3]Récolte_N'!$H$10)</f>
        <v>10279</v>
      </c>
      <c r="Q14" s="229">
        <f>'[21]SE'!$AI170</f>
        <v>5631.5</v>
      </c>
    </row>
    <row r="15" spans="1:17" ht="13.5" customHeight="1">
      <c r="A15" s="13">
        <v>26391</v>
      </c>
      <c r="B15" s="52" t="s">
        <v>28</v>
      </c>
      <c r="C15" s="49">
        <f>IF(ISERROR('[54]Récolte_N'!$F$10)=TRUE,"",'[54]Récolte_N'!$F$10)</f>
        <v>1370</v>
      </c>
      <c r="D15" s="49">
        <f t="shared" si="0"/>
        <v>53</v>
      </c>
      <c r="E15" s="50">
        <f>IF(ISERROR('[54]Récolte_N'!$H$10)=TRUE,"",'[54]Récolte_N'!$H$10)</f>
        <v>7261</v>
      </c>
      <c r="F15" s="179">
        <f aca="true" t="shared" si="4" ref="F15:F30">P15</f>
        <v>8109</v>
      </c>
      <c r="G15" s="229">
        <f>IF(ISERROR('[54]Récolte_N'!$I$10)=TRUE,"",'[54]Récolte_N'!$I$10)</f>
        <v>5300</v>
      </c>
      <c r="H15" s="230">
        <f aca="true" t="shared" si="5" ref="H15:H30">Q15</f>
        <v>4896.1</v>
      </c>
      <c r="I15" s="174">
        <f t="shared" si="3"/>
        <v>0.08249423010150925</v>
      </c>
      <c r="J15" s="175">
        <f t="shared" si="2"/>
        <v>1961</v>
      </c>
      <c r="K15" s="181">
        <f aca="true" t="shared" si="6" ref="K15:K30">P15-H15</f>
        <v>3212.8999999999996</v>
      </c>
      <c r="L15" s="51"/>
      <c r="M15" s="163" t="s">
        <v>28</v>
      </c>
      <c r="N15" s="49">
        <f>IF(ISERROR('[4]Récolte_N'!$F$10)=TRUE,"",'[4]Récolte_N'!$F$10)</f>
        <v>1530</v>
      </c>
      <c r="O15" s="49">
        <f t="shared" si="1"/>
        <v>53</v>
      </c>
      <c r="P15" s="50">
        <f>IF(ISERROR('[4]Récolte_N'!$H$10)=TRUE,"",'[4]Récolte_N'!$H$10)</f>
        <v>8109</v>
      </c>
      <c r="Q15" s="229">
        <f>'[21]SE'!$AI171</f>
        <v>4896.1</v>
      </c>
    </row>
    <row r="16" spans="1:17" ht="13.5" customHeight="1">
      <c r="A16" s="13">
        <v>19136</v>
      </c>
      <c r="B16" s="52" t="s">
        <v>10</v>
      </c>
      <c r="C16" s="49">
        <f>IF(ISERROR('[55]Récolte_N'!$F$10)=TRUE,"",'[55]Récolte_N'!$F$10)</f>
        <v>100</v>
      </c>
      <c r="D16" s="49">
        <f t="shared" si="0"/>
        <v>70</v>
      </c>
      <c r="E16" s="50">
        <f>IF(ISERROR('[55]Récolte_N'!$H$10)=TRUE,"",'[55]Récolte_N'!$H$10)</f>
        <v>700</v>
      </c>
      <c r="F16" s="179">
        <f t="shared" si="4"/>
        <v>760</v>
      </c>
      <c r="G16" s="229">
        <f>IF(ISERROR('[55]Récolte_N'!$I$10)=TRUE,"",'[55]Récolte_N'!$I$10)</f>
        <v>1000</v>
      </c>
      <c r="H16" s="230">
        <f t="shared" si="5"/>
        <v>838.7</v>
      </c>
      <c r="I16" s="174">
        <f>IF(OR(H16=0,H16=""),"",(G16/H16)-1)</f>
        <v>0.1923214498628829</v>
      </c>
      <c r="J16" s="175">
        <f t="shared" si="2"/>
        <v>-300</v>
      </c>
      <c r="K16" s="181">
        <f t="shared" si="6"/>
        <v>-78.70000000000005</v>
      </c>
      <c r="L16" s="51"/>
      <c r="M16" s="163" t="s">
        <v>10</v>
      </c>
      <c r="N16" s="49">
        <f>IF(ISERROR('[5]Récolte_N'!$F$10)=TRUE,"",'[5]Récolte_N'!$F$10)</f>
        <v>100</v>
      </c>
      <c r="O16" s="49">
        <f t="shared" si="1"/>
        <v>76</v>
      </c>
      <c r="P16" s="50">
        <f>IF(ISERROR('[5]Récolte_N'!$H$10)=TRUE,"",'[5]Récolte_N'!$H$10)</f>
        <v>760</v>
      </c>
      <c r="Q16" s="229">
        <f>'[21]SE'!$AI172</f>
        <v>838.7</v>
      </c>
    </row>
    <row r="17" spans="1:17" ht="13.5" customHeight="1">
      <c r="A17" s="13">
        <v>1790</v>
      </c>
      <c r="B17" s="52" t="s">
        <v>11</v>
      </c>
      <c r="C17" s="49">
        <f>IF(ISERROR('[56]Récolte_N'!$F$10)=TRUE,"",'[56]Récolte_N'!$F$10)</f>
        <v>600</v>
      </c>
      <c r="D17" s="49">
        <f t="shared" si="0"/>
        <v>63.33333333333333</v>
      </c>
      <c r="E17" s="50">
        <f>IF(ISERROR('[56]Récolte_N'!$H$10)=TRUE,"",'[56]Récolte_N'!$H$10)</f>
        <v>3800</v>
      </c>
      <c r="F17" s="179">
        <f t="shared" si="4"/>
        <v>3760</v>
      </c>
      <c r="G17" s="229">
        <f>IF(ISERROR('[56]Récolte_N'!$I$10)=TRUE,"",'[56]Récolte_N'!$I$10)</f>
        <v>3000</v>
      </c>
      <c r="H17" s="230">
        <f t="shared" si="5"/>
        <v>2913.2</v>
      </c>
      <c r="I17" s="174">
        <f t="shared" si="3"/>
        <v>0.029795413977756535</v>
      </c>
      <c r="J17" s="175">
        <f t="shared" si="2"/>
        <v>800</v>
      </c>
      <c r="K17" s="181">
        <f t="shared" si="6"/>
        <v>846.8000000000002</v>
      </c>
      <c r="L17" s="51"/>
      <c r="M17" s="163" t="s">
        <v>11</v>
      </c>
      <c r="N17" s="49">
        <f>IF(ISERROR('[6]Récolte_N'!$F$10)=TRUE,"",'[6]Récolte_N'!$F$10)</f>
        <v>580</v>
      </c>
      <c r="O17" s="49">
        <f t="shared" si="1"/>
        <v>64.82758620689654</v>
      </c>
      <c r="P17" s="50">
        <f>IF(ISERROR('[6]Récolte_N'!$H$10)=TRUE,"",'[6]Récolte_N'!$H$10)</f>
        <v>3760</v>
      </c>
      <c r="Q17" s="229">
        <f>'[21]SE'!$AI173</f>
        <v>2913.2</v>
      </c>
    </row>
    <row r="18" spans="1:17" ht="13.5" customHeight="1">
      <c r="A18" s="13" t="s">
        <v>13</v>
      </c>
      <c r="B18" s="52" t="s">
        <v>12</v>
      </c>
      <c r="C18" s="49">
        <f>IF(ISERROR('[57]Récolte_N'!$F$10)=TRUE,"",'[57]Récolte_N'!$F$10)</f>
        <v>3125</v>
      </c>
      <c r="D18" s="49">
        <f t="shared" si="0"/>
        <v>41.760000000000005</v>
      </c>
      <c r="E18" s="50">
        <f>IF(ISERROR('[57]Récolte_N'!$H$10)=TRUE,"",'[57]Récolte_N'!$H$10)</f>
        <v>13050</v>
      </c>
      <c r="F18" s="179">
        <f t="shared" si="4"/>
        <v>16050</v>
      </c>
      <c r="G18" s="229">
        <f>IF(ISERROR('[57]Récolte_N'!$I$10)=TRUE,"",'[57]Récolte_N'!$I$10)</f>
        <v>3500</v>
      </c>
      <c r="H18" s="230">
        <f t="shared" si="5"/>
        <v>5023</v>
      </c>
      <c r="I18" s="174">
        <f t="shared" si="3"/>
        <v>-0.3032052558232132</v>
      </c>
      <c r="J18" s="175">
        <f t="shared" si="2"/>
        <v>9550</v>
      </c>
      <c r="K18" s="181">
        <f t="shared" si="6"/>
        <v>11027</v>
      </c>
      <c r="L18" s="51"/>
      <c r="M18" s="163" t="s">
        <v>12</v>
      </c>
      <c r="N18" s="49">
        <f>IF(ISERROR('[7]Récolte_N'!$F$10)=TRUE,"",'[7]Récolte_N'!$F$10)</f>
        <v>3550</v>
      </c>
      <c r="O18" s="49">
        <f t="shared" si="1"/>
        <v>45.2112676056338</v>
      </c>
      <c r="P18" s="50">
        <f>IF(ISERROR('[7]Récolte_N'!$H$10)=TRUE,"",'[7]Récolte_N'!$H$10)</f>
        <v>16050</v>
      </c>
      <c r="Q18" s="229">
        <f>'[21]SE'!$AI174</f>
        <v>5023</v>
      </c>
    </row>
    <row r="19" spans="1:17" ht="13.5" customHeight="1">
      <c r="A19" s="13" t="s">
        <v>13</v>
      </c>
      <c r="B19" s="52" t="s">
        <v>14</v>
      </c>
      <c r="C19" s="49">
        <f>IF(ISERROR('[58]Récolte_N'!$F$10)=TRUE,"",'[58]Récolte_N'!$F$10)</f>
        <v>335</v>
      </c>
      <c r="D19" s="49">
        <f t="shared" si="0"/>
        <v>30.44776119402985</v>
      </c>
      <c r="E19" s="50">
        <f>IF(ISERROR('[58]Récolte_N'!$H$10)=TRUE,"",'[58]Récolte_N'!$H$10)</f>
        <v>1020</v>
      </c>
      <c r="F19" s="179">
        <f t="shared" si="4"/>
        <v>1230</v>
      </c>
      <c r="G19" s="229">
        <f>IF(ISERROR('[58]Récolte_N'!$I$10)=TRUE,"",'[58]Récolte_N'!$I$10)</f>
        <v>500</v>
      </c>
      <c r="H19" s="230">
        <f t="shared" si="5"/>
        <v>533.4</v>
      </c>
      <c r="I19" s="174">
        <f>IF(OR(H19=0,H19=""),"",(G19/H19)-1)</f>
        <v>-0.0626171728533933</v>
      </c>
      <c r="J19" s="175">
        <f t="shared" si="2"/>
        <v>520</v>
      </c>
      <c r="K19" s="181">
        <f t="shared" si="6"/>
        <v>696.6</v>
      </c>
      <c r="L19" s="51"/>
      <c r="M19" s="163" t="s">
        <v>14</v>
      </c>
      <c r="N19" s="49">
        <f>IF(ISERROR('[8]Récolte_N'!$F$10)=TRUE,"",'[8]Récolte_N'!$F$10)</f>
        <v>410</v>
      </c>
      <c r="O19" s="49">
        <f t="shared" si="1"/>
        <v>30</v>
      </c>
      <c r="P19" s="50">
        <f>IF(ISERROR('[8]Récolte_N'!$H$10)=TRUE,"",'[8]Récolte_N'!$H$10)</f>
        <v>1230</v>
      </c>
      <c r="Q19" s="229">
        <f>'[21]SE'!$AI175</f>
        <v>533.4</v>
      </c>
    </row>
    <row r="20" spans="1:17" ht="13.5" customHeight="1">
      <c r="A20" s="13" t="s">
        <v>13</v>
      </c>
      <c r="B20" s="52" t="s">
        <v>27</v>
      </c>
      <c r="C20" s="49">
        <f>IF(ISERROR('[59]Récolte_N'!$F$10)=TRUE,"",'[59]Récolte_N'!$F$10)</f>
        <v>280</v>
      </c>
      <c r="D20" s="49">
        <f>IF(OR(C20="",C20=0),"",(E20/C20)*10)</f>
        <v>45.357142857142854</v>
      </c>
      <c r="E20" s="50">
        <f>IF(ISERROR('[59]Récolte_N'!$H$10)=TRUE,"",'[59]Récolte_N'!$H$10)</f>
        <v>1270</v>
      </c>
      <c r="F20" s="179">
        <f t="shared" si="4"/>
        <v>1080</v>
      </c>
      <c r="G20" s="229">
        <f>IF(ISERROR('[59]Récolte_N'!$I$10)=TRUE,"",'[59]Récolte_N'!$I$10)</f>
        <v>1205</v>
      </c>
      <c r="H20" s="230">
        <f t="shared" si="5"/>
        <v>844.6</v>
      </c>
      <c r="I20" s="174">
        <f>IF(OR(H20=0,H20=""),"",(G20/H20)-1)</f>
        <v>0.426710869050438</v>
      </c>
      <c r="J20" s="175">
        <f t="shared" si="2"/>
        <v>65</v>
      </c>
      <c r="K20" s="181">
        <f t="shared" si="6"/>
        <v>235.39999999999998</v>
      </c>
      <c r="L20" s="51"/>
      <c r="M20" s="163" t="s">
        <v>27</v>
      </c>
      <c r="N20" s="49">
        <f>IF(ISERROR('[9]Récolte_N'!$F$10)=TRUE,"",'[9]Récolte_N'!$F$10)</f>
        <v>240</v>
      </c>
      <c r="O20" s="49">
        <f>IF(OR(N20="",N20=0),"",(P20/N20)*10)</f>
        <v>45</v>
      </c>
      <c r="P20" s="50">
        <f>IF(ISERROR('[9]Récolte_N'!$H$10)=TRUE,"",'[9]Récolte_N'!$H$10)</f>
        <v>1080</v>
      </c>
      <c r="Q20" s="229">
        <f>'[21]SE'!$AI176</f>
        <v>844.6</v>
      </c>
    </row>
    <row r="21" spans="1:17" ht="13.5" customHeight="1">
      <c r="A21" s="13" t="s">
        <v>13</v>
      </c>
      <c r="B21" s="52" t="s">
        <v>15</v>
      </c>
      <c r="C21" s="49">
        <f>IF(ISERROR('[60]Récolte_N'!$F$10)=TRUE,"",'[60]Récolte_N'!$F$10)</f>
        <v>430</v>
      </c>
      <c r="D21" s="49">
        <f>IF(OR(C21="",C21=0),"",(E21/C21)*10)</f>
        <v>44.18604651162791</v>
      </c>
      <c r="E21" s="50">
        <f>IF(ISERROR('[60]Récolte_N'!$H$10)=TRUE,"",'[60]Récolte_N'!$H$10)</f>
        <v>1900</v>
      </c>
      <c r="F21" s="179">
        <f t="shared" si="4"/>
        <v>4250</v>
      </c>
      <c r="G21" s="229">
        <f>IF(ISERROR('[60]Récolte_N'!$I$10)=TRUE,"",'[60]Récolte_N'!$I$10)</f>
        <v>1000</v>
      </c>
      <c r="H21" s="230">
        <f t="shared" si="5"/>
        <v>1089.4</v>
      </c>
      <c r="I21" s="174">
        <f t="shared" si="3"/>
        <v>-0.08206352120433269</v>
      </c>
      <c r="J21" s="175">
        <f t="shared" si="2"/>
        <v>900</v>
      </c>
      <c r="K21" s="181">
        <f t="shared" si="6"/>
        <v>3160.6</v>
      </c>
      <c r="L21" s="51"/>
      <c r="M21" s="163" t="s">
        <v>15</v>
      </c>
      <c r="N21" s="49">
        <f>IF(ISERROR('[10]Récolte_N'!$F$10)=TRUE,"",'[10]Récolte_N'!$F$10)</f>
        <v>850</v>
      </c>
      <c r="O21" s="49">
        <f>IF(OR(N21="",N21=0),"",(P21/N21)*10)</f>
        <v>50</v>
      </c>
      <c r="P21" s="50">
        <f>IF(ISERROR('[10]Récolte_N'!$H$10)=TRUE,"",'[10]Récolte_N'!$H$10)</f>
        <v>4250</v>
      </c>
      <c r="Q21" s="229">
        <f>'[21]SE'!$AI177</f>
        <v>1089.4</v>
      </c>
    </row>
    <row r="22" spans="1:17" ht="13.5" customHeight="1">
      <c r="A22" s="13" t="s">
        <v>13</v>
      </c>
      <c r="B22" s="52" t="s">
        <v>29</v>
      </c>
      <c r="C22" s="49">
        <f>IF(ISERROR('[61]Récolte_N'!$F$10)=TRUE,"",'[61]Récolte_N'!$F$10)</f>
        <v>180</v>
      </c>
      <c r="D22" s="49">
        <f>IF(OR(C22="",C22=0),"",(E22/C22)*10)</f>
        <v>44.44444444444444</v>
      </c>
      <c r="E22" s="50">
        <f>IF(ISERROR('[61]Récolte_N'!$H$10)=TRUE,"",'[61]Récolte_N'!$H$10)</f>
        <v>800</v>
      </c>
      <c r="F22" s="179">
        <f t="shared" si="4"/>
        <v>1035</v>
      </c>
      <c r="G22" s="229">
        <f>IF(ISERROR('[61]Récolte_N'!$I$10)=TRUE,"",'[61]Récolte_N'!$I$10)</f>
        <v>400</v>
      </c>
      <c r="H22" s="230">
        <f t="shared" si="5"/>
        <v>596</v>
      </c>
      <c r="I22" s="174">
        <f t="shared" si="3"/>
        <v>-0.32885906040268453</v>
      </c>
      <c r="J22" s="175">
        <f t="shared" si="2"/>
        <v>400</v>
      </c>
      <c r="K22" s="181">
        <f t="shared" si="6"/>
        <v>439</v>
      </c>
      <c r="L22" s="51"/>
      <c r="M22" s="163" t="s">
        <v>29</v>
      </c>
      <c r="N22" s="49">
        <f>IF(ISERROR('[11]Récolte_N'!$F$10)=TRUE,"",'[11]Récolte_N'!$F$10)</f>
        <v>230</v>
      </c>
      <c r="O22" s="49">
        <f>IF(OR(N22="",N22=0),"",(P22/N22)*10)</f>
        <v>45</v>
      </c>
      <c r="P22" s="50">
        <f>IF(ISERROR('[11]Récolte_N'!$H$10)=TRUE,"",'[11]Récolte_N'!$H$10)</f>
        <v>1035</v>
      </c>
      <c r="Q22" s="229">
        <f>'[21]SE'!$AI178</f>
        <v>596</v>
      </c>
    </row>
    <row r="23" spans="1:17" ht="13.5" customHeight="1">
      <c r="A23" s="13" t="s">
        <v>13</v>
      </c>
      <c r="B23" s="52" t="s">
        <v>16</v>
      </c>
      <c r="C23" s="49">
        <f>IF(ISERROR('[62]Récolte_N'!$F$10)=TRUE,"",'[62]Récolte_N'!$F$10)</f>
        <v>300</v>
      </c>
      <c r="D23" s="49">
        <f t="shared" si="0"/>
        <v>45.68333333333334</v>
      </c>
      <c r="E23" s="50">
        <f>IF(ISERROR('[62]Récolte_N'!$H$10)=TRUE,"",'[62]Récolte_N'!$H$10)</f>
        <v>1370.5</v>
      </c>
      <c r="F23" s="179">
        <f t="shared" si="4"/>
        <v>958.4</v>
      </c>
      <c r="G23" s="229">
        <f>IF(ISERROR('[62]Récolte_N'!$I$10)=TRUE,"",'[62]Récolte_N'!$I$10)</f>
        <v>827</v>
      </c>
      <c r="H23" s="230">
        <f t="shared" si="5"/>
        <v>250</v>
      </c>
      <c r="I23" s="174">
        <f t="shared" si="3"/>
        <v>2.308</v>
      </c>
      <c r="J23" s="175">
        <f t="shared" si="2"/>
        <v>543.5</v>
      </c>
      <c r="K23" s="181">
        <f t="shared" si="6"/>
        <v>708.4</v>
      </c>
      <c r="L23" s="51"/>
      <c r="M23" s="163" t="s">
        <v>16</v>
      </c>
      <c r="N23" s="49">
        <f>IF(ISERROR('[12]Récolte_N'!$F$10)=TRUE,"",'[12]Récolte_N'!$F$10)</f>
        <v>219</v>
      </c>
      <c r="O23" s="49">
        <f aca="true" t="shared" si="7" ref="O23:O31">IF(OR(N23="",N23=0),"",(P23/N23)*10)</f>
        <v>43.762557077625566</v>
      </c>
      <c r="P23" s="50">
        <f>IF(ISERROR('[12]Récolte_N'!$H$10)=TRUE,"",'[12]Récolte_N'!$H$10)</f>
        <v>958.4</v>
      </c>
      <c r="Q23" s="229">
        <f>'[21]SE'!$AI179</f>
        <v>250</v>
      </c>
    </row>
    <row r="24" spans="1:17" ht="13.5" customHeight="1">
      <c r="A24" s="13" t="s">
        <v>13</v>
      </c>
      <c r="B24" s="52" t="s">
        <v>17</v>
      </c>
      <c r="C24" s="49">
        <f>IF(ISERROR('[63]Récolte_N'!$F$10)=TRUE,"",'[63]Récolte_N'!$F$10)</f>
        <v>1170</v>
      </c>
      <c r="D24" s="49">
        <f t="shared" si="0"/>
        <v>55.34188034188034</v>
      </c>
      <c r="E24" s="50">
        <f>IF(ISERROR('[63]Récolte_N'!$H$10)=TRUE,"",'[63]Récolte_N'!$H$10)</f>
        <v>6475</v>
      </c>
      <c r="F24" s="179">
        <f t="shared" si="4"/>
        <v>4150</v>
      </c>
      <c r="G24" s="229">
        <f>IF(ISERROR('[63]Récolte_N'!$I$10)=TRUE,"",'[63]Récolte_N'!$I$10)</f>
        <v>4000</v>
      </c>
      <c r="H24" s="230">
        <f t="shared" si="5"/>
        <v>2890</v>
      </c>
      <c r="I24" s="174">
        <f t="shared" si="3"/>
        <v>0.38408304498269885</v>
      </c>
      <c r="J24" s="175">
        <f t="shared" si="2"/>
        <v>2475</v>
      </c>
      <c r="K24" s="181">
        <f t="shared" si="6"/>
        <v>1260</v>
      </c>
      <c r="L24" s="51"/>
      <c r="M24" s="163" t="s">
        <v>17</v>
      </c>
      <c r="N24" s="49">
        <f>IF(ISERROR('[13]Récolte_N'!$F$10)=TRUE,"",'[13]Récolte_N'!$F$10)</f>
        <v>765</v>
      </c>
      <c r="O24" s="49">
        <f t="shared" si="7"/>
        <v>54.2483660130719</v>
      </c>
      <c r="P24" s="50">
        <f>IF(ISERROR('[13]Récolte_N'!$H$10)=TRUE,"",'[13]Récolte_N'!$H$10)</f>
        <v>4150</v>
      </c>
      <c r="Q24" s="229">
        <f>'[21]SE'!$AI180</f>
        <v>2890</v>
      </c>
    </row>
    <row r="25" spans="1:17" ht="13.5" customHeight="1">
      <c r="A25" s="13" t="s">
        <v>13</v>
      </c>
      <c r="B25" s="52" t="s">
        <v>18</v>
      </c>
      <c r="C25" s="49">
        <f>IF(ISERROR('[64]Récolte_N'!$F$10)=TRUE,"",'[64]Récolte_N'!$F$10)</f>
        <v>6800</v>
      </c>
      <c r="D25" s="49">
        <f t="shared" si="0"/>
        <v>58.82352941176471</v>
      </c>
      <c r="E25" s="50">
        <f>IF(ISERROR('[64]Récolte_N'!$H$10)=TRUE,"",'[64]Récolte_N'!$H$10)</f>
        <v>40000</v>
      </c>
      <c r="F25" s="179">
        <f t="shared" si="4"/>
        <v>45000</v>
      </c>
      <c r="G25" s="229">
        <f>IF(ISERROR('[64]Récolte_N'!$I$10)=TRUE,"",'[64]Récolte_N'!$I$10)</f>
        <v>25000</v>
      </c>
      <c r="H25" s="230">
        <f t="shared" si="5"/>
        <v>24438</v>
      </c>
      <c r="I25" s="174">
        <f t="shared" si="3"/>
        <v>0.022996971928963106</v>
      </c>
      <c r="J25" s="175">
        <f t="shared" si="2"/>
        <v>15000</v>
      </c>
      <c r="K25" s="181">
        <f t="shared" si="6"/>
        <v>20562</v>
      </c>
      <c r="L25" s="51"/>
      <c r="M25" s="163" t="s">
        <v>18</v>
      </c>
      <c r="N25" s="49">
        <f>IF(ISERROR('[14]Récolte_N'!$F$10)=TRUE,"",'[14]Récolte_N'!$F$10)</f>
        <v>7700</v>
      </c>
      <c r="O25" s="49">
        <f t="shared" si="7"/>
        <v>58.44155844155844</v>
      </c>
      <c r="P25" s="50">
        <f>IF(ISERROR('[14]Récolte_N'!$H$10)=TRUE,"",'[14]Récolte_N'!$H$10)</f>
        <v>45000</v>
      </c>
      <c r="Q25" s="229">
        <f>'[21]SE'!$AI181</f>
        <v>24438</v>
      </c>
    </row>
    <row r="26" spans="1:17" ht="13.5" customHeight="1">
      <c r="A26" s="13" t="s">
        <v>13</v>
      </c>
      <c r="B26" s="52" t="s">
        <v>19</v>
      </c>
      <c r="C26" s="49">
        <f>IF(ISERROR('[65]Récolte_N'!$F$10)=TRUE,"",'[65]Récolte_N'!$F$10)</f>
        <v>360</v>
      </c>
      <c r="D26" s="49">
        <f t="shared" si="0"/>
        <v>65</v>
      </c>
      <c r="E26" s="50">
        <f>IF(ISERROR('[65]Récolte_N'!$H$10)=TRUE,"",'[65]Récolte_N'!$H$10)</f>
        <v>2340</v>
      </c>
      <c r="F26" s="179">
        <f t="shared" si="4"/>
        <v>2470</v>
      </c>
      <c r="G26" s="229">
        <f>IF(ISERROR('[65]Récolte_N'!$I$10)=TRUE,"",'[65]Récolte_N'!$I$10)</f>
        <v>2000</v>
      </c>
      <c r="H26" s="230">
        <f t="shared" si="5"/>
        <v>1682.4</v>
      </c>
      <c r="I26" s="174">
        <f t="shared" si="3"/>
        <v>0.18877793628150252</v>
      </c>
      <c r="J26" s="175">
        <f t="shared" si="2"/>
        <v>340</v>
      </c>
      <c r="K26" s="181">
        <f t="shared" si="6"/>
        <v>787.5999999999999</v>
      </c>
      <c r="L26" s="51"/>
      <c r="M26" s="163" t="s">
        <v>19</v>
      </c>
      <c r="N26" s="49">
        <f>IF(ISERROR('[15]Récolte_N'!$F$10)=TRUE,"",'[15]Récolte_N'!$F$10)</f>
        <v>380</v>
      </c>
      <c r="O26" s="49">
        <f t="shared" si="7"/>
        <v>65</v>
      </c>
      <c r="P26" s="50">
        <f>IF(ISERROR('[15]Récolte_N'!$H$10)=TRUE,"",'[15]Récolte_N'!$H$10)</f>
        <v>2470</v>
      </c>
      <c r="Q26" s="229">
        <f>'[21]SE'!$AI182</f>
        <v>1682.4</v>
      </c>
    </row>
    <row r="27" spans="1:17" ht="13.5" customHeight="1">
      <c r="A27" s="13" t="s">
        <v>13</v>
      </c>
      <c r="B27" s="52" t="s">
        <v>20</v>
      </c>
      <c r="C27" s="49">
        <f>IF(ISERROR('[66]Récolte_N'!$F$10)=TRUE,"",'[66]Récolte_N'!$F$10)</f>
        <v>645</v>
      </c>
      <c r="D27" s="49">
        <f t="shared" si="0"/>
        <v>50</v>
      </c>
      <c r="E27" s="50">
        <f>IF(ISERROR('[66]Récolte_N'!$H$10)=TRUE,"",'[66]Récolte_N'!$H$10)</f>
        <v>3225</v>
      </c>
      <c r="F27" s="179">
        <f t="shared" si="4"/>
        <v>3507</v>
      </c>
      <c r="G27" s="229">
        <f>IF(ISERROR('[66]Récolte_N'!$I$10)=TRUE,"",'[66]Récolte_N'!$I$10)</f>
        <v>1380</v>
      </c>
      <c r="H27" s="230">
        <f t="shared" si="5"/>
        <v>976.1</v>
      </c>
      <c r="I27" s="174">
        <f t="shared" si="3"/>
        <v>0.41378957074070266</v>
      </c>
      <c r="J27" s="175">
        <f t="shared" si="2"/>
        <v>1845</v>
      </c>
      <c r="K27" s="181">
        <f t="shared" si="6"/>
        <v>2530.9</v>
      </c>
      <c r="L27" s="51"/>
      <c r="M27" s="163" t="s">
        <v>20</v>
      </c>
      <c r="N27" s="49">
        <f>IF(ISERROR('[16]Récolte_N'!$F$10)=TRUE,"",'[16]Récolte_N'!$F$10)</f>
        <v>625</v>
      </c>
      <c r="O27" s="49">
        <f t="shared" si="7"/>
        <v>56.112</v>
      </c>
      <c r="P27" s="50">
        <f>IF(ISERROR('[16]Récolte_N'!$H$10)=TRUE,"",'[16]Récolte_N'!$H$10)</f>
        <v>3507</v>
      </c>
      <c r="Q27" s="229">
        <f>'[21]SE'!$AI183</f>
        <v>976.1</v>
      </c>
    </row>
    <row r="28" spans="1:17" ht="13.5" customHeight="1">
      <c r="A28" s="13" t="s">
        <v>13</v>
      </c>
      <c r="B28" s="52" t="s">
        <v>21</v>
      </c>
      <c r="C28" s="49">
        <f>IF(ISERROR('[67]Récolte_N'!$F$10)=TRUE,"",'[67]Récolte_N'!$F$10)</f>
        <v>80</v>
      </c>
      <c r="D28" s="49">
        <f t="shared" si="0"/>
        <v>70</v>
      </c>
      <c r="E28" s="50">
        <f>IF(ISERROR('[67]Récolte_N'!$H$10)=TRUE,"",'[67]Récolte_N'!$H$10)</f>
        <v>560</v>
      </c>
      <c r="F28" s="179">
        <f t="shared" si="4"/>
        <v>425</v>
      </c>
      <c r="G28" s="229">
        <f>IF(ISERROR('[67]Récolte_N'!$I$10)=TRUE,"",'[67]Récolte_N'!$I$10)</f>
        <v>360</v>
      </c>
      <c r="H28" s="230">
        <f t="shared" si="5"/>
        <v>349.5</v>
      </c>
      <c r="I28" s="174">
        <f t="shared" si="3"/>
        <v>0.030042918454935563</v>
      </c>
      <c r="J28" s="175">
        <f t="shared" si="2"/>
        <v>200</v>
      </c>
      <c r="K28" s="181">
        <f t="shared" si="6"/>
        <v>75.5</v>
      </c>
      <c r="L28" s="51"/>
      <c r="M28" s="163" t="s">
        <v>21</v>
      </c>
      <c r="N28" s="49">
        <f>IF(ISERROR('[17]Récolte_N'!$F$10)=TRUE,"",'[17]Récolte_N'!$F$10)</f>
        <v>85</v>
      </c>
      <c r="O28" s="49">
        <f t="shared" si="7"/>
        <v>50</v>
      </c>
      <c r="P28" s="50">
        <f>IF(ISERROR('[17]Récolte_N'!$H$10)=TRUE,"",'[17]Récolte_N'!$H$10)</f>
        <v>425</v>
      </c>
      <c r="Q28" s="229">
        <f>'[21]SE'!$AI184</f>
        <v>349.5</v>
      </c>
    </row>
    <row r="29" spans="2:17" ht="12.75">
      <c r="B29" s="52" t="s">
        <v>30</v>
      </c>
      <c r="C29" s="49">
        <f>IF(ISERROR('[68]Récolte_N'!$F$10)=TRUE,"",'[68]Récolte_N'!$F$10)</f>
        <v>265</v>
      </c>
      <c r="D29" s="49">
        <f t="shared" si="0"/>
        <v>56.22641509433962</v>
      </c>
      <c r="E29" s="50">
        <f>IF(ISERROR('[68]Récolte_N'!$H$10)=TRUE,"",'[68]Récolte_N'!$H$10)</f>
        <v>1490</v>
      </c>
      <c r="F29" s="179">
        <f t="shared" si="4"/>
        <v>1525</v>
      </c>
      <c r="G29" s="229">
        <f>IF(ISERROR('[68]Récolte_N'!$I$10)=TRUE,"",'[68]Récolte_N'!$I$10)</f>
        <v>1485</v>
      </c>
      <c r="H29" s="230">
        <f t="shared" si="5"/>
        <v>588.6</v>
      </c>
      <c r="I29" s="174">
        <f>IF(OR(H29=0,H29=""),"",(G29/H29)-1)</f>
        <v>1.5229357798165135</v>
      </c>
      <c r="J29" s="175">
        <f t="shared" si="2"/>
        <v>5</v>
      </c>
      <c r="K29" s="181">
        <f t="shared" si="6"/>
        <v>936.4</v>
      </c>
      <c r="M29" s="163" t="s">
        <v>30</v>
      </c>
      <c r="N29" s="49">
        <f>IF(ISERROR('[18]Récolte_N'!$F$10)=TRUE,"",'[18]Récolte_N'!$F$10)</f>
        <v>300</v>
      </c>
      <c r="O29" s="49">
        <f t="shared" si="7"/>
        <v>50.83333333333333</v>
      </c>
      <c r="P29" s="50">
        <f>IF(ISERROR('[18]Récolte_N'!$H$10)=TRUE,"",'[18]Récolte_N'!$H$10)</f>
        <v>1525</v>
      </c>
      <c r="Q29" s="229">
        <f>'[21]SE'!$AI185</f>
        <v>588.6</v>
      </c>
    </row>
    <row r="30" spans="2:17" ht="12.75">
      <c r="B30" s="52" t="s">
        <v>22</v>
      </c>
      <c r="C30" s="49">
        <f>IF(ISERROR('[69]Récolte_N'!$F$10)=TRUE,"",'[69]Récolte_N'!$F$10)</f>
        <v>1169</v>
      </c>
      <c r="D30" s="49">
        <f t="shared" si="0"/>
        <v>38.26090675791274</v>
      </c>
      <c r="E30" s="50">
        <f>IF(ISERROR('[69]Récolte_N'!$H$10)=TRUE,"",'[69]Récolte_N'!$H$10)</f>
        <v>4472.7</v>
      </c>
      <c r="F30" s="179">
        <f t="shared" si="4"/>
        <v>5348</v>
      </c>
      <c r="G30" s="229">
        <f>IF(ISERROR('[69]Récolte_N'!$I$10)=TRUE,"",'[69]Récolte_N'!$I$10)</f>
        <v>2300</v>
      </c>
      <c r="H30" s="230">
        <f t="shared" si="5"/>
        <v>1382.8</v>
      </c>
      <c r="I30" s="174">
        <f t="shared" si="3"/>
        <v>0.6632918715649407</v>
      </c>
      <c r="J30" s="175">
        <f t="shared" si="2"/>
        <v>2172.7</v>
      </c>
      <c r="K30" s="181">
        <f t="shared" si="6"/>
        <v>3965.2</v>
      </c>
      <c r="L30" s="30"/>
      <c r="M30" s="163" t="s">
        <v>22</v>
      </c>
      <c r="N30" s="49">
        <f>IF(ISERROR('[19]Récolte_N'!$F$10)=TRUE,"",'[19]Récolte_N'!$F$10)</f>
        <v>1387</v>
      </c>
      <c r="O30" s="49">
        <f t="shared" si="7"/>
        <v>38.55803893294881</v>
      </c>
      <c r="P30" s="50">
        <f>IF(ISERROR('[19]Récolte_N'!$H$10)=TRUE,"",'[19]Récolte_N'!$H$10)</f>
        <v>5348</v>
      </c>
      <c r="Q30" s="229">
        <f>'[21]SE'!$AI186</f>
        <v>1382.8</v>
      </c>
    </row>
    <row r="31" spans="2:17" ht="12.75">
      <c r="B31" s="52" t="s">
        <v>23</v>
      </c>
      <c r="C31" s="49">
        <f>IF(ISERROR('[70]Récolte_N'!$F$10)=TRUE,"",'[70]Récolte_N'!$F$10)</f>
        <v>1600</v>
      </c>
      <c r="D31" s="49">
        <f t="shared" si="0"/>
        <v>34</v>
      </c>
      <c r="E31" s="50">
        <f>IF(ISERROR('[70]Récolte_N'!$H$10)=TRUE,"",'[70]Récolte_N'!$H$10)</f>
        <v>5440</v>
      </c>
      <c r="F31" s="50">
        <f>P31</f>
        <v>6572</v>
      </c>
      <c r="G31" s="229">
        <f>IF(ISERROR('[70]Récolte_N'!$I$10)=TRUE,"",'[70]Récolte_N'!$I$10)</f>
        <v>400</v>
      </c>
      <c r="H31" s="229">
        <f>Q31</f>
        <v>421.8</v>
      </c>
      <c r="I31" s="174">
        <f t="shared" si="3"/>
        <v>-0.051683262209577974</v>
      </c>
      <c r="J31" s="175">
        <f t="shared" si="2"/>
        <v>5040</v>
      </c>
      <c r="K31" s="176">
        <f>P31-H31</f>
        <v>6150.2</v>
      </c>
      <c r="M31" s="163" t="s">
        <v>23</v>
      </c>
      <c r="N31" s="49">
        <f>IF(ISERROR('[20]Récolte_N'!$F$10)=TRUE,"",'[20]Récolte_N'!$F$10)</f>
        <v>1900</v>
      </c>
      <c r="O31" s="49">
        <f t="shared" si="7"/>
        <v>34.589473684210525</v>
      </c>
      <c r="P31" s="50">
        <f>IF(ISERROR('[20]Récolte_N'!$H$10)=TRUE,"",'[20]Récolte_N'!$H$10)</f>
        <v>6572</v>
      </c>
      <c r="Q31" s="229">
        <f>'[21]SE'!$AI187</f>
        <v>421.8</v>
      </c>
    </row>
    <row r="32" spans="2:17" ht="12.75">
      <c r="B32" s="34"/>
      <c r="C32" s="53"/>
      <c r="D32" s="53"/>
      <c r="E32" s="54"/>
      <c r="F32" s="182"/>
      <c r="G32" s="183"/>
      <c r="H32" s="67"/>
      <c r="I32" s="184"/>
      <c r="J32" s="185"/>
      <c r="K32" s="186"/>
      <c r="M32" s="163"/>
      <c r="N32" s="187"/>
      <c r="O32" s="187"/>
      <c r="P32" s="187"/>
      <c r="Q32" s="231"/>
    </row>
    <row r="33" spans="2:17" ht="15.75" thickBot="1">
      <c r="B33" s="55" t="s">
        <v>24</v>
      </c>
      <c r="C33" s="56">
        <f>IF(SUM(C12:C31)=0,"",SUM(C12:C31))</f>
        <v>26289</v>
      </c>
      <c r="D33" s="56">
        <f>IF(OR(C33="",C33=0),"",(E33/C33)*10)</f>
        <v>48.823538362052574</v>
      </c>
      <c r="E33" s="56">
        <f>IF(SUM(E12:E31)=0,"",SUM(E12:E31))</f>
        <v>128352.2</v>
      </c>
      <c r="F33" s="188">
        <f>IF(SUM(F12:F31)=0,"",SUM(F12:F31))</f>
        <v>145309.4</v>
      </c>
      <c r="G33" s="189">
        <f>IF(SUM(G12:G31)=0,"",SUM(G12:G31))</f>
        <v>63152</v>
      </c>
      <c r="H33" s="190">
        <f>IF(SUM(H12:H31)=0,"",SUM(H12:H31))</f>
        <v>61347.80000000001</v>
      </c>
      <c r="I33" s="191">
        <f>IF(OR(G33=0,G33=""),"",(G33/H33)-1)</f>
        <v>0.0294093675730831</v>
      </c>
      <c r="J33" s="192">
        <f>SUM(J12:J31)</f>
        <v>65200.2</v>
      </c>
      <c r="K33" s="193">
        <f>SUM(K12:K31)</f>
        <v>83961.59999999999</v>
      </c>
      <c r="M33" s="194" t="s">
        <v>24</v>
      </c>
      <c r="N33" s="195">
        <f>IF(SUM(N12:N31)=0,"",SUM(N12:N31))</f>
        <v>29501</v>
      </c>
      <c r="O33" s="195">
        <f>IF(OR(N33="",N33=0),"",(P33/N33)*10)</f>
        <v>49.25575404223586</v>
      </c>
      <c r="P33" s="192">
        <f>IF(SUM(P12:P31)=0,"",SUM(P12:P31))</f>
        <v>145309.4</v>
      </c>
      <c r="Q33" s="196">
        <f>IF(SUM(Q12:Q31)=0,"",SUM(Q12:Q31))</f>
        <v>61347.80000000001</v>
      </c>
    </row>
    <row r="34" spans="2:10" ht="12.75" thickTop="1">
      <c r="B34" s="57"/>
      <c r="C34" s="58"/>
      <c r="D34" s="58"/>
      <c r="E34" s="58"/>
      <c r="F34" s="58"/>
      <c r="G34" s="58"/>
      <c r="H34" s="197"/>
      <c r="I34" s="198"/>
      <c r="J34" s="199"/>
    </row>
    <row r="35" spans="2:10" ht="12">
      <c r="B35" s="60" t="s">
        <v>45</v>
      </c>
      <c r="C35" s="61">
        <f>N33</f>
        <v>29501</v>
      </c>
      <c r="D35" s="61">
        <f>(E35/C35)*10</f>
        <v>49.25575404223586</v>
      </c>
      <c r="E35" s="61">
        <f>P33</f>
        <v>145309.4</v>
      </c>
      <c r="G35" s="61">
        <f>Q33</f>
        <v>61347.80000000001</v>
      </c>
      <c r="H35" s="197"/>
      <c r="I35" s="198"/>
      <c r="J35" s="199"/>
    </row>
    <row r="36" spans="2:10" ht="12">
      <c r="B36" s="60" t="s">
        <v>46</v>
      </c>
      <c r="C36" s="62"/>
      <c r="D36" s="63"/>
      <c r="E36" s="62"/>
      <c r="G36" s="62"/>
      <c r="H36" s="197"/>
      <c r="I36" s="198"/>
      <c r="J36" s="199"/>
    </row>
    <row r="37" spans="2:10" ht="12">
      <c r="B37" s="60" t="s">
        <v>25</v>
      </c>
      <c r="C37" s="64">
        <f>IF(OR(C33="",C33=0),"",(C33/C35)-1)</f>
        <v>-0.10887766516389275</v>
      </c>
      <c r="D37" s="64">
        <f>IF(OR(D33="",D33=0),"",(D33/D35)-1)</f>
        <v>-0.008774927692968948</v>
      </c>
      <c r="E37" s="64">
        <f>IF(OR(E33="",E33=0),"",(E33/E35)-1)</f>
        <v>-0.1166971992176693</v>
      </c>
      <c r="G37" s="64">
        <f>IF(OR(G33="",G33=0),"",(G33/G35)-1)</f>
        <v>0.0294093675730831</v>
      </c>
      <c r="H37" s="197"/>
      <c r="I37" s="198"/>
      <c r="J37" s="199"/>
    </row>
    <row r="38" ht="11.25" thickBot="1"/>
    <row r="39" spans="2:8" ht="12.75">
      <c r="B39" s="200" t="s">
        <v>0</v>
      </c>
      <c r="C39" s="201" t="s">
        <v>50</v>
      </c>
      <c r="D39" s="202" t="s">
        <v>50</v>
      </c>
      <c r="E39" s="203" t="s">
        <v>50</v>
      </c>
      <c r="F39" s="203" t="s">
        <v>50</v>
      </c>
      <c r="G39" s="204" t="s">
        <v>86</v>
      </c>
      <c r="H39" s="205" t="s">
        <v>87</v>
      </c>
    </row>
    <row r="40" spans="2:8" ht="12">
      <c r="B40" s="34"/>
      <c r="C40" s="206" t="s">
        <v>88</v>
      </c>
      <c r="D40" s="207" t="s">
        <v>88</v>
      </c>
      <c r="E40" s="208" t="s">
        <v>88</v>
      </c>
      <c r="F40" s="208" t="s">
        <v>88</v>
      </c>
      <c r="G40" s="209" t="s">
        <v>89</v>
      </c>
      <c r="H40" s="210" t="s">
        <v>90</v>
      </c>
    </row>
    <row r="41" spans="2:8" ht="12.75">
      <c r="B41" s="34"/>
      <c r="C41" s="211" t="s">
        <v>108</v>
      </c>
      <c r="D41" s="212" t="s">
        <v>109</v>
      </c>
      <c r="E41" s="213" t="s">
        <v>108</v>
      </c>
      <c r="F41" s="213" t="s">
        <v>109</v>
      </c>
      <c r="G41" s="209" t="s">
        <v>91</v>
      </c>
      <c r="H41" s="210" t="s">
        <v>77</v>
      </c>
    </row>
    <row r="42" spans="2:8" ht="12">
      <c r="B42" s="34"/>
      <c r="C42" s="214" t="s">
        <v>92</v>
      </c>
      <c r="D42" s="215" t="s">
        <v>92</v>
      </c>
      <c r="E42" s="216" t="s">
        <v>58</v>
      </c>
      <c r="F42" s="216" t="s">
        <v>58</v>
      </c>
      <c r="G42" s="217" t="s">
        <v>88</v>
      </c>
      <c r="H42" s="218"/>
    </row>
    <row r="43" spans="2:8" ht="12">
      <c r="B43" s="48" t="s">
        <v>8</v>
      </c>
      <c r="C43" s="145">
        <f>'[22]SE'!$AI168</f>
        <v>203.3</v>
      </c>
      <c r="D43" s="65">
        <f>'[21]SE'!$AB168</f>
        <v>392.2</v>
      </c>
      <c r="E43" s="219">
        <f>IF(OR(G12="",G12=0),"",C43/G12)</f>
        <v>0.6891525423728814</v>
      </c>
      <c r="F43" s="66">
        <f>IF(OR(H12="",H12=0),"",D43/H12)</f>
        <v>0.9269676199480028</v>
      </c>
      <c r="G43" s="220">
        <f>IF(OR(E43="",E43=0),"",(E43-F43)*100)</f>
        <v>-23.781507757512145</v>
      </c>
      <c r="H43" s="197">
        <f>IF(E12="","",(G12/E12))</f>
        <v>0.1873015873015873</v>
      </c>
    </row>
    <row r="44" spans="2:8" ht="12">
      <c r="B44" s="52" t="s">
        <v>31</v>
      </c>
      <c r="C44" s="65">
        <f>'[22]SE'!$AI169</f>
        <v>4900.7</v>
      </c>
      <c r="D44" s="65">
        <f>'[21]SE'!$AB169</f>
        <v>4749.5</v>
      </c>
      <c r="E44" s="66">
        <f>IF(OR(G13="",G13=0),"",C44/G13)</f>
        <v>0.9424423076923076</v>
      </c>
      <c r="F44" s="66">
        <f>IF(OR(H13="",H13=0),"",D44/H13)</f>
        <v>0.8512258943293426</v>
      </c>
      <c r="G44" s="220">
        <f>IF(OR(E44="",E44=0),"",(E44-F44)*100)</f>
        <v>9.121641336296504</v>
      </c>
      <c r="H44" s="197">
        <f>IF(E13="","",(G13/E13))</f>
        <v>0.20933134736926856</v>
      </c>
    </row>
    <row r="45" spans="2:8" ht="12">
      <c r="B45" s="52" t="s">
        <v>9</v>
      </c>
      <c r="C45" s="65">
        <f>'[22]SE'!$AI170</f>
        <v>2787.4</v>
      </c>
      <c r="D45" s="65">
        <f>'[21]SE'!$AB170</f>
        <v>3639.7</v>
      </c>
      <c r="E45" s="66">
        <f aca="true" t="shared" si="8" ref="E45:F62">IF(OR(G14="",G14=0),"",C45/G14)</f>
        <v>0.69685</v>
      </c>
      <c r="F45" s="66">
        <f t="shared" si="8"/>
        <v>0.6463109295924709</v>
      </c>
      <c r="G45" s="220">
        <f aca="true" t="shared" si="9" ref="G45:G62">IF(OR(E45="",E45=0),"",(E45-F45)*100)</f>
        <v>5.053907040752903</v>
      </c>
      <c r="H45" s="197">
        <f>IF(E14="","",(G14/E14))</f>
        <v>0.5915409642117717</v>
      </c>
    </row>
    <row r="46" spans="2:8" ht="12">
      <c r="B46" s="52" t="s">
        <v>28</v>
      </c>
      <c r="C46" s="65">
        <f>'[22]SE'!$AI171</f>
        <v>3951.2</v>
      </c>
      <c r="D46" s="65">
        <f>'[21]SE'!$AB171</f>
        <v>3664.2</v>
      </c>
      <c r="E46" s="66">
        <f t="shared" si="8"/>
        <v>0.7455094339622641</v>
      </c>
      <c r="F46" s="66">
        <f t="shared" si="8"/>
        <v>0.7483915769694246</v>
      </c>
      <c r="G46" s="220">
        <f t="shared" si="9"/>
        <v>-0.2882143007160498</v>
      </c>
      <c r="H46" s="197">
        <f>IF(E15="","",(G15/E15))</f>
        <v>0.7299270072992701</v>
      </c>
    </row>
    <row r="47" spans="2:8" ht="12">
      <c r="B47" s="52" t="s">
        <v>10</v>
      </c>
      <c r="C47" s="65">
        <f>'[22]SE'!$AI172</f>
        <v>988.3</v>
      </c>
      <c r="D47" s="65">
        <f>'[21]SE'!$AB172</f>
        <v>838.7</v>
      </c>
      <c r="E47" s="66">
        <f t="shared" si="8"/>
        <v>0.9883</v>
      </c>
      <c r="F47" s="66">
        <f t="shared" si="8"/>
        <v>1</v>
      </c>
      <c r="G47" s="220">
        <f t="shared" si="9"/>
        <v>-1.1700000000000044</v>
      </c>
      <c r="H47" s="197">
        <f aca="true" t="shared" si="10" ref="H47:H62">IF(E16="","",(G16/E16))</f>
        <v>1.4285714285714286</v>
      </c>
    </row>
    <row r="48" spans="2:8" ht="12">
      <c r="B48" s="52" t="s">
        <v>11</v>
      </c>
      <c r="C48" s="65">
        <f>'[22]SE'!$AI173</f>
        <v>2301.6</v>
      </c>
      <c r="D48" s="65">
        <f>'[21]SE'!$AB173</f>
        <v>2538</v>
      </c>
      <c r="E48" s="66">
        <f t="shared" si="8"/>
        <v>0.7672</v>
      </c>
      <c r="F48" s="66">
        <f t="shared" si="8"/>
        <v>0.871206920225182</v>
      </c>
      <c r="G48" s="220">
        <f t="shared" si="9"/>
        <v>-10.400692022518198</v>
      </c>
      <c r="H48" s="197">
        <f t="shared" si="10"/>
        <v>0.7894736842105263</v>
      </c>
    </row>
    <row r="49" spans="2:8" ht="12">
      <c r="B49" s="52" t="s">
        <v>12</v>
      </c>
      <c r="C49" s="65">
        <f>'[22]SE'!$AI174</f>
        <v>3080.3</v>
      </c>
      <c r="D49" s="65">
        <f>'[21]SE'!$AB174</f>
        <v>4893.2</v>
      </c>
      <c r="E49" s="66">
        <f t="shared" si="8"/>
        <v>0.8800857142857144</v>
      </c>
      <c r="F49" s="66">
        <f t="shared" si="8"/>
        <v>0.9741588692016723</v>
      </c>
      <c r="G49" s="220">
        <f t="shared" si="9"/>
        <v>-9.407315491595792</v>
      </c>
      <c r="H49" s="197">
        <f t="shared" si="10"/>
        <v>0.2681992337164751</v>
      </c>
    </row>
    <row r="50" spans="2:8" ht="12">
      <c r="B50" s="52" t="s">
        <v>14</v>
      </c>
      <c r="C50" s="65">
        <f>'[22]SE'!$AI175</f>
        <v>325.1</v>
      </c>
      <c r="D50" s="65">
        <f>'[21]SE'!$AB175</f>
        <v>516.4</v>
      </c>
      <c r="E50" s="66">
        <f t="shared" si="8"/>
        <v>0.6502</v>
      </c>
      <c r="F50" s="66">
        <f t="shared" si="8"/>
        <v>0.9681289838770154</v>
      </c>
      <c r="G50" s="220">
        <f t="shared" si="9"/>
        <v>-31.79289838770154</v>
      </c>
      <c r="H50" s="197">
        <f t="shared" si="10"/>
        <v>0.49019607843137253</v>
      </c>
    </row>
    <row r="51" spans="2:8" ht="12">
      <c r="B51" s="52" t="s">
        <v>27</v>
      </c>
      <c r="C51" s="65">
        <f>'[22]SE'!$AI176</f>
        <v>113.2</v>
      </c>
      <c r="D51" s="65">
        <f>'[21]SE'!$AB176</f>
        <v>198.5</v>
      </c>
      <c r="E51" s="66">
        <f t="shared" si="8"/>
        <v>0.09394190871369294</v>
      </c>
      <c r="F51" s="66">
        <f t="shared" si="8"/>
        <v>0.23502249585602653</v>
      </c>
      <c r="G51" s="220">
        <f t="shared" si="9"/>
        <v>-14.108058714233357</v>
      </c>
      <c r="H51" s="197">
        <f t="shared" si="10"/>
        <v>0.9488188976377953</v>
      </c>
    </row>
    <row r="52" spans="2:8" ht="12">
      <c r="B52" s="52" t="s">
        <v>15</v>
      </c>
      <c r="C52" s="65">
        <f>'[22]SE'!$AI177</f>
        <v>265.9</v>
      </c>
      <c r="D52" s="65">
        <f>'[21]SE'!$AB177</f>
        <v>242.7</v>
      </c>
      <c r="E52" s="66">
        <f t="shared" si="8"/>
        <v>0.26589999999999997</v>
      </c>
      <c r="F52" s="66">
        <f>IF(OR(H21="",H21=0),"",D52/H21)</f>
        <v>0.22278318340370842</v>
      </c>
      <c r="G52" s="220">
        <f t="shared" si="9"/>
        <v>4.311681659629155</v>
      </c>
      <c r="H52" s="197">
        <f t="shared" si="10"/>
        <v>0.5263157894736842</v>
      </c>
    </row>
    <row r="53" spans="2:8" ht="12">
      <c r="B53" s="52" t="s">
        <v>29</v>
      </c>
      <c r="C53" s="65">
        <f>'[22]SE'!$AI178</f>
        <v>159.3</v>
      </c>
      <c r="D53" s="65">
        <f>'[21]SE'!$AB178</f>
        <v>565.2</v>
      </c>
      <c r="E53" s="66">
        <f t="shared" si="8"/>
        <v>0.39825000000000005</v>
      </c>
      <c r="F53" s="66">
        <f t="shared" si="8"/>
        <v>0.9483221476510068</v>
      </c>
      <c r="G53" s="220">
        <f t="shared" si="9"/>
        <v>-55.00721476510066</v>
      </c>
      <c r="H53" s="197">
        <f t="shared" si="10"/>
        <v>0.5</v>
      </c>
    </row>
    <row r="54" spans="2:8" ht="12">
      <c r="B54" s="52" t="s">
        <v>16</v>
      </c>
      <c r="C54" s="65">
        <f>'[22]SE'!$AI179</f>
        <v>800</v>
      </c>
      <c r="D54" s="65">
        <f>'[21]SE'!$AB179</f>
        <v>250</v>
      </c>
      <c r="E54" s="66">
        <f t="shared" si="8"/>
        <v>0.9673518742442564</v>
      </c>
      <c r="F54" s="66">
        <f t="shared" si="8"/>
        <v>1</v>
      </c>
      <c r="G54" s="220">
        <f t="shared" si="9"/>
        <v>-3.2648125755743607</v>
      </c>
      <c r="H54" s="197">
        <f t="shared" si="10"/>
        <v>0.6034294053265231</v>
      </c>
    </row>
    <row r="55" spans="2:8" ht="12">
      <c r="B55" s="52" t="s">
        <v>17</v>
      </c>
      <c r="C55" s="65">
        <f>'[22]SE'!$AI180</f>
        <v>3606.8</v>
      </c>
      <c r="D55" s="65">
        <f>'[21]SE'!$AB180</f>
        <v>2786.2</v>
      </c>
      <c r="E55" s="66">
        <f t="shared" si="8"/>
        <v>0.9017000000000001</v>
      </c>
      <c r="F55" s="66">
        <f t="shared" si="8"/>
        <v>0.9640830449826989</v>
      </c>
      <c r="G55" s="220">
        <f t="shared" si="9"/>
        <v>-6.238304498269887</v>
      </c>
      <c r="H55" s="197">
        <f t="shared" si="10"/>
        <v>0.6177606177606177</v>
      </c>
    </row>
    <row r="56" spans="2:8" ht="12">
      <c r="B56" s="52" t="s">
        <v>18</v>
      </c>
      <c r="C56" s="65">
        <f>'[22]SE'!$AI181</f>
        <v>14583.2</v>
      </c>
      <c r="D56" s="65">
        <f>'[21]SE'!$AB181</f>
        <v>14854.1</v>
      </c>
      <c r="E56" s="66">
        <f t="shared" si="8"/>
        <v>0.5833280000000001</v>
      </c>
      <c r="F56" s="66">
        <f t="shared" si="8"/>
        <v>0.6078279728292004</v>
      </c>
      <c r="G56" s="220">
        <f t="shared" si="9"/>
        <v>-2.4499972829200356</v>
      </c>
      <c r="H56" s="197">
        <f t="shared" si="10"/>
        <v>0.625</v>
      </c>
    </row>
    <row r="57" spans="2:8" ht="12">
      <c r="B57" s="52" t="s">
        <v>19</v>
      </c>
      <c r="C57" s="65">
        <f>'[22]SE'!$AI182</f>
        <v>1502.9</v>
      </c>
      <c r="D57" s="65">
        <f>'[21]SE'!$AB182</f>
        <v>1382.9</v>
      </c>
      <c r="E57" s="66">
        <f t="shared" si="8"/>
        <v>0.7514500000000001</v>
      </c>
      <c r="F57" s="66">
        <f t="shared" si="8"/>
        <v>0.821980504041845</v>
      </c>
      <c r="G57" s="220">
        <f t="shared" si="9"/>
        <v>-7.053050404184491</v>
      </c>
      <c r="H57" s="197">
        <f t="shared" si="10"/>
        <v>0.8547008547008547</v>
      </c>
    </row>
    <row r="58" spans="2:8" ht="12">
      <c r="B58" s="52" t="s">
        <v>20</v>
      </c>
      <c r="C58" s="65">
        <f>'[22]SE'!$AI183</f>
        <v>1169.9</v>
      </c>
      <c r="D58" s="65">
        <f>'[21]SE'!$AB183</f>
        <v>832.3</v>
      </c>
      <c r="E58" s="66">
        <f t="shared" si="8"/>
        <v>0.8477536231884059</v>
      </c>
      <c r="F58" s="66">
        <f t="shared" si="8"/>
        <v>0.8526790287880339</v>
      </c>
      <c r="G58" s="220">
        <f t="shared" si="9"/>
        <v>-0.4925405599628063</v>
      </c>
      <c r="H58" s="197">
        <f t="shared" si="10"/>
        <v>0.42790697674418604</v>
      </c>
    </row>
    <row r="59" spans="2:8" ht="12">
      <c r="B59" s="52" t="s">
        <v>21</v>
      </c>
      <c r="C59" s="65">
        <f>'[22]SE'!$AI184</f>
        <v>349.3</v>
      </c>
      <c r="D59" s="65">
        <f>'[21]SE'!$AB184</f>
        <v>201.2</v>
      </c>
      <c r="E59" s="66">
        <f t="shared" si="8"/>
        <v>0.9702777777777778</v>
      </c>
      <c r="F59" s="66">
        <f t="shared" si="8"/>
        <v>0.5756795422031473</v>
      </c>
      <c r="G59" s="220">
        <f t="shared" si="9"/>
        <v>39.45982355746305</v>
      </c>
      <c r="H59" s="197">
        <f>IF(E28="","",(G28/E28))</f>
        <v>0.6428571428571429</v>
      </c>
    </row>
    <row r="60" spans="2:8" ht="12">
      <c r="B60" s="52" t="s">
        <v>30</v>
      </c>
      <c r="C60" s="65">
        <f>'[22]SE'!$AI185</f>
        <v>572.5</v>
      </c>
      <c r="D60" s="65">
        <f>'[21]SE'!$AB185</f>
        <v>248.4</v>
      </c>
      <c r="E60" s="66">
        <f t="shared" si="8"/>
        <v>0.38552188552188554</v>
      </c>
      <c r="F60" s="66">
        <f t="shared" si="8"/>
        <v>0.4220183486238532</v>
      </c>
      <c r="G60" s="220">
        <f t="shared" si="9"/>
        <v>-3.6496463101967636</v>
      </c>
      <c r="H60" s="197">
        <f>IF(E29="","",(G29/E29))</f>
        <v>0.9966442953020134</v>
      </c>
    </row>
    <row r="61" spans="2:8" ht="12">
      <c r="B61" s="52" t="s">
        <v>22</v>
      </c>
      <c r="C61" s="65">
        <f>'[22]SE'!$AI186</f>
        <v>1400.6</v>
      </c>
      <c r="D61" s="65">
        <f>'[21]SE'!$AB186</f>
        <v>1362.8</v>
      </c>
      <c r="E61" s="66">
        <f t="shared" si="8"/>
        <v>0.6089565217391304</v>
      </c>
      <c r="F61" s="66">
        <f t="shared" si="8"/>
        <v>0.9855365924211744</v>
      </c>
      <c r="G61" s="220">
        <f t="shared" si="9"/>
        <v>-37.658007068204405</v>
      </c>
      <c r="H61" s="197">
        <f t="shared" si="10"/>
        <v>0.5142307778299461</v>
      </c>
    </row>
    <row r="62" spans="2:8" ht="12">
      <c r="B62" s="52" t="s">
        <v>23</v>
      </c>
      <c r="C62" s="65">
        <f>'[22]SE'!$AI187</f>
        <v>374.6</v>
      </c>
      <c r="D62" s="65">
        <f>'[21]SE'!$AB187</f>
        <v>388</v>
      </c>
      <c r="E62" s="66">
        <f t="shared" si="8"/>
        <v>0.9365000000000001</v>
      </c>
      <c r="F62" s="66">
        <f t="shared" si="8"/>
        <v>0.9198672356567094</v>
      </c>
      <c r="G62" s="220">
        <f t="shared" si="9"/>
        <v>1.6632764343290751</v>
      </c>
      <c r="H62" s="197">
        <f t="shared" si="10"/>
        <v>0.07352941176470588</v>
      </c>
    </row>
    <row r="63" spans="2:8" ht="12">
      <c r="B63" s="34"/>
      <c r="C63" s="65"/>
      <c r="D63" s="65"/>
      <c r="E63" s="221"/>
      <c r="F63" s="66">
        <f>IF(OR(H32="",H32=0),"",D63/H32)</f>
      </c>
      <c r="G63" s="220"/>
      <c r="H63" s="197"/>
    </row>
    <row r="64" spans="2:8" ht="12.75" thickBot="1">
      <c r="B64" s="222" t="s">
        <v>24</v>
      </c>
      <c r="C64" s="223">
        <f>IF(SUM(C43:C62)=0,"",SUM(C43:C62))</f>
        <v>43436.100000000006</v>
      </c>
      <c r="D64" s="223">
        <f>IF(SUM(D43:D62)=0,"",SUM(D43:D62))</f>
        <v>44544.20000000001</v>
      </c>
      <c r="E64" s="224">
        <f>IF(OR(G33="",G33=0),"",C64/G33)</f>
        <v>0.687802444894857</v>
      </c>
      <c r="F64" s="225">
        <f>IF(OR(H33="",H33=0),"",D64/H33)</f>
        <v>0.7260928672258826</v>
      </c>
      <c r="G64" s="226">
        <f>IF(OR(E64="",E64=0),"",(E64-F64)*100)</f>
        <v>-3.829042233102564</v>
      </c>
      <c r="H64" s="227">
        <f>IF(E33="","",(G33/E33))</f>
        <v>0.4920211729911914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CHAMPAGNOL Thibaut</cp:lastModifiedBy>
  <cp:lastPrinted>2013-07-08T07:23:40Z</cp:lastPrinted>
  <dcterms:created xsi:type="dcterms:W3CDTF">2000-06-21T07:48:18Z</dcterms:created>
  <dcterms:modified xsi:type="dcterms:W3CDTF">2015-01-13T18:56:07Z</dcterms:modified>
  <cp:category/>
  <cp:version/>
  <cp:contentType/>
  <cp:contentStatus/>
</cp:coreProperties>
</file>