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1050" windowWidth="21240" windowHeight="10470" tabRatio="911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e printemps" sheetId="5" r:id="rId5"/>
    <sheet name="orges d'hiver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<sst xmlns="http://schemas.openxmlformats.org/spreadsheetml/2006/main" count="1484" uniqueCount="111">
  <si>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</si>
  <si>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</si>
  <si>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</si>
  <si>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</si>
  <si>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</si>
  <si>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</si>
  <si>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</si>
  <si>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</si>
  <si>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</si>
  <si>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</si>
  <si>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</si>
  <si>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</si>
  <si>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</si>
  <si>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</si>
  <si>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</si>
  <si>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</si>
  <si>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</si>
  <si>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</si>
  <si>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</si>
  <si>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</si>
  <si>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</si>
  <si>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</si>
  <si>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</si>
  <si>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</si>
  <si>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</si>
  <si>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</si>
  <si>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</si>
  <si>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</si>
  <si>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</si>
  <si>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</si>
  <si>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</si>
  <si>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</si>
  <si>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</si>
  <si>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</si>
  <si>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</si>
  <si>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</si>
  <si>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</si>
  <si>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</si>
  <si>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</si>
  <si>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</si>
  <si>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</si>
  <si>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</si>
  <si>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</si>
  <si>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</si>
  <si>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2013/2014</t>
  </si>
  <si>
    <t>RAPPEL CAMPAGNE</t>
  </si>
  <si>
    <t>PRECEDENTE</t>
  </si>
  <si>
    <t>2013/14</t>
  </si>
  <si>
    <t>2014/15</t>
  </si>
  <si>
    <t>2014/2015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</si>
  <si>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</si>
  <si>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</si>
  <si>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</si>
  <si>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</si>
  <si>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</si>
  <si>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</si>
  <si>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</si>
  <si>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</si>
  <si>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</si>
  <si>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</si>
  <si>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</si>
  <si>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</si>
  <si>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</si>
  <si>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</si>
  <si>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2014 -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</si>
  <si>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</si>
  <si>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</si>
  <si>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</si>
  <si>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</si>
  <si>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</si>
  <si>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</si>
  <si>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</si>
  <si>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</si>
  <si>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</si>
  <si>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2013</t>
  </si>
  <si>
    <t>13.14/12.13</t>
  </si>
  <si>
    <t>TOTALE</t>
  </si>
  <si>
    <t>en %</t>
  </si>
  <si>
    <t>14.15</t>
  </si>
  <si>
    <t>13.14</t>
  </si>
  <si>
    <t>14.15/13.14</t>
  </si>
  <si>
    <t>CAMPAGNE 13.14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</si>
  <si>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</si>
  <si>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</si>
  <si>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</si>
  <si>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</si>
  <si>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</si>
  <si>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</si>
  <si>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</si>
  <si>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</si>
  <si>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</si>
  <si>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</si>
  <si>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</si>
  <si>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</si>
  <si>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</si>
  <si>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</si>
  <si>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</si>
  <si>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</si>
  <si>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</si>
  <si>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2014 -</t>
  </si>
  <si>
    <t>Prévisions de Production d'Orges d'Hiver - Récolte 2014 -</t>
  </si>
  <si>
    <t>Prévisions de Collecte de BLE DUR - Récolte 2014 -</t>
  </si>
  <si>
    <t>Prévisions de Collecte d'AVOINE - Récolte 2014</t>
  </si>
  <si>
    <t>Prévisions de Collecte de SEIGLE - Récolte 2014 -</t>
  </si>
  <si>
    <t>Prévisions de Collecte de SORGHO - Récolte 2014 -</t>
  </si>
  <si>
    <t>Prévisions de Collecte de TRITICALE - Récolte 2014 -</t>
  </si>
  <si>
    <t>Prévisions de Collecte de MAIS - Récolte 2014 -</t>
  </si>
  <si>
    <t>Prévisions de Production d'Orges de Printemps - Récolte 2014 -</t>
  </si>
  <si>
    <t>au 01/05</t>
  </si>
  <si>
    <t>au 01/05/15</t>
  </si>
  <si>
    <t>au 01/05/14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</si>
</sst>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2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1" fillId="2" borderId="1" xfId="0" applyFont="1" applyFill="1" applyBorder="1" applyAlignment="1" applyProtection="1">
      <alignment/>
      <protection locked="0"/>
    </xf>
    <xf numFmtId="3" fontId="21" fillId="2" borderId="2" xfId="0" applyNumberFormat="1" applyFont="1" applyFill="1" applyBorder="1" applyAlignment="1" applyProtection="1">
      <alignment horizontal="center"/>
      <protection locked="0"/>
    </xf>
    <xf numFmtId="3" fontId="21" fillId="2" borderId="3" xfId="0" applyNumberFormat="1" applyFont="1" applyFill="1" applyBorder="1" applyAlignment="1" applyProtection="1">
      <alignment horizontal="center"/>
      <protection locked="0"/>
    </xf>
    <xf numFmtId="0" fontId="21" fillId="2" borderId="4" xfId="0" applyFont="1" applyFill="1" applyBorder="1" applyAlignment="1" applyProtection="1">
      <alignment/>
      <protection locked="0"/>
    </xf>
    <xf numFmtId="3" fontId="21" fillId="2" borderId="5" xfId="0" applyNumberFormat="1" applyFont="1" applyFill="1" applyBorder="1" applyAlignment="1" applyProtection="1">
      <alignment horizontal="center"/>
      <protection locked="0"/>
    </xf>
    <xf numFmtId="3" fontId="21" fillId="2" borderId="6" xfId="0" applyNumberFormat="1" applyFont="1" applyFill="1" applyBorder="1" applyAlignment="1" applyProtection="1">
      <alignment horizontal="center"/>
      <protection locked="0"/>
    </xf>
    <xf numFmtId="0" fontId="21" fillId="2" borderId="7" xfId="0" applyFont="1" applyFill="1" applyBorder="1" applyAlignment="1" applyProtection="1">
      <alignment/>
      <protection locked="0"/>
    </xf>
    <xf numFmtId="3" fontId="21" fillId="2" borderId="8" xfId="0" applyNumberFormat="1" applyFont="1" applyFill="1" applyBorder="1" applyAlignment="1" applyProtection="1">
      <alignment horizontal="center"/>
      <protection locked="0"/>
    </xf>
    <xf numFmtId="3" fontId="21" fillId="2" borderId="9" xfId="0" applyNumberFormat="1" applyFont="1" applyFill="1" applyBorder="1" applyAlignment="1" applyProtection="1">
      <alignment horizontal="center"/>
      <protection locked="0"/>
    </xf>
    <xf numFmtId="3" fontId="21" fillId="2" borderId="10" xfId="0" applyNumberFormat="1" applyFont="1" applyFill="1" applyBorder="1" applyAlignment="1" applyProtection="1">
      <alignment horizontal="center"/>
      <protection locked="0"/>
    </xf>
    <xf numFmtId="3" fontId="21" fillId="2" borderId="11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13" xfId="0" applyNumberFormat="1" applyFont="1" applyFill="1" applyBorder="1" applyAlignment="1" applyProtection="1">
      <alignment horizontal="center"/>
      <protection locked="0"/>
    </xf>
    <xf numFmtId="3" fontId="28" fillId="2" borderId="14" xfId="0" applyNumberFormat="1" applyFont="1" applyFill="1" applyBorder="1" applyAlignment="1" applyProtection="1">
      <alignment horizontal="center"/>
      <protection locked="0"/>
    </xf>
    <xf numFmtId="3" fontId="21" fillId="2" borderId="15" xfId="0" applyNumberFormat="1" applyFont="1" applyFill="1" applyBorder="1" applyAlignment="1" applyProtection="1">
      <alignment horizontal="center" wrapText="1"/>
      <protection locked="0"/>
    </xf>
    <xf numFmtId="3" fontId="21" fillId="2" borderId="16" xfId="0" applyNumberFormat="1" applyFont="1" applyFill="1" applyBorder="1" applyAlignment="1" applyProtection="1">
      <alignment horizontal="center"/>
      <protection locked="0"/>
    </xf>
    <xf numFmtId="3" fontId="28" fillId="2" borderId="17" xfId="0" applyNumberFormat="1" applyFont="1" applyFill="1" applyBorder="1" applyAlignment="1" applyProtection="1">
      <alignment horizontal="center"/>
      <protection locked="0"/>
    </xf>
    <xf numFmtId="3" fontId="28" fillId="2" borderId="18" xfId="0" applyNumberFormat="1" applyFont="1" applyFill="1" applyBorder="1" applyAlignment="1" applyProtection="1">
      <alignment horizontal="center" wrapText="1"/>
      <protection locked="0"/>
    </xf>
    <xf numFmtId="3" fontId="21" fillId="2" borderId="19" xfId="0" applyNumberFormat="1" applyFont="1" applyFill="1" applyBorder="1" applyAlignment="1" applyProtection="1">
      <alignment horizontal="center"/>
      <protection locked="0"/>
    </xf>
    <xf numFmtId="190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20" xfId="0" applyNumberFormat="1" applyFont="1" applyFill="1" applyBorder="1" applyAlignment="1" applyProtection="1">
      <alignment horizontal="center"/>
      <protection locked="0"/>
    </xf>
    <xf numFmtId="3" fontId="21" fillId="2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17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18" fillId="2" borderId="0" xfId="0" applyNumberFormat="1" applyFont="1" applyFill="1" applyAlignment="1" applyProtection="1">
      <alignment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189" fontId="19" fillId="2" borderId="0" xfId="0" applyNumberFormat="1" applyFont="1" applyFill="1" applyAlignment="1" applyProtection="1">
      <alignment/>
      <protection locked="0"/>
    </xf>
    <xf numFmtId="184" fontId="20" fillId="2" borderId="0" xfId="0" applyNumberFormat="1" applyFont="1" applyFill="1" applyAlignment="1" applyProtection="1">
      <alignment/>
      <protection locked="0"/>
    </xf>
    <xf numFmtId="0" fontId="10" fillId="2" borderId="22" xfId="0" applyFont="1" applyFill="1" applyBorder="1" applyAlignment="1" applyProtection="1">
      <alignment/>
      <protection locked="0"/>
    </xf>
    <xf numFmtId="3" fontId="5" fillId="2" borderId="16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3" fontId="5" fillId="2" borderId="18" xfId="0" applyNumberFormat="1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182" fontId="6" fillId="2" borderId="16" xfId="0" applyNumberFormat="1" applyFont="1" applyFill="1" applyBorder="1" applyAlignment="1" applyProtection="1">
      <alignment/>
      <protection locked="0"/>
    </xf>
    <xf numFmtId="10" fontId="6" fillId="2" borderId="18" xfId="19" applyNumberFormat="1" applyFont="1" applyFill="1" applyBorder="1" applyAlignment="1" applyProtection="1">
      <alignment/>
      <protection locked="0"/>
    </xf>
    <xf numFmtId="3" fontId="8" fillId="2" borderId="16" xfId="0" applyNumberFormat="1" applyFont="1" applyFill="1" applyBorder="1" applyAlignment="1" applyProtection="1">
      <alignment/>
      <protection locked="0"/>
    </xf>
    <xf numFmtId="4" fontId="8" fillId="2" borderId="16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182" fontId="8" fillId="2" borderId="16" xfId="0" applyNumberFormat="1" applyFont="1" applyFill="1" applyBorder="1" applyAlignment="1" applyProtection="1">
      <alignment/>
      <protection locked="0"/>
    </xf>
    <xf numFmtId="3" fontId="8" fillId="2" borderId="18" xfId="0" applyNumberFormat="1" applyFont="1" applyFill="1" applyBorder="1" applyAlignment="1" applyProtection="1">
      <alignment/>
      <protection locked="0"/>
    </xf>
    <xf numFmtId="3" fontId="29" fillId="2" borderId="17" xfId="0" applyNumberFormat="1" applyFont="1" applyFill="1" applyBorder="1" applyAlignment="1" applyProtection="1">
      <alignment/>
      <protection locked="0"/>
    </xf>
    <xf numFmtId="10" fontId="8" fillId="2" borderId="18" xfId="19" applyNumberFormat="1" applyFont="1" applyFill="1" applyBorder="1" applyAlignment="1" applyProtection="1">
      <alignment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182" fontId="8" fillId="2" borderId="24" xfId="0" applyNumberFormat="1" applyFont="1" applyFill="1" applyBorder="1" applyAlignment="1" applyProtection="1">
      <alignment/>
      <protection locked="0"/>
    </xf>
    <xf numFmtId="182" fontId="8" fillId="2" borderId="25" xfId="0" applyNumberFormat="1" applyFont="1" applyFill="1" applyBorder="1" applyAlignment="1" applyProtection="1">
      <alignment/>
      <protection locked="0"/>
    </xf>
    <xf numFmtId="182" fontId="8" fillId="2" borderId="26" xfId="0" applyNumberFormat="1" applyFont="1" applyFill="1" applyBorder="1" applyAlignment="1" applyProtection="1">
      <alignment/>
      <protection locked="0"/>
    </xf>
    <xf numFmtId="182" fontId="8" fillId="2" borderId="27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182" fontId="8" fillId="2" borderId="17" xfId="0" applyNumberFormat="1" applyFont="1" applyFill="1" applyBorder="1" applyAlignment="1" applyProtection="1">
      <alignment/>
      <protection locked="0"/>
    </xf>
    <xf numFmtId="182" fontId="8" fillId="2" borderId="18" xfId="0" applyNumberFormat="1" applyFont="1" applyFill="1" applyBorder="1" applyAlignment="1" applyProtection="1">
      <alignment/>
      <protection locked="0"/>
    </xf>
    <xf numFmtId="3" fontId="29" fillId="2" borderId="11" xfId="0" applyNumberFormat="1" applyFont="1" applyFill="1" applyBorder="1" applyAlignment="1" applyProtection="1">
      <alignment/>
      <protection locked="0"/>
    </xf>
    <xf numFmtId="183" fontId="8" fillId="2" borderId="16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16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2" borderId="18" xfId="0" applyFont="1" applyFill="1" applyBorder="1" applyAlignment="1" applyProtection="1">
      <alignment/>
      <protection locked="0"/>
    </xf>
    <xf numFmtId="183" fontId="6" fillId="2" borderId="16" xfId="0" applyNumberFormat="1" applyFont="1" applyFill="1" applyBorder="1" applyAlignment="1" applyProtection="1">
      <alignment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3" fontId="29" fillId="2" borderId="16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182" fontId="8" fillId="2" borderId="29" xfId="0" applyNumberFormat="1" applyFont="1" applyFill="1" applyBorder="1" applyAlignment="1" applyProtection="1">
      <alignment/>
      <protection locked="0"/>
    </xf>
    <xf numFmtId="182" fontId="8" fillId="2" borderId="30" xfId="0" applyNumberFormat="1" applyFont="1" applyFill="1" applyBorder="1" applyAlignment="1" applyProtection="1">
      <alignment/>
      <protection locked="0"/>
    </xf>
    <xf numFmtId="182" fontId="8" fillId="2" borderId="31" xfId="0" applyNumberFormat="1" applyFont="1" applyFill="1" applyBorder="1" applyAlignment="1" applyProtection="1">
      <alignment/>
      <protection locked="0"/>
    </xf>
    <xf numFmtId="182" fontId="8" fillId="2" borderId="32" xfId="0" applyNumberFormat="1" applyFont="1" applyFill="1" applyBorder="1" applyAlignment="1" applyProtection="1">
      <alignment/>
      <protection locked="0"/>
    </xf>
    <xf numFmtId="182" fontId="8" fillId="2" borderId="33" xfId="0" applyNumberFormat="1" applyFont="1" applyFill="1" applyBorder="1" applyAlignment="1" applyProtection="1">
      <alignment/>
      <protection locked="0"/>
    </xf>
    <xf numFmtId="4" fontId="6" fillId="2" borderId="16" xfId="0" applyNumberFormat="1" applyFont="1" applyFill="1" applyBorder="1" applyAlignment="1" applyProtection="1">
      <alignment/>
      <protection locked="0"/>
    </xf>
    <xf numFmtId="2" fontId="8" fillId="2" borderId="3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  <xf numFmtId="184" fontId="6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2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5" fillId="2" borderId="35" xfId="0" applyNumberFormat="1" applyFont="1" applyFill="1" applyBorder="1" applyAlignment="1" applyProtection="1">
      <alignment horizontal="centerContinuous"/>
      <protection locked="0"/>
    </xf>
    <xf numFmtId="4" fontId="0" fillId="2" borderId="35" xfId="0" applyNumberFormat="1" applyFill="1" applyBorder="1" applyAlignment="1" applyProtection="1">
      <alignment horizontal="centerContinuous"/>
      <protection locked="0"/>
    </xf>
    <xf numFmtId="3" fontId="0" fillId="2" borderId="35" xfId="0" applyNumberFormat="1" applyFill="1" applyBorder="1" applyAlignment="1" applyProtection="1">
      <alignment horizontal="centerContinuous"/>
      <protection locked="0"/>
    </xf>
    <xf numFmtId="183" fontId="0" fillId="2" borderId="35" xfId="0" applyNumberFormat="1" applyFill="1" applyBorder="1" applyAlignment="1" applyProtection="1">
      <alignment horizontal="centerContinuous"/>
      <protection locked="0"/>
    </xf>
    <xf numFmtId="0" fontId="0" fillId="2" borderId="35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36" xfId="0" applyFont="1" applyFill="1" applyBorder="1" applyAlignment="1" applyProtection="1">
      <alignment horizontal="center"/>
      <protection locked="0"/>
    </xf>
    <xf numFmtId="3" fontId="11" fillId="2" borderId="37" xfId="0" applyNumberFormat="1" applyFont="1" applyFill="1" applyBorder="1" applyAlignment="1" applyProtection="1" quotePrefix="1">
      <alignment horizontal="center"/>
      <protection locked="0"/>
    </xf>
    <xf numFmtId="182" fontId="6" fillId="2" borderId="36" xfId="0" applyNumberFormat="1" applyFont="1" applyFill="1" applyBorder="1" applyAlignment="1" applyProtection="1">
      <alignment horizontal="center"/>
      <protection locked="0"/>
    </xf>
    <xf numFmtId="183" fontId="6" fillId="2" borderId="38" xfId="0" applyNumberFormat="1" applyFont="1" applyFill="1" applyBorder="1" applyAlignment="1" applyProtection="1">
      <alignment horizontal="centerContinuous"/>
      <protection locked="0"/>
    </xf>
    <xf numFmtId="0" fontId="6" fillId="2" borderId="39" xfId="0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/>
      <protection locked="0"/>
    </xf>
    <xf numFmtId="4" fontId="11" fillId="2" borderId="38" xfId="0" applyNumberFormat="1" applyFont="1" applyFill="1" applyBorder="1" applyAlignment="1" applyProtection="1">
      <alignment/>
      <protection locked="0"/>
    </xf>
    <xf numFmtId="3" fontId="6" fillId="2" borderId="37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40" xfId="0" applyNumberFormat="1" applyFont="1" applyFill="1" applyBorder="1" applyAlignment="1" applyProtection="1">
      <alignment horizontal="center" wrapText="1"/>
      <protection locked="0"/>
    </xf>
    <xf numFmtId="4" fontId="6" fillId="2" borderId="41" xfId="0" applyNumberFormat="1" applyFont="1" applyFill="1" applyBorder="1" applyAlignment="1" applyProtection="1">
      <alignment horizontal="center"/>
      <protection locked="0"/>
    </xf>
    <xf numFmtId="0" fontId="6" fillId="2" borderId="42" xfId="0" applyNumberFormat="1" applyFont="1" applyFill="1" applyBorder="1" applyAlignment="1" applyProtection="1">
      <alignment horizontal="center"/>
      <protection locked="0"/>
    </xf>
    <xf numFmtId="3" fontId="10" fillId="2" borderId="43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45" xfId="0" applyNumberFormat="1" applyFont="1" applyFill="1" applyBorder="1" applyAlignment="1" applyProtection="1">
      <alignment horizontal="center" wrapText="1"/>
      <protection locked="0"/>
    </xf>
    <xf numFmtId="4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46" xfId="0" applyNumberFormat="1" applyFont="1" applyFill="1" applyBorder="1" applyAlignment="1" applyProtection="1">
      <alignment horizontal="center"/>
      <protection locked="0"/>
    </xf>
    <xf numFmtId="4" fontId="6" fillId="2" borderId="46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 wrapText="1"/>
      <protection locked="0"/>
    </xf>
    <xf numFmtId="4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5" fillId="2" borderId="48" xfId="0" applyNumberFormat="1" applyFont="1" applyFill="1" applyBorder="1" applyAlignment="1" applyProtection="1">
      <alignment horizont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43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right"/>
      <protection locked="0"/>
    </xf>
    <xf numFmtId="3" fontId="6" fillId="2" borderId="52" xfId="0" applyNumberFormat="1" applyFont="1" applyFill="1" applyBorder="1" applyAlignment="1" applyProtection="1">
      <alignment vertical="center"/>
      <protection locked="0"/>
    </xf>
    <xf numFmtId="3" fontId="6" fillId="2" borderId="52" xfId="0" applyNumberFormat="1" applyFont="1" applyFill="1" applyBorder="1" applyAlignment="1" applyProtection="1">
      <alignment vertical="center"/>
      <protection locked="0"/>
    </xf>
    <xf numFmtId="3" fontId="8" fillId="2" borderId="53" xfId="0" applyNumberFormat="1" applyFont="1" applyFill="1" applyBorder="1" applyAlignment="1" applyProtection="1">
      <alignment vertical="center"/>
      <protection locked="0"/>
    </xf>
    <xf numFmtId="9" fontId="6" fillId="2" borderId="0" xfId="19" applyFont="1" applyFill="1" applyBorder="1" applyAlignment="1" applyProtection="1">
      <alignment horizontal="right"/>
      <protection locked="0"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10" fillId="2" borderId="43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43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43" xfId="0" applyNumberFormat="1" applyFont="1" applyFill="1" applyBorder="1" applyAlignment="1" applyProtection="1">
      <alignment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3" fontId="13" fillId="2" borderId="54" xfId="0" applyNumberFormat="1" applyFont="1" applyFill="1" applyBorder="1" applyAlignment="1" applyProtection="1">
      <alignment vertical="center"/>
      <protection locked="0"/>
    </xf>
    <xf numFmtId="3" fontId="13" fillId="2" borderId="54" xfId="0" applyNumberFormat="1" applyFont="1" applyFill="1" applyBorder="1" applyAlignment="1" applyProtection="1">
      <alignment vertical="center"/>
      <protection locked="0"/>
    </xf>
    <xf numFmtId="3" fontId="13" fillId="2" borderId="55" xfId="0" applyNumberFormat="1" applyFont="1" applyFill="1" applyBorder="1" applyAlignment="1" applyProtection="1">
      <alignment vertical="center"/>
      <protection locked="0"/>
    </xf>
    <xf numFmtId="3" fontId="14" fillId="2" borderId="54" xfId="0" applyNumberFormat="1" applyFont="1" applyFill="1" applyBorder="1" applyAlignment="1" applyProtection="1">
      <alignment vertical="center"/>
      <protection locked="0"/>
    </xf>
    <xf numFmtId="182" fontId="6" fillId="2" borderId="54" xfId="0" applyNumberFormat="1" applyFont="1" applyFill="1" applyBorder="1" applyAlignment="1" applyProtection="1">
      <alignment vertical="center"/>
      <protection locked="0"/>
    </xf>
    <xf numFmtId="3" fontId="8" fillId="2" borderId="55" xfId="0" applyNumberFormat="1" applyFont="1" applyFill="1" applyBorder="1" applyAlignment="1" applyProtection="1">
      <alignment/>
      <protection locked="0"/>
    </xf>
    <xf numFmtId="3" fontId="8" fillId="2" borderId="56" xfId="0" applyNumberFormat="1" applyFont="1" applyFill="1" applyBorder="1" applyAlignment="1" applyProtection="1">
      <alignment/>
      <protection locked="0"/>
    </xf>
    <xf numFmtId="0" fontId="6" fillId="2" borderId="57" xfId="0" applyFont="1" applyFill="1" applyBorder="1" applyAlignment="1" applyProtection="1">
      <alignment horizontal="center"/>
      <protection locked="0"/>
    </xf>
    <xf numFmtId="3" fontId="8" fillId="2" borderId="54" xfId="0" applyNumberFormat="1" applyFont="1" applyFill="1" applyBorder="1" applyAlignment="1" applyProtection="1">
      <alignment/>
      <protection locked="0"/>
    </xf>
    <xf numFmtId="3" fontId="12" fillId="2" borderId="58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3" fontId="5" fillId="2" borderId="59" xfId="0" applyNumberFormat="1" applyFont="1" applyFill="1" applyBorder="1" applyAlignment="1" applyProtection="1">
      <alignment horizontal="center"/>
      <protection locked="0"/>
    </xf>
    <xf numFmtId="182" fontId="6" fillId="2" borderId="60" xfId="0" applyNumberFormat="1" applyFont="1" applyFill="1" applyBorder="1" applyAlignment="1" applyProtection="1">
      <alignment horizontal="center"/>
      <protection locked="0"/>
    </xf>
    <xf numFmtId="3" fontId="6" fillId="2" borderId="61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43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1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8" fillId="2" borderId="12" xfId="0" applyNumberFormat="1" applyFont="1" applyFill="1" applyBorder="1" applyAlignment="1" applyProtection="1">
      <alignment horizontal="center"/>
      <protection locked="0"/>
    </xf>
    <xf numFmtId="3" fontId="5" fillId="2" borderId="47" xfId="0" applyNumberFormat="1" applyFont="1" applyFill="1" applyBorder="1" applyAlignment="1" applyProtection="1">
      <alignment horizontal="center"/>
      <protection locked="0"/>
    </xf>
    <xf numFmtId="182" fontId="6" fillId="2" borderId="48" xfId="0" applyNumberFormat="1" applyFont="1" applyFill="1" applyBorder="1" applyAlignment="1" applyProtection="1">
      <alignment horizontal="center"/>
      <protection locked="0"/>
    </xf>
    <xf numFmtId="182" fontId="29" fillId="2" borderId="11" xfId="0" applyNumberFormat="1" applyFont="1" applyFill="1" applyBorder="1" applyAlignment="1" applyProtection="1">
      <alignment/>
      <protection locked="0"/>
    </xf>
    <xf numFmtId="4" fontId="8" fillId="2" borderId="43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3" fontId="6" fillId="2" borderId="63" xfId="0" applyNumberFormat="1" applyFont="1" applyFill="1" applyBorder="1" applyAlignment="1" applyProtection="1">
      <alignment/>
      <protection locked="0"/>
    </xf>
    <xf numFmtId="182" fontId="8" fillId="2" borderId="62" xfId="0" applyNumberFormat="1" applyFont="1" applyFill="1" applyBorder="1" applyAlignment="1" applyProtection="1">
      <alignment/>
      <protection locked="0"/>
    </xf>
    <xf numFmtId="182" fontId="8" fillId="2" borderId="64" xfId="0" applyNumberFormat="1" applyFont="1" applyFill="1" applyBorder="1" applyAlignment="1" applyProtection="1">
      <alignment/>
      <protection locked="0"/>
    </xf>
    <xf numFmtId="4" fontId="8" fillId="2" borderId="65" xfId="0" applyNumberFormat="1" applyFont="1" applyFill="1" applyBorder="1" applyAlignment="1" applyProtection="1">
      <alignment/>
      <protection locked="0"/>
    </xf>
    <xf numFmtId="182" fontId="6" fillId="2" borderId="66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43" xfId="0" applyNumberFormat="1" applyFont="1" applyFill="1" applyBorder="1" applyAlignment="1" applyProtection="1">
      <alignment vertical="center"/>
      <protection locked="0"/>
    </xf>
    <xf numFmtId="3" fontId="10" fillId="2" borderId="67" xfId="0" applyNumberFormat="1" applyFont="1" applyFill="1" applyBorder="1" applyAlignment="1" applyProtection="1">
      <alignment vertical="center"/>
      <protection locked="0"/>
    </xf>
    <xf numFmtId="3" fontId="12" fillId="2" borderId="68" xfId="0" applyNumberFormat="1" applyFont="1" applyFill="1" applyBorder="1" applyAlignment="1" applyProtection="1">
      <alignment/>
      <protection locked="0"/>
    </xf>
    <xf numFmtId="3" fontId="29" fillId="2" borderId="67" xfId="0" applyNumberFormat="1" applyFont="1" applyFill="1" applyBorder="1" applyAlignment="1" applyProtection="1">
      <alignment/>
      <protection locked="0"/>
    </xf>
    <xf numFmtId="3" fontId="14" fillId="2" borderId="69" xfId="0" applyNumberFormat="1" applyFont="1" applyFill="1" applyBorder="1" applyAlignment="1" applyProtection="1">
      <alignment vertical="center"/>
      <protection locked="0"/>
    </xf>
    <xf numFmtId="182" fontId="8" fillId="2" borderId="52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6" fillId="2" borderId="36" xfId="0" applyNumberFormat="1" applyFont="1" applyFill="1" applyBorder="1" applyAlignment="1" applyProtection="1">
      <alignment/>
      <protection locked="0"/>
    </xf>
    <xf numFmtId="3" fontId="6" fillId="2" borderId="50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6" fillId="2" borderId="70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182" fontId="30" fillId="2" borderId="60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30" fillId="2" borderId="0" xfId="0" applyNumberFormat="1" applyFont="1" applyFill="1" applyBorder="1" applyAlignment="1" applyProtection="1">
      <alignment horizontal="center"/>
      <protection locked="0"/>
    </xf>
    <xf numFmtId="185" fontId="12" fillId="2" borderId="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Alignment="1" quotePrefix="1">
      <alignment/>
    </xf>
    <xf numFmtId="182" fontId="8" fillId="2" borderId="71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66" xfId="0" applyNumberFormat="1" applyFont="1" applyFill="1" applyBorder="1" applyAlignment="1" applyProtection="1">
      <alignment horizontal="right"/>
      <protection locked="0"/>
    </xf>
    <xf numFmtId="22" fontId="16" fillId="2" borderId="0" xfId="0" applyNumberFormat="1" applyFont="1" applyFill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/>
      <protection locked="0"/>
    </xf>
    <xf numFmtId="0" fontId="0" fillId="2" borderId="75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10" fontId="0" fillId="2" borderId="76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2" xfId="0" applyNumberFormat="1" applyFill="1" applyBorder="1" applyAlignment="1" applyProtection="1">
      <alignment/>
      <protection locked="0"/>
    </xf>
    <xf numFmtId="4" fontId="0" fillId="2" borderId="42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4" xfId="0" applyNumberFormat="1" applyFill="1" applyBorder="1" applyAlignment="1">
      <alignment/>
    </xf>
    <xf numFmtId="3" fontId="0" fillId="2" borderId="52" xfId="0" applyNumberFormat="1" applyFill="1" applyBorder="1" applyAlignment="1" applyProtection="1">
      <alignment/>
      <protection locked="0"/>
    </xf>
    <xf numFmtId="4" fontId="0" fillId="2" borderId="52" xfId="0" applyNumberFormat="1" applyFill="1" applyBorder="1" applyAlignment="1" applyProtection="1">
      <alignment/>
      <protection locked="0"/>
    </xf>
    <xf numFmtId="3" fontId="0" fillId="2" borderId="74" xfId="0" applyNumberFormat="1" applyFill="1" applyBorder="1" applyAlignment="1">
      <alignment vertical="center"/>
    </xf>
    <xf numFmtId="0" fontId="0" fillId="2" borderId="78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10" fontId="0" fillId="2" borderId="58" xfId="0" applyNumberFormat="1" applyFill="1" applyBorder="1" applyAlignment="1">
      <alignment/>
    </xf>
    <xf numFmtId="3" fontId="0" fillId="2" borderId="79" xfId="0" applyNumberFormat="1" applyFill="1" applyBorder="1" applyAlignment="1">
      <alignment/>
    </xf>
    <xf numFmtId="3" fontId="12" fillId="2" borderId="54" xfId="0" applyNumberFormat="1" applyFont="1" applyFill="1" applyBorder="1" applyAlignment="1" applyProtection="1">
      <alignment/>
      <protection locked="0"/>
    </xf>
    <xf numFmtId="3" fontId="12" fillId="2" borderId="55" xfId="0" applyNumberFormat="1" applyFont="1" applyFill="1" applyBorder="1" applyAlignment="1" applyProtection="1">
      <alignment/>
      <protection locked="0"/>
    </xf>
    <xf numFmtId="3" fontId="12" fillId="2" borderId="56" xfId="0" applyNumberFormat="1" applyFont="1" applyFill="1" applyBorder="1" applyAlignment="1" applyProtection="1">
      <alignment/>
      <protection locked="0"/>
    </xf>
    <xf numFmtId="3" fontId="0" fillId="2" borderId="80" xfId="0" applyNumberFormat="1" applyFill="1" applyBorder="1" applyAlignment="1" applyProtection="1">
      <alignment/>
      <protection locked="0"/>
    </xf>
    <xf numFmtId="3" fontId="0" fillId="2" borderId="81" xfId="0" applyNumberFormat="1" applyFill="1" applyBorder="1" applyAlignment="1" applyProtection="1">
      <alignment/>
      <protection locked="0"/>
    </xf>
    <xf numFmtId="4" fontId="0" fillId="2" borderId="81" xfId="0" applyNumberForma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/>
      <protection locked="0"/>
    </xf>
    <xf numFmtId="182" fontId="30" fillId="2" borderId="59" xfId="0" applyNumberFormat="1" applyFont="1" applyFill="1" applyBorder="1" applyAlignment="1" applyProtection="1">
      <alignment horizontal="center"/>
      <protection locked="0"/>
    </xf>
    <xf numFmtId="182" fontId="30" fillId="2" borderId="43" xfId="0" applyNumberFormat="1" applyFont="1" applyFill="1" applyBorder="1" applyAlignment="1" applyProtection="1">
      <alignment horizontal="center"/>
      <protection locked="0"/>
    </xf>
    <xf numFmtId="182" fontId="6" fillId="2" borderId="47" xfId="0" applyNumberFormat="1" applyFont="1" applyFill="1" applyBorder="1" applyAlignment="1" applyProtection="1">
      <alignment horizontal="center"/>
      <protection locked="0"/>
    </xf>
    <xf numFmtId="182" fontId="8" fillId="2" borderId="43" xfId="0" applyNumberFormat="1" applyFont="1" applyFill="1" applyBorder="1" applyAlignment="1" applyProtection="1">
      <alignment horizontal="right"/>
      <protection locked="0"/>
    </xf>
    <xf numFmtId="182" fontId="8" fillId="2" borderId="65" xfId="0" applyNumberFormat="1" applyFon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>
      <alignment horizontal="right"/>
    </xf>
    <xf numFmtId="3" fontId="0" fillId="2" borderId="74" xfId="0" applyNumberFormat="1" applyFill="1" applyBorder="1" applyAlignment="1">
      <alignment horizontal="right"/>
    </xf>
    <xf numFmtId="185" fontId="12" fillId="2" borderId="61" xfId="0" applyNumberFormat="1" applyFont="1" applyFill="1" applyBorder="1" applyAlignment="1" applyProtection="1">
      <alignment horizontal="center"/>
      <protection locked="0"/>
    </xf>
    <xf numFmtId="182" fontId="8" fillId="2" borderId="43" xfId="0" applyNumberFormat="1" applyFont="1" applyFill="1" applyBorder="1" applyAlignment="1" applyProtection="1">
      <alignment vertical="center"/>
      <protection locked="0"/>
    </xf>
    <xf numFmtId="4" fontId="11" fillId="2" borderId="82" xfId="0" applyNumberFormat="1" applyFont="1" applyFill="1" applyBorder="1" applyAlignment="1" applyProtection="1">
      <alignment horizontal="center"/>
      <protection locked="0"/>
    </xf>
    <xf numFmtId="4" fontId="11" fillId="2" borderId="83" xfId="0" applyNumberFormat="1" applyFont="1" applyFill="1" applyBorder="1" applyAlignment="1" applyProtection="1">
      <alignment horizontal="center"/>
      <protection locked="0"/>
    </xf>
    <xf numFmtId="4" fontId="11" fillId="2" borderId="84" xfId="0" applyNumberFormat="1" applyFont="1" applyFill="1" applyBorder="1" applyAlignment="1" applyProtection="1">
      <alignment horizontal="center"/>
      <protection locked="0"/>
    </xf>
    <xf numFmtId="3" fontId="20" fillId="2" borderId="35" xfId="0" applyNumberFormat="1" applyFont="1" applyFill="1" applyBorder="1" applyAlignment="1" applyProtection="1">
      <alignment horizontal="center"/>
      <protection locked="0"/>
    </xf>
    <xf numFmtId="3" fontId="31" fillId="2" borderId="35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externalLink" Target="externalLinks/externalLink76.xml" /><Relationship Id="rId90" Type="http://schemas.openxmlformats.org/officeDocument/2006/relationships/externalLink" Target="externalLinks/externalLink77.xml" /><Relationship Id="rId91" Type="http://schemas.openxmlformats.org/officeDocument/2006/relationships/externalLink" Target="externalLinks/externalLink7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47625</xdr:rowOff>
    </xdr:from>
    <xdr:to>
      <xdr:col>9</xdr:col>
      <xdr:colOff>581025</xdr:colOff>
      <xdr:row>5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771525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  <xdr:twoCellAnchor>
    <xdr:from>
      <xdr:col>1</xdr:col>
      <xdr:colOff>0</xdr:colOff>
      <xdr:row>63</xdr:row>
      <xdr:rowOff>19050</xdr:rowOff>
    </xdr:from>
    <xdr:to>
      <xdr:col>9</xdr:col>
      <xdr:colOff>923925</xdr:colOff>
      <xdr:row>66</xdr:row>
      <xdr:rowOff>57150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723900" y="9782175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Mai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104201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204201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304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3042015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404201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404201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504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604201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504201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704201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7042015_b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604201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804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0904201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004201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104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204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2042015_bi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304201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505\prevreg1704201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BLET1415_050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BLED1415_050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ORGE1415_05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AVOI1415_050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SEIG1415_050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Trit1415_0505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MAIS1415_05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505\Sorg1415_050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BLET1415_0608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BLED1415_0608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ORGE1415_0608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AVOI1415_060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SEIG1415_060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Trit1415_060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MAIS1415_060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608\Sorg1415_060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105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205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305201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3052015_bi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405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405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505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605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505201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705201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7052015_b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6052015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805201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09052015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005201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1052015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2052015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2052015_bis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3052015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608\prevreg1705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8">
          <cell r="F8">
            <v>2165</v>
          </cell>
          <cell r="H8">
            <v>10675</v>
          </cell>
        </row>
        <row r="9">
          <cell r="F9">
            <v>109200</v>
          </cell>
          <cell r="H9">
            <v>631000</v>
          </cell>
        </row>
        <row r="10">
          <cell r="F10">
            <v>480</v>
          </cell>
          <cell r="H10">
            <v>2140</v>
          </cell>
        </row>
        <row r="13">
          <cell r="F13">
            <v>17140</v>
          </cell>
          <cell r="H13">
            <v>95455</v>
          </cell>
        </row>
        <row r="14">
          <cell r="F14">
            <v>1855</v>
          </cell>
          <cell r="H14">
            <v>8075</v>
          </cell>
        </row>
        <row r="15">
          <cell r="F15">
            <v>18255</v>
          </cell>
          <cell r="H15">
            <v>93075</v>
          </cell>
        </row>
        <row r="18">
          <cell r="F18">
            <v>317355</v>
          </cell>
          <cell r="H18">
            <v>2299640</v>
          </cell>
        </row>
        <row r="19">
          <cell r="F19">
            <v>5190</v>
          </cell>
          <cell r="H19">
            <v>22850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9">
          <cell r="F9">
            <v>258000</v>
          </cell>
          <cell r="H9">
            <v>1880000</v>
          </cell>
        </row>
        <row r="10">
          <cell r="F10">
            <v>850</v>
          </cell>
          <cell r="H10">
            <v>4250</v>
          </cell>
        </row>
        <row r="13">
          <cell r="F13">
            <v>151400</v>
          </cell>
          <cell r="H13">
            <v>853000</v>
          </cell>
        </row>
        <row r="14">
          <cell r="F14">
            <v>4290</v>
          </cell>
          <cell r="H14">
            <v>15900</v>
          </cell>
        </row>
        <row r="15">
          <cell r="F15">
            <v>13400</v>
          </cell>
          <cell r="H15">
            <v>73500</v>
          </cell>
        </row>
        <row r="18">
          <cell r="F18">
            <v>17000</v>
          </cell>
          <cell r="H18">
            <v>125000</v>
          </cell>
        </row>
        <row r="19">
          <cell r="F19">
            <v>460</v>
          </cell>
          <cell r="H19">
            <v>2300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</row>
        <row r="10">
          <cell r="F10">
            <v>230</v>
          </cell>
          <cell r="H10">
            <v>1035</v>
          </cell>
        </row>
        <row r="13">
          <cell r="F13">
            <v>4300</v>
          </cell>
          <cell r="H13">
            <v>25700</v>
          </cell>
        </row>
        <row r="14">
          <cell r="F14">
            <v>600</v>
          </cell>
          <cell r="H14">
            <v>2700</v>
          </cell>
        </row>
        <row r="15">
          <cell r="F15">
            <v>1850</v>
          </cell>
          <cell r="H15">
            <v>9000</v>
          </cell>
        </row>
        <row r="18">
          <cell r="F18">
            <v>131000</v>
          </cell>
          <cell r="H18">
            <v>1300000</v>
          </cell>
        </row>
        <row r="19">
          <cell r="F19">
            <v>970</v>
          </cell>
          <cell r="H19">
            <v>8250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</row>
        <row r="10">
          <cell r="F10">
            <v>219</v>
          </cell>
          <cell r="H10">
            <v>958.4</v>
          </cell>
        </row>
        <row r="13">
          <cell r="F13">
            <v>71361</v>
          </cell>
          <cell r="H13">
            <v>507684.5</v>
          </cell>
        </row>
        <row r="14">
          <cell r="F14">
            <v>10790</v>
          </cell>
          <cell r="H14">
            <v>61010.5</v>
          </cell>
        </row>
        <row r="15">
          <cell r="F15">
            <v>55717</v>
          </cell>
          <cell r="H15">
            <v>363041.2</v>
          </cell>
        </row>
        <row r="18">
          <cell r="F18">
            <v>95800</v>
          </cell>
          <cell r="H18">
            <v>784589.8997610402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8">
          <cell r="F8">
            <v>24045</v>
          </cell>
          <cell r="H8">
            <v>154500</v>
          </cell>
        </row>
        <row r="9">
          <cell r="F9">
            <v>338540</v>
          </cell>
          <cell r="H9">
            <v>2296425</v>
          </cell>
        </row>
        <row r="10">
          <cell r="F10">
            <v>765</v>
          </cell>
          <cell r="H10">
            <v>4150</v>
          </cell>
        </row>
        <row r="13">
          <cell r="F13">
            <v>50360</v>
          </cell>
          <cell r="H13">
            <v>308040</v>
          </cell>
        </row>
        <row r="14">
          <cell r="F14">
            <v>5320</v>
          </cell>
          <cell r="H14">
            <v>27155</v>
          </cell>
        </row>
        <row r="15">
          <cell r="F15">
            <v>44735</v>
          </cell>
          <cell r="H15">
            <v>258740</v>
          </cell>
        </row>
        <row r="18">
          <cell r="F18">
            <v>168845</v>
          </cell>
          <cell r="H18">
            <v>1300200</v>
          </cell>
        </row>
        <row r="19">
          <cell r="F19">
            <v>2120</v>
          </cell>
          <cell r="H19">
            <v>12590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8">
          <cell r="F8">
            <v>79000</v>
          </cell>
          <cell r="H8">
            <v>525000</v>
          </cell>
        </row>
        <row r="9">
          <cell r="F9">
            <v>655000</v>
          </cell>
          <cell r="H9">
            <v>4653000</v>
          </cell>
        </row>
        <row r="10">
          <cell r="F10">
            <v>7700</v>
          </cell>
          <cell r="H10">
            <v>45000</v>
          </cell>
        </row>
        <row r="13">
          <cell r="F13">
            <v>264900</v>
          </cell>
          <cell r="H13">
            <v>1739000</v>
          </cell>
        </row>
        <row r="14">
          <cell r="F14">
            <v>11000</v>
          </cell>
          <cell r="H14">
            <v>53500</v>
          </cell>
        </row>
        <row r="15">
          <cell r="F15">
            <v>26500</v>
          </cell>
          <cell r="H15">
            <v>140000</v>
          </cell>
        </row>
        <row r="18">
          <cell r="F18">
            <v>168500</v>
          </cell>
          <cell r="H18">
            <v>1596500</v>
          </cell>
        </row>
        <row r="19">
          <cell r="F19">
            <v>9200</v>
          </cell>
          <cell r="H19">
            <v>55000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8">
          <cell r="F8">
            <v>3500</v>
          </cell>
          <cell r="H8">
            <v>23100</v>
          </cell>
        </row>
        <row r="9">
          <cell r="F9">
            <v>236000</v>
          </cell>
          <cell r="H9">
            <v>1982400</v>
          </cell>
        </row>
        <row r="10">
          <cell r="F10">
            <v>380</v>
          </cell>
          <cell r="H10">
            <v>2470</v>
          </cell>
        </row>
        <row r="13">
          <cell r="F13">
            <v>70250</v>
          </cell>
          <cell r="H13">
            <v>502180</v>
          </cell>
        </row>
        <row r="14">
          <cell r="F14">
            <v>2480</v>
          </cell>
          <cell r="H14">
            <v>14880</v>
          </cell>
        </row>
        <row r="15">
          <cell r="F15">
            <v>1380</v>
          </cell>
          <cell r="H15">
            <v>8970</v>
          </cell>
        </row>
        <row r="18">
          <cell r="F18">
            <v>50600</v>
          </cell>
          <cell r="H18">
            <v>490820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8">
          <cell r="F8">
            <v>34265</v>
          </cell>
          <cell r="H8">
            <v>198409</v>
          </cell>
        </row>
        <row r="9">
          <cell r="F9">
            <v>391080</v>
          </cell>
          <cell r="H9">
            <v>2589499</v>
          </cell>
        </row>
        <row r="10">
          <cell r="F10">
            <v>625</v>
          </cell>
          <cell r="H10">
            <v>3507</v>
          </cell>
        </row>
        <row r="13">
          <cell r="F13">
            <v>98100</v>
          </cell>
          <cell r="H13">
            <v>584865</v>
          </cell>
        </row>
        <row r="14">
          <cell r="F14">
            <v>4550</v>
          </cell>
          <cell r="H14">
            <v>16518</v>
          </cell>
        </row>
        <row r="15">
          <cell r="F15">
            <v>21950</v>
          </cell>
          <cell r="H15">
            <v>99930</v>
          </cell>
        </row>
        <row r="18">
          <cell r="F18">
            <v>202850</v>
          </cell>
          <cell r="H18">
            <v>1661179</v>
          </cell>
        </row>
        <row r="19">
          <cell r="F19">
            <v>5310</v>
          </cell>
          <cell r="H19">
            <v>27790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8">
          <cell r="F8">
            <v>600</v>
          </cell>
          <cell r="H8">
            <v>3282</v>
          </cell>
        </row>
        <row r="9">
          <cell r="F9">
            <v>266700</v>
          </cell>
          <cell r="H9">
            <v>2334158.4</v>
          </cell>
        </row>
        <row r="10">
          <cell r="F10">
            <v>85</v>
          </cell>
          <cell r="H10">
            <v>425</v>
          </cell>
        </row>
        <row r="13">
          <cell r="F13">
            <v>49400</v>
          </cell>
          <cell r="H13">
            <v>375094.20000000007</v>
          </cell>
        </row>
        <row r="14">
          <cell r="F14">
            <v>2400</v>
          </cell>
          <cell r="H14">
            <v>13392</v>
          </cell>
        </row>
        <row r="15">
          <cell r="F15">
            <v>1000</v>
          </cell>
          <cell r="H15">
            <v>5170</v>
          </cell>
        </row>
        <row r="18">
          <cell r="F18">
            <v>12600</v>
          </cell>
          <cell r="H18">
            <v>88200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8">
          <cell r="F8">
            <v>400</v>
          </cell>
          <cell r="H8">
            <v>2280</v>
          </cell>
        </row>
        <row r="9">
          <cell r="F9">
            <v>203700</v>
          </cell>
          <cell r="H9">
            <v>1561509.9999999998</v>
          </cell>
        </row>
        <row r="10">
          <cell r="F10">
            <v>300</v>
          </cell>
          <cell r="H10">
            <v>1525</v>
          </cell>
        </row>
        <row r="13">
          <cell r="F13">
            <v>43000</v>
          </cell>
          <cell r="H13">
            <v>301241.3953488372</v>
          </cell>
        </row>
        <row r="14">
          <cell r="F14">
            <v>7850</v>
          </cell>
          <cell r="H14">
            <v>44810</v>
          </cell>
        </row>
        <row r="15">
          <cell r="F15">
            <v>8350</v>
          </cell>
          <cell r="H15">
            <v>48180</v>
          </cell>
        </row>
        <row r="18">
          <cell r="F18">
            <v>23000</v>
          </cell>
          <cell r="H18">
            <v>195500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8">
          <cell r="F8">
            <v>80147</v>
          </cell>
          <cell r="H8">
            <v>395000</v>
          </cell>
        </row>
        <row r="9">
          <cell r="F9">
            <v>271463</v>
          </cell>
          <cell r="H9">
            <v>1451560</v>
          </cell>
        </row>
        <row r="10">
          <cell r="F10">
            <v>1387</v>
          </cell>
          <cell r="H10">
            <v>5348</v>
          </cell>
        </row>
        <row r="13">
          <cell r="F13">
            <v>87790</v>
          </cell>
          <cell r="H13">
            <v>423948</v>
          </cell>
        </row>
        <row r="14">
          <cell r="F14">
            <v>5799</v>
          </cell>
          <cell r="H14">
            <v>19085</v>
          </cell>
        </row>
        <row r="15">
          <cell r="F15">
            <v>46772</v>
          </cell>
          <cell r="H15">
            <v>208072</v>
          </cell>
        </row>
        <row r="18">
          <cell r="F18">
            <v>173721</v>
          </cell>
          <cell r="H18">
            <v>1344154</v>
          </cell>
        </row>
        <row r="19">
          <cell r="F19">
            <v>18165</v>
          </cell>
          <cell r="H19">
            <v>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9">
          <cell r="F9">
            <v>139200</v>
          </cell>
          <cell r="H9">
            <v>872041</v>
          </cell>
        </row>
        <row r="10">
          <cell r="F10">
            <v>6040</v>
          </cell>
          <cell r="H10">
            <v>26661</v>
          </cell>
        </row>
        <row r="13">
          <cell r="F13">
            <v>36340</v>
          </cell>
          <cell r="H13">
            <v>198894</v>
          </cell>
        </row>
        <row r="14">
          <cell r="F14">
            <v>5070</v>
          </cell>
          <cell r="H14">
            <v>18385</v>
          </cell>
        </row>
        <row r="15">
          <cell r="F15">
            <v>73900</v>
          </cell>
          <cell r="H15">
            <v>371550</v>
          </cell>
        </row>
        <row r="18">
          <cell r="F18">
            <v>54100</v>
          </cell>
          <cell r="H18">
            <v>453142</v>
          </cell>
        </row>
        <row r="19">
          <cell r="F19">
            <v>475</v>
          </cell>
          <cell r="H19">
            <v>3540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8">
          <cell r="F8">
            <v>63600</v>
          </cell>
          <cell r="H8">
            <v>271840</v>
          </cell>
        </row>
        <row r="9">
          <cell r="F9">
            <v>13600</v>
          </cell>
          <cell r="H9">
            <v>71100</v>
          </cell>
        </row>
        <row r="10">
          <cell r="F10">
            <v>1900</v>
          </cell>
          <cell r="H10">
            <v>6572</v>
          </cell>
        </row>
        <row r="13">
          <cell r="F13">
            <v>11750</v>
          </cell>
          <cell r="H13">
            <v>51765</v>
          </cell>
        </row>
        <row r="14">
          <cell r="F14">
            <v>2200</v>
          </cell>
          <cell r="H14">
            <v>8253</v>
          </cell>
        </row>
        <row r="15">
          <cell r="F15">
            <v>6600</v>
          </cell>
          <cell r="H15">
            <v>28815</v>
          </cell>
        </row>
        <row r="18">
          <cell r="F18">
            <v>4800</v>
          </cell>
          <cell r="H18">
            <v>23900</v>
          </cell>
        </row>
        <row r="19">
          <cell r="F19">
            <v>2300</v>
          </cell>
          <cell r="H19">
            <v>11400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G168">
            <v>531059.5</v>
          </cell>
          <cell r="AI168">
            <v>552467.4</v>
          </cell>
        </row>
        <row r="169">
          <cell r="AG169">
            <v>556070.9</v>
          </cell>
          <cell r="AI169">
            <v>627778.2</v>
          </cell>
        </row>
        <row r="170">
          <cell r="AG170">
            <v>1879370</v>
          </cell>
          <cell r="AI170">
            <v>1996908.1</v>
          </cell>
        </row>
        <row r="171">
          <cell r="AG171">
            <v>369077</v>
          </cell>
          <cell r="AI171">
            <v>380837.4</v>
          </cell>
        </row>
        <row r="172">
          <cell r="AG172">
            <v>2315384</v>
          </cell>
          <cell r="AI172">
            <v>2457114.5</v>
          </cell>
        </row>
        <row r="173">
          <cell r="AG173">
            <v>4479740.5</v>
          </cell>
          <cell r="AI173">
            <v>4673562.5</v>
          </cell>
        </row>
        <row r="174">
          <cell r="AG174">
            <v>574898.7</v>
          </cell>
          <cell r="AI174">
            <v>584148.3</v>
          </cell>
        </row>
        <row r="175">
          <cell r="AG175">
            <v>35015.9</v>
          </cell>
          <cell r="AI175">
            <v>35621.9</v>
          </cell>
        </row>
        <row r="176">
          <cell r="AG176">
            <v>3003127.3</v>
          </cell>
          <cell r="AI176">
            <v>3115448.2</v>
          </cell>
        </row>
        <row r="177">
          <cell r="AG177">
            <v>1570099.3</v>
          </cell>
          <cell r="AI177">
            <v>1634916.3</v>
          </cell>
        </row>
        <row r="178">
          <cell r="AG178">
            <v>315010.6</v>
          </cell>
          <cell r="AI178">
            <v>324025.7</v>
          </cell>
        </row>
        <row r="179">
          <cell r="AG179">
            <v>1675902.4</v>
          </cell>
          <cell r="AI179">
            <v>1717020.9</v>
          </cell>
        </row>
        <row r="180">
          <cell r="AG180">
            <v>1883651.3</v>
          </cell>
          <cell r="AI180">
            <v>1969192.2</v>
          </cell>
        </row>
        <row r="181">
          <cell r="AG181">
            <v>4063282.3</v>
          </cell>
          <cell r="AI181">
            <v>4422018</v>
          </cell>
        </row>
        <row r="182">
          <cell r="AG182">
            <v>1729917.1</v>
          </cell>
          <cell r="AI182">
            <v>1877117.9</v>
          </cell>
        </row>
        <row r="183">
          <cell r="AG183">
            <v>2300600</v>
          </cell>
          <cell r="AI183">
            <v>2421752</v>
          </cell>
        </row>
        <row r="184">
          <cell r="AG184">
            <v>2153607.9</v>
          </cell>
          <cell r="AI184">
            <v>2389381.1</v>
          </cell>
        </row>
        <row r="185">
          <cell r="AG185">
            <v>1267500</v>
          </cell>
          <cell r="AI185">
            <v>1338178.3</v>
          </cell>
        </row>
        <row r="186">
          <cell r="AG186">
            <v>1383378.5</v>
          </cell>
          <cell r="AI186">
            <v>1448858</v>
          </cell>
        </row>
        <row r="187">
          <cell r="AG187">
            <v>44260.9</v>
          </cell>
          <cell r="AI187">
            <v>45782.2</v>
          </cell>
        </row>
      </sheetData>
      <sheetData sheetId="1">
        <row r="168">
          <cell r="AG168">
            <v>3402.9</v>
          </cell>
          <cell r="AI168">
            <v>3565.2</v>
          </cell>
        </row>
        <row r="169">
          <cell r="AG169">
            <v>436.9</v>
          </cell>
          <cell r="AI169">
            <v>436.9</v>
          </cell>
        </row>
        <row r="170">
          <cell r="AG170">
            <v>1943.3</v>
          </cell>
          <cell r="AI170">
            <v>2017.2</v>
          </cell>
        </row>
        <row r="171">
          <cell r="AG171">
            <v>25.9</v>
          </cell>
          <cell r="AI171">
            <v>25.9</v>
          </cell>
        </row>
        <row r="172">
          <cell r="AG172">
            <v>3.4</v>
          </cell>
          <cell r="AI172">
            <v>3.4</v>
          </cell>
        </row>
        <row r="173">
          <cell r="AG173">
            <v>142.5</v>
          </cell>
          <cell r="AI173">
            <v>142.5</v>
          </cell>
        </row>
        <row r="174">
          <cell r="AG174">
            <v>39755.8</v>
          </cell>
          <cell r="AI174">
            <v>41787.3</v>
          </cell>
        </row>
        <row r="175">
          <cell r="AG175">
            <v>178575</v>
          </cell>
          <cell r="AI175">
            <v>179836.4</v>
          </cell>
        </row>
        <row r="176">
          <cell r="AG176">
            <v>700.1</v>
          </cell>
          <cell r="AI176">
            <v>700.1</v>
          </cell>
        </row>
        <row r="177">
          <cell r="AG177">
            <v>102.3</v>
          </cell>
          <cell r="AI177">
            <v>102.3</v>
          </cell>
        </row>
        <row r="178">
          <cell r="AG178">
            <v>0</v>
          </cell>
          <cell r="AI178">
            <v>0</v>
          </cell>
        </row>
        <row r="179">
          <cell r="AG179">
            <v>707.1</v>
          </cell>
          <cell r="AI179">
            <v>707.1</v>
          </cell>
        </row>
        <row r="180">
          <cell r="AG180">
            <v>147787.6</v>
          </cell>
          <cell r="AI180">
            <v>154806.2</v>
          </cell>
        </row>
        <row r="181">
          <cell r="AG181">
            <v>491369.9</v>
          </cell>
          <cell r="AI181">
            <v>528656.2</v>
          </cell>
        </row>
        <row r="182">
          <cell r="AG182">
            <v>25092.1</v>
          </cell>
          <cell r="AI182">
            <v>27635.3</v>
          </cell>
        </row>
        <row r="183">
          <cell r="AG183">
            <v>194431.5</v>
          </cell>
          <cell r="AI183">
            <v>203379</v>
          </cell>
        </row>
        <row r="184">
          <cell r="AG184">
            <v>1022.5</v>
          </cell>
          <cell r="AI184">
            <v>1057.1</v>
          </cell>
        </row>
        <row r="185">
          <cell r="AG185">
            <v>2158.9</v>
          </cell>
          <cell r="AI185">
            <v>2272.7</v>
          </cell>
        </row>
        <row r="186">
          <cell r="AG186">
            <v>391538.2</v>
          </cell>
          <cell r="AI186">
            <v>405529.1</v>
          </cell>
        </row>
        <row r="187">
          <cell r="AG187">
            <v>265047</v>
          </cell>
          <cell r="AI187">
            <v>267384.5</v>
          </cell>
        </row>
      </sheetData>
      <sheetData sheetId="2">
        <row r="168">
          <cell r="AG168">
            <v>49124.4</v>
          </cell>
          <cell r="AI168">
            <v>51469.8</v>
          </cell>
        </row>
        <row r="169">
          <cell r="AG169">
            <v>66126.1</v>
          </cell>
          <cell r="AI169">
            <v>71878.9</v>
          </cell>
        </row>
        <row r="170">
          <cell r="AG170">
            <v>871349.8</v>
          </cell>
          <cell r="AI170">
            <v>904172.7</v>
          </cell>
        </row>
        <row r="171">
          <cell r="AG171">
            <v>86674.8</v>
          </cell>
          <cell r="AI171">
            <v>89547</v>
          </cell>
        </row>
        <row r="172">
          <cell r="AG172">
            <v>328971.3</v>
          </cell>
          <cell r="AI172">
            <v>344488.9</v>
          </cell>
        </row>
        <row r="173">
          <cell r="AG173">
            <v>670255.7</v>
          </cell>
          <cell r="AI173">
            <v>682877.1</v>
          </cell>
        </row>
        <row r="174">
          <cell r="AG174">
            <v>110906.5</v>
          </cell>
          <cell r="AI174">
            <v>114149.3</v>
          </cell>
        </row>
        <row r="175">
          <cell r="AG175">
            <v>16149.1</v>
          </cell>
          <cell r="AI175">
            <v>16689</v>
          </cell>
        </row>
        <row r="176">
          <cell r="AG176">
            <v>1607635.2</v>
          </cell>
          <cell r="AI176">
            <v>1643646.2</v>
          </cell>
        </row>
        <row r="177">
          <cell r="AG177">
            <v>681417.8</v>
          </cell>
          <cell r="AI177">
            <v>708852.2</v>
          </cell>
        </row>
        <row r="178">
          <cell r="AG178">
            <v>6766.7</v>
          </cell>
          <cell r="AI178">
            <v>7050</v>
          </cell>
        </row>
        <row r="179">
          <cell r="AG179">
            <v>321935.4</v>
          </cell>
          <cell r="AI179">
            <v>328900</v>
          </cell>
        </row>
        <row r="180">
          <cell r="AG180">
            <v>170922.3</v>
          </cell>
          <cell r="AI180">
            <v>181966.8</v>
          </cell>
        </row>
        <row r="181">
          <cell r="AG181">
            <v>1512180.1</v>
          </cell>
          <cell r="AI181">
            <v>1585130.1</v>
          </cell>
        </row>
        <row r="182">
          <cell r="AG182">
            <v>452857.7</v>
          </cell>
          <cell r="AI182">
            <v>472952.3</v>
          </cell>
        </row>
        <row r="183">
          <cell r="AG183">
            <v>470757.3</v>
          </cell>
          <cell r="AI183">
            <v>490610.4</v>
          </cell>
        </row>
        <row r="184">
          <cell r="AG184">
            <v>306200</v>
          </cell>
          <cell r="AI184">
            <v>323031.2</v>
          </cell>
        </row>
        <row r="185">
          <cell r="AG185">
            <v>199040.3</v>
          </cell>
          <cell r="AI185">
            <v>215161.2</v>
          </cell>
        </row>
        <row r="186">
          <cell r="AG186">
            <v>179828.6</v>
          </cell>
          <cell r="AI186">
            <v>188128.6</v>
          </cell>
        </row>
        <row r="187">
          <cell r="AG187">
            <v>21465.8</v>
          </cell>
          <cell r="AI187">
            <v>21880.9</v>
          </cell>
        </row>
      </sheetData>
      <sheetData sheetId="3">
        <row r="168">
          <cell r="AG168">
            <v>1862242.2</v>
          </cell>
          <cell r="AI168">
            <v>2021176.9</v>
          </cell>
        </row>
        <row r="169">
          <cell r="AG169">
            <v>308380.4</v>
          </cell>
          <cell r="AI169">
            <v>349400</v>
          </cell>
        </row>
        <row r="170">
          <cell r="AG170">
            <v>345383.5</v>
          </cell>
          <cell r="AI170">
            <v>369283.5</v>
          </cell>
        </row>
        <row r="171">
          <cell r="AG171">
            <v>207503.2</v>
          </cell>
          <cell r="AI171">
            <v>215095.7</v>
          </cell>
        </row>
        <row r="172">
          <cell r="AG172">
            <v>159092.2</v>
          </cell>
          <cell r="AI172">
            <v>179270.6</v>
          </cell>
        </row>
        <row r="173">
          <cell r="AG173">
            <v>418618.9</v>
          </cell>
          <cell r="AI173">
            <v>443079.3</v>
          </cell>
        </row>
        <row r="174">
          <cell r="AG174">
            <v>932081.3</v>
          </cell>
          <cell r="AI174">
            <v>960777.6</v>
          </cell>
        </row>
        <row r="175">
          <cell r="AG175">
            <v>27416.7</v>
          </cell>
          <cell r="AI175">
            <v>31446.2</v>
          </cell>
        </row>
        <row r="176">
          <cell r="AG176">
            <v>340026.4</v>
          </cell>
          <cell r="AI176">
            <v>349314.7</v>
          </cell>
        </row>
        <row r="177">
          <cell r="AG177">
            <v>126255.4</v>
          </cell>
          <cell r="AI177">
            <v>132298.1</v>
          </cell>
        </row>
        <row r="178">
          <cell r="AG178">
            <v>1096178.3</v>
          </cell>
          <cell r="AI178">
            <v>1235142.1</v>
          </cell>
        </row>
        <row r="179">
          <cell r="AG179">
            <v>577117</v>
          </cell>
          <cell r="AI179">
            <v>593598.1</v>
          </cell>
        </row>
        <row r="180">
          <cell r="AG180">
            <v>1071145.9</v>
          </cell>
          <cell r="AI180">
            <v>1171441.9</v>
          </cell>
        </row>
        <row r="181">
          <cell r="AG181">
            <v>1098115</v>
          </cell>
          <cell r="AI181">
            <v>1252544.4</v>
          </cell>
        </row>
        <row r="182">
          <cell r="AG182">
            <v>379067.9</v>
          </cell>
          <cell r="AI182">
            <v>408193.2</v>
          </cell>
        </row>
        <row r="183">
          <cell r="AG183">
            <v>1316256.5</v>
          </cell>
          <cell r="AI183">
            <v>1453931.3</v>
          </cell>
        </row>
        <row r="184">
          <cell r="AG184">
            <v>62539.5</v>
          </cell>
          <cell r="AI184">
            <v>72141.1</v>
          </cell>
        </row>
        <row r="185">
          <cell r="AG185">
            <v>122608.6</v>
          </cell>
          <cell r="AI185">
            <v>135396.6</v>
          </cell>
        </row>
        <row r="186">
          <cell r="AG186">
            <v>962406.1</v>
          </cell>
          <cell r="AI186">
            <v>1079294.4</v>
          </cell>
        </row>
        <row r="187">
          <cell r="AG187">
            <v>16770.3</v>
          </cell>
          <cell r="AI187">
            <v>16977.7</v>
          </cell>
        </row>
      </sheetData>
      <sheetData sheetId="4">
        <row r="168">
          <cell r="AG168">
            <v>421</v>
          </cell>
          <cell r="AI168">
            <v>423.1</v>
          </cell>
        </row>
        <row r="169">
          <cell r="AG169">
            <v>5374</v>
          </cell>
          <cell r="AI169">
            <v>5579.6</v>
          </cell>
        </row>
        <row r="170">
          <cell r="AG170">
            <v>5513.9</v>
          </cell>
          <cell r="AI170">
            <v>5631.5</v>
          </cell>
        </row>
        <row r="171">
          <cell r="AG171">
            <v>4420.8</v>
          </cell>
          <cell r="AI171">
            <v>4896.1</v>
          </cell>
        </row>
        <row r="172">
          <cell r="AG172">
            <v>838.7</v>
          </cell>
          <cell r="AI172">
            <v>838.7</v>
          </cell>
        </row>
        <row r="173">
          <cell r="AG173">
            <v>2899.3</v>
          </cell>
          <cell r="AI173">
            <v>2913.2</v>
          </cell>
        </row>
        <row r="174">
          <cell r="AG174">
            <v>4996</v>
          </cell>
          <cell r="AI174">
            <v>5023</v>
          </cell>
        </row>
        <row r="175">
          <cell r="AG175">
            <v>533.4</v>
          </cell>
          <cell r="AI175">
            <v>533.4</v>
          </cell>
        </row>
        <row r="176">
          <cell r="AG176">
            <v>813.5</v>
          </cell>
          <cell r="AI176">
            <v>844.6</v>
          </cell>
        </row>
        <row r="177">
          <cell r="AG177">
            <v>843.1</v>
          </cell>
          <cell r="AI177">
            <v>1089.4</v>
          </cell>
        </row>
        <row r="178">
          <cell r="AG178">
            <v>565.2</v>
          </cell>
          <cell r="AI178">
            <v>596</v>
          </cell>
        </row>
        <row r="179">
          <cell r="AG179">
            <v>250</v>
          </cell>
          <cell r="AI179">
            <v>250</v>
          </cell>
        </row>
        <row r="180">
          <cell r="AG180">
            <v>2821.2</v>
          </cell>
          <cell r="AI180">
            <v>2890</v>
          </cell>
        </row>
        <row r="181">
          <cell r="AG181">
            <v>23583.4</v>
          </cell>
          <cell r="AI181">
            <v>24438</v>
          </cell>
        </row>
        <row r="182">
          <cell r="AG182">
            <v>1398</v>
          </cell>
          <cell r="AI182">
            <v>1682.4</v>
          </cell>
        </row>
        <row r="183">
          <cell r="AG183">
            <v>953.4</v>
          </cell>
          <cell r="AI183">
            <v>976.1</v>
          </cell>
        </row>
        <row r="184">
          <cell r="AG184">
            <v>349.5</v>
          </cell>
          <cell r="AI184">
            <v>349.5</v>
          </cell>
        </row>
        <row r="185">
          <cell r="AG185">
            <v>588.6</v>
          </cell>
          <cell r="AI185">
            <v>588.6</v>
          </cell>
        </row>
        <row r="186">
          <cell r="AG186">
            <v>1380.3</v>
          </cell>
          <cell r="AI186">
            <v>1382.8</v>
          </cell>
        </row>
        <row r="187">
          <cell r="AG187">
            <v>409.6</v>
          </cell>
          <cell r="AI187">
            <v>421.8</v>
          </cell>
        </row>
      </sheetData>
      <sheetData sheetId="5">
        <row r="168">
          <cell r="AG168">
            <v>2619.5</v>
          </cell>
          <cell r="AI168">
            <v>2676.4</v>
          </cell>
        </row>
        <row r="169">
          <cell r="AG169">
            <v>6003.7</v>
          </cell>
          <cell r="AI169">
            <v>6417.1</v>
          </cell>
        </row>
        <row r="170">
          <cell r="AG170">
            <v>21652</v>
          </cell>
          <cell r="AI170">
            <v>23037.9</v>
          </cell>
        </row>
        <row r="171">
          <cell r="AG171">
            <v>2212.7</v>
          </cell>
          <cell r="AI171">
            <v>2244.7</v>
          </cell>
        </row>
        <row r="172">
          <cell r="AG172">
            <v>12714.6</v>
          </cell>
          <cell r="AI172">
            <v>13417</v>
          </cell>
        </row>
        <row r="173">
          <cell r="AG173">
            <v>20231</v>
          </cell>
          <cell r="AI173">
            <v>20764.1</v>
          </cell>
        </row>
        <row r="174">
          <cell r="AG174">
            <v>3180.7</v>
          </cell>
          <cell r="AI174">
            <v>3313.5</v>
          </cell>
        </row>
        <row r="175">
          <cell r="AG175">
            <v>314.3</v>
          </cell>
          <cell r="AI175">
            <v>314.3</v>
          </cell>
        </row>
        <row r="176">
          <cell r="AG176">
            <v>20813.1</v>
          </cell>
          <cell r="AI176">
            <v>21636.9</v>
          </cell>
        </row>
        <row r="177">
          <cell r="AG177">
            <v>6609.4</v>
          </cell>
          <cell r="AI177">
            <v>6779.1</v>
          </cell>
        </row>
        <row r="178">
          <cell r="AG178">
            <v>468.3</v>
          </cell>
          <cell r="AI178">
            <v>480.2</v>
          </cell>
        </row>
        <row r="179">
          <cell r="AG179">
            <v>39396.7</v>
          </cell>
          <cell r="AI179">
            <v>39673.8</v>
          </cell>
        </row>
        <row r="180">
          <cell r="AG180">
            <v>13830.9</v>
          </cell>
          <cell r="AI180">
            <v>14547.3</v>
          </cell>
        </row>
        <row r="181">
          <cell r="AG181">
            <v>27866</v>
          </cell>
          <cell r="AI181">
            <v>30779.9</v>
          </cell>
        </row>
        <row r="182">
          <cell r="AG182">
            <v>10929</v>
          </cell>
          <cell r="AI182">
            <v>11571.4</v>
          </cell>
        </row>
        <row r="183">
          <cell r="AG183">
            <v>5730.7</v>
          </cell>
          <cell r="AI183">
            <v>6217.7</v>
          </cell>
        </row>
        <row r="184">
          <cell r="AG184">
            <v>6124.5</v>
          </cell>
          <cell r="AI184">
            <v>6816.7</v>
          </cell>
        </row>
        <row r="185">
          <cell r="AG185">
            <v>28711.3</v>
          </cell>
          <cell r="AI185">
            <v>30790.8</v>
          </cell>
        </row>
        <row r="186">
          <cell r="AG186">
            <v>6539.4</v>
          </cell>
          <cell r="AI186">
            <v>6730.9</v>
          </cell>
        </row>
        <row r="187">
          <cell r="AG187">
            <v>662.5</v>
          </cell>
          <cell r="AI187">
            <v>662.5</v>
          </cell>
        </row>
      </sheetData>
      <sheetData sheetId="6">
        <row r="168">
          <cell r="AG168">
            <v>11627.1</v>
          </cell>
          <cell r="AI168">
            <v>12343.3</v>
          </cell>
        </row>
        <row r="169">
          <cell r="AG169">
            <v>355.7</v>
          </cell>
          <cell r="AI169">
            <v>359.6</v>
          </cell>
        </row>
        <row r="170">
          <cell r="AG170">
            <v>299.7</v>
          </cell>
          <cell r="AI170">
            <v>299.7</v>
          </cell>
        </row>
        <row r="171">
          <cell r="AG171">
            <v>36</v>
          </cell>
          <cell r="AI171">
            <v>36</v>
          </cell>
        </row>
        <row r="172">
          <cell r="AG172">
            <v>0</v>
          </cell>
          <cell r="AI172">
            <v>0</v>
          </cell>
        </row>
        <row r="173">
          <cell r="AG173">
            <v>60.2</v>
          </cell>
          <cell r="AI173">
            <v>60.2</v>
          </cell>
        </row>
        <row r="174">
          <cell r="AG174">
            <v>18554.9</v>
          </cell>
          <cell r="AI174">
            <v>18580.1</v>
          </cell>
        </row>
        <row r="175">
          <cell r="AG175">
            <v>4490.9</v>
          </cell>
          <cell r="AI175">
            <v>4736.2</v>
          </cell>
        </row>
        <row r="176">
          <cell r="AG176">
            <v>0</v>
          </cell>
          <cell r="AI176">
            <v>0</v>
          </cell>
        </row>
        <row r="177">
          <cell r="AG177">
            <v>0</v>
          </cell>
          <cell r="AI177">
            <v>0</v>
          </cell>
        </row>
        <row r="178">
          <cell r="AG178">
            <v>5333.5</v>
          </cell>
          <cell r="AI178">
            <v>5333.5</v>
          </cell>
        </row>
        <row r="179">
          <cell r="AG179">
            <v>0</v>
          </cell>
          <cell r="AI179">
            <v>0</v>
          </cell>
        </row>
        <row r="180">
          <cell r="AG180">
            <v>2154.5</v>
          </cell>
          <cell r="AI180">
            <v>2154.5</v>
          </cell>
        </row>
        <row r="181">
          <cell r="AG181">
            <v>22191.2</v>
          </cell>
          <cell r="AI181">
            <v>22844</v>
          </cell>
        </row>
        <row r="182">
          <cell r="AG182">
            <v>263.6</v>
          </cell>
          <cell r="AI182">
            <v>263.6</v>
          </cell>
        </row>
        <row r="183">
          <cell r="AG183">
            <v>11669.8</v>
          </cell>
          <cell r="AI183">
            <v>11763.5</v>
          </cell>
        </row>
        <row r="184">
          <cell r="AG184">
            <v>0</v>
          </cell>
          <cell r="AI184">
            <v>0</v>
          </cell>
        </row>
        <row r="185">
          <cell r="AG185">
            <v>0</v>
          </cell>
          <cell r="AI185">
            <v>0</v>
          </cell>
        </row>
        <row r="186">
          <cell r="AG186">
            <v>59698.3</v>
          </cell>
          <cell r="AI186">
            <v>62128.2</v>
          </cell>
        </row>
        <row r="187">
          <cell r="AG187">
            <v>5292.2</v>
          </cell>
          <cell r="AI187">
            <v>5292.2</v>
          </cell>
        </row>
      </sheetData>
      <sheetData sheetId="7">
        <row r="168">
          <cell r="AG168">
            <v>25162.1</v>
          </cell>
          <cell r="AI168">
            <v>25739.3</v>
          </cell>
        </row>
        <row r="169">
          <cell r="AG169">
            <v>58372.4</v>
          </cell>
          <cell r="AI169">
            <v>62904.6</v>
          </cell>
        </row>
        <row r="170">
          <cell r="AG170">
            <v>29755.5</v>
          </cell>
          <cell r="AI170">
            <v>33056.7</v>
          </cell>
        </row>
        <row r="171">
          <cell r="AG171">
            <v>9702.2</v>
          </cell>
          <cell r="AI171">
            <v>10314.3</v>
          </cell>
        </row>
        <row r="172">
          <cell r="AG172">
            <v>3174.5</v>
          </cell>
          <cell r="AI172">
            <v>3243.2</v>
          </cell>
        </row>
        <row r="173">
          <cell r="AG173">
            <v>4499.2</v>
          </cell>
          <cell r="AI173">
            <v>4622.8</v>
          </cell>
        </row>
        <row r="174">
          <cell r="AG174">
            <v>31070.8</v>
          </cell>
          <cell r="AI174">
            <v>32342</v>
          </cell>
        </row>
        <row r="175">
          <cell r="AG175">
            <v>2627.6</v>
          </cell>
          <cell r="AI175">
            <v>2727.3</v>
          </cell>
        </row>
        <row r="176">
          <cell r="AG176">
            <v>14301.8</v>
          </cell>
          <cell r="AI176">
            <v>14601</v>
          </cell>
        </row>
        <row r="177">
          <cell r="AG177">
            <v>27780.1</v>
          </cell>
          <cell r="AI177">
            <v>28578.1</v>
          </cell>
        </row>
        <row r="178">
          <cell r="AG178">
            <v>1759.4</v>
          </cell>
          <cell r="AI178">
            <v>1775</v>
          </cell>
        </row>
        <row r="179">
          <cell r="AG179">
            <v>248691.5</v>
          </cell>
          <cell r="AI179">
            <v>251503.8</v>
          </cell>
        </row>
        <row r="180">
          <cell r="AG180">
            <v>108134.3</v>
          </cell>
          <cell r="AI180">
            <v>115627.5</v>
          </cell>
        </row>
        <row r="181">
          <cell r="AG181">
            <v>64989.5</v>
          </cell>
          <cell r="AI181">
            <v>67767</v>
          </cell>
        </row>
        <row r="182">
          <cell r="AG182">
            <v>4281.6</v>
          </cell>
          <cell r="AI182">
            <v>4578.6</v>
          </cell>
        </row>
        <row r="183">
          <cell r="AG183">
            <v>35630.3</v>
          </cell>
          <cell r="AI183">
            <v>38348.1</v>
          </cell>
        </row>
        <row r="184">
          <cell r="AG184">
            <v>2799.8</v>
          </cell>
          <cell r="AI184">
            <v>2809.8</v>
          </cell>
        </row>
        <row r="185">
          <cell r="AG185">
            <v>21194.5</v>
          </cell>
          <cell r="AI185">
            <v>21814.5</v>
          </cell>
        </row>
        <row r="186">
          <cell r="AG186">
            <v>52542.4</v>
          </cell>
          <cell r="AI186">
            <v>58986.6</v>
          </cell>
        </row>
        <row r="187">
          <cell r="AG187">
            <v>2243.8</v>
          </cell>
          <cell r="AI187">
            <v>2411.2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0">
        <row r="168">
          <cell r="AI168">
            <v>426952.4</v>
          </cell>
        </row>
        <row r="169">
          <cell r="AI169">
            <v>553640.8</v>
          </cell>
        </row>
        <row r="170">
          <cell r="AI170">
            <v>1729188.5000000002</v>
          </cell>
        </row>
        <row r="171">
          <cell r="AI171">
            <v>379583.8999999999</v>
          </cell>
        </row>
        <row r="172">
          <cell r="AI172">
            <v>2291382.3</v>
          </cell>
        </row>
        <row r="173">
          <cell r="AI173">
            <v>4423992.100000001</v>
          </cell>
        </row>
        <row r="174">
          <cell r="AI174">
            <v>541844.4</v>
          </cell>
        </row>
        <row r="175">
          <cell r="AI175">
            <v>29911.1</v>
          </cell>
        </row>
        <row r="176">
          <cell r="AI176">
            <v>3066490.4</v>
          </cell>
        </row>
        <row r="177">
          <cell r="AI177">
            <v>1274994.6000000003</v>
          </cell>
        </row>
        <row r="178">
          <cell r="AI178">
            <v>317062.3</v>
          </cell>
        </row>
        <row r="179">
          <cell r="AI179">
            <v>1796754.7</v>
          </cell>
        </row>
        <row r="180">
          <cell r="AI180">
            <v>2317179.0999999996</v>
          </cell>
        </row>
        <row r="181">
          <cell r="AI181">
            <v>4356530.300000001</v>
          </cell>
        </row>
        <row r="182">
          <cell r="AI182">
            <v>1826300.9</v>
          </cell>
        </row>
        <row r="183">
          <cell r="AI183">
            <v>2343241.5999999996</v>
          </cell>
        </row>
        <row r="184">
          <cell r="AI184">
            <v>2109622.4</v>
          </cell>
        </row>
        <row r="185">
          <cell r="AI185">
            <v>1293270</v>
          </cell>
        </row>
        <row r="186">
          <cell r="AI186">
            <v>1204968.2</v>
          </cell>
        </row>
        <row r="187">
          <cell r="AI187">
            <v>48188.899999999994</v>
          </cell>
        </row>
      </sheetData>
      <sheetData sheetId="1">
        <row r="168">
          <cell r="AI168">
            <v>2990</v>
          </cell>
        </row>
        <row r="169">
          <cell r="AI169">
            <v>942.4</v>
          </cell>
        </row>
        <row r="170">
          <cell r="AI170">
            <v>888.6</v>
          </cell>
        </row>
        <row r="171">
          <cell r="AI171">
            <v>5.8</v>
          </cell>
        </row>
        <row r="172">
          <cell r="AI172">
            <v>3486.7</v>
          </cell>
        </row>
        <row r="173">
          <cell r="AI173">
            <v>19.3</v>
          </cell>
        </row>
        <row r="174">
          <cell r="AI174">
            <v>27039.800000000003</v>
          </cell>
        </row>
        <row r="175">
          <cell r="AI175">
            <v>128199.79999999997</v>
          </cell>
        </row>
        <row r="176">
          <cell r="AI176">
            <v>765.4000000000001</v>
          </cell>
        </row>
        <row r="177">
          <cell r="AI177">
            <v>630.4</v>
          </cell>
        </row>
        <row r="178">
          <cell r="AI178">
            <v>0</v>
          </cell>
        </row>
        <row r="179">
          <cell r="AI179">
            <v>476.4</v>
          </cell>
        </row>
        <row r="180">
          <cell r="AI180">
            <v>154418.70000000004</v>
          </cell>
        </row>
        <row r="181">
          <cell r="AI181">
            <v>429857.19999999995</v>
          </cell>
        </row>
        <row r="182">
          <cell r="AI182">
            <v>14335.099999999999</v>
          </cell>
        </row>
        <row r="183">
          <cell r="AI183">
            <v>157895.09999999998</v>
          </cell>
        </row>
        <row r="184">
          <cell r="AI184">
            <v>191.1</v>
          </cell>
        </row>
        <row r="185">
          <cell r="AI185">
            <v>1429.0999999999997</v>
          </cell>
        </row>
        <row r="186">
          <cell r="AI186">
            <v>272776.8</v>
          </cell>
        </row>
        <row r="187">
          <cell r="AI187">
            <v>184409.89999999997</v>
          </cell>
        </row>
      </sheetData>
      <sheetData sheetId="2">
        <row r="168">
          <cell r="AI168">
            <v>49898.5</v>
          </cell>
        </row>
        <row r="169">
          <cell r="AI169">
            <v>74672.79999999999</v>
          </cell>
        </row>
        <row r="170">
          <cell r="AI170">
            <v>981424.9999999999</v>
          </cell>
        </row>
        <row r="171">
          <cell r="AI171">
            <v>117752.00000000001</v>
          </cell>
        </row>
        <row r="172">
          <cell r="AI172">
            <v>331448.60000000003</v>
          </cell>
        </row>
        <row r="173">
          <cell r="AI173">
            <v>726481</v>
          </cell>
        </row>
        <row r="174">
          <cell r="AI174">
            <v>113703.10000000002</v>
          </cell>
        </row>
        <row r="175">
          <cell r="AI175">
            <v>16592.7</v>
          </cell>
        </row>
        <row r="176">
          <cell r="AI176">
            <v>1863418.1000000003</v>
          </cell>
        </row>
        <row r="177">
          <cell r="AI177">
            <v>864697.9999999999</v>
          </cell>
        </row>
        <row r="178">
          <cell r="AI178">
            <v>9550.300000000001</v>
          </cell>
        </row>
        <row r="179">
          <cell r="AI179">
            <v>400312</v>
          </cell>
        </row>
        <row r="180">
          <cell r="AI180">
            <v>270885.7</v>
          </cell>
        </row>
        <row r="181">
          <cell r="AI181">
            <v>1822085.6</v>
          </cell>
        </row>
        <row r="182">
          <cell r="AI182">
            <v>485002.4999999999</v>
          </cell>
        </row>
        <row r="183">
          <cell r="AI183">
            <v>549542.9</v>
          </cell>
        </row>
        <row r="184">
          <cell r="AI184">
            <v>405622.30000000005</v>
          </cell>
        </row>
        <row r="185">
          <cell r="AI185">
            <v>246183.09999999995</v>
          </cell>
        </row>
        <row r="186">
          <cell r="AI186">
            <v>218647.00000000003</v>
          </cell>
        </row>
        <row r="187">
          <cell r="AI187">
            <v>21956.000000000004</v>
          </cell>
        </row>
      </sheetData>
      <sheetData sheetId="3">
        <row r="168">
          <cell r="AI168">
            <v>2911323.6</v>
          </cell>
        </row>
        <row r="169">
          <cell r="AI169">
            <v>440131.00000000006</v>
          </cell>
        </row>
        <row r="170">
          <cell r="AI170">
            <v>522400.39999999997</v>
          </cell>
        </row>
        <row r="171">
          <cell r="AI171">
            <v>293577.3</v>
          </cell>
        </row>
        <row r="172">
          <cell r="AI172">
            <v>135414.4</v>
          </cell>
        </row>
        <row r="173">
          <cell r="AI173">
            <v>382928.39999999997</v>
          </cell>
        </row>
        <row r="174">
          <cell r="AI174">
            <v>1287763.0000000002</v>
          </cell>
        </row>
        <row r="175">
          <cell r="AI175">
            <v>30600.7</v>
          </cell>
        </row>
        <row r="176">
          <cell r="AI176">
            <v>514548.1000000001</v>
          </cell>
        </row>
        <row r="177">
          <cell r="AI177">
            <v>208884.99999999997</v>
          </cell>
        </row>
        <row r="178">
          <cell r="AI178">
            <v>1374930.0999999999</v>
          </cell>
        </row>
        <row r="179">
          <cell r="AI179">
            <v>709280.7</v>
          </cell>
        </row>
        <row r="180">
          <cell r="AI180">
            <v>1151952.4000000001</v>
          </cell>
        </row>
        <row r="181">
          <cell r="AI181">
            <v>1286722.4</v>
          </cell>
        </row>
        <row r="182">
          <cell r="AI182">
            <v>398356.7</v>
          </cell>
        </row>
        <row r="183">
          <cell r="AI183">
            <v>1850347.5000000002</v>
          </cell>
        </row>
        <row r="184">
          <cell r="AI184">
            <v>54858.4</v>
          </cell>
        </row>
        <row r="185">
          <cell r="AI185">
            <v>100545.40000000001</v>
          </cell>
        </row>
        <row r="186">
          <cell r="AI186">
            <v>1284837.4</v>
          </cell>
        </row>
        <row r="187">
          <cell r="AI187">
            <v>14177.199999999999</v>
          </cell>
        </row>
      </sheetData>
      <sheetData sheetId="4">
        <row r="168">
          <cell r="AI168">
            <v>209.89999999999998</v>
          </cell>
        </row>
        <row r="169">
          <cell r="AI169">
            <v>5878.599999999999</v>
          </cell>
        </row>
        <row r="170">
          <cell r="AI170">
            <v>3695.3999999999996</v>
          </cell>
        </row>
        <row r="171">
          <cell r="AI171">
            <v>4615.300000000001</v>
          </cell>
        </row>
        <row r="172">
          <cell r="AI172">
            <v>990.9000000000001</v>
          </cell>
        </row>
        <row r="173">
          <cell r="AI173">
            <v>2839.3000000000006</v>
          </cell>
        </row>
        <row r="174">
          <cell r="AI174">
            <v>3224.1000000000004</v>
          </cell>
        </row>
        <row r="175">
          <cell r="AI175">
            <v>328.6</v>
          </cell>
        </row>
        <row r="176">
          <cell r="AI176">
            <v>319.4</v>
          </cell>
        </row>
        <row r="177">
          <cell r="AI177">
            <v>284.1</v>
          </cell>
        </row>
        <row r="178">
          <cell r="AI178">
            <v>227.4</v>
          </cell>
        </row>
        <row r="179">
          <cell r="AI179">
            <v>811.4000000000001</v>
          </cell>
        </row>
        <row r="180">
          <cell r="AI180">
            <v>3985.3999999999996</v>
          </cell>
        </row>
        <row r="181">
          <cell r="AI181">
            <v>20725.4</v>
          </cell>
        </row>
        <row r="182">
          <cell r="AI182">
            <v>1504.1000000000001</v>
          </cell>
        </row>
        <row r="183">
          <cell r="AI183">
            <v>1171.6999999999998</v>
          </cell>
        </row>
        <row r="184">
          <cell r="AI184">
            <v>414.1</v>
          </cell>
        </row>
        <row r="185">
          <cell r="AI185">
            <v>609.7</v>
          </cell>
        </row>
        <row r="186">
          <cell r="AI186">
            <v>1495</v>
          </cell>
        </row>
        <row r="187">
          <cell r="AI187">
            <v>434.00000000000006</v>
          </cell>
        </row>
      </sheetData>
      <sheetData sheetId="5">
        <row r="168">
          <cell r="AI168">
            <v>2130.7</v>
          </cell>
        </row>
        <row r="169">
          <cell r="AI169">
            <v>6679.8</v>
          </cell>
        </row>
        <row r="170">
          <cell r="AI170">
            <v>25187.799999999996</v>
          </cell>
        </row>
        <row r="171">
          <cell r="AI171">
            <v>3284.0999999999995</v>
          </cell>
        </row>
        <row r="172">
          <cell r="AI172">
            <v>7966.9</v>
          </cell>
        </row>
        <row r="173">
          <cell r="AI173">
            <v>17808.100000000006</v>
          </cell>
        </row>
        <row r="174">
          <cell r="AI174">
            <v>5511.200000000001</v>
          </cell>
        </row>
        <row r="175">
          <cell r="AI175">
            <v>309</v>
          </cell>
        </row>
        <row r="176">
          <cell r="AI176">
            <v>18623.799999999996</v>
          </cell>
        </row>
        <row r="177">
          <cell r="AI177">
            <v>6860.900000000001</v>
          </cell>
        </row>
        <row r="178">
          <cell r="AI178">
            <v>615.1999999999999</v>
          </cell>
        </row>
        <row r="179">
          <cell r="AI179">
            <v>36288.4</v>
          </cell>
        </row>
        <row r="180">
          <cell r="AI180">
            <v>12905.800000000001</v>
          </cell>
        </row>
        <row r="181">
          <cell r="AI181">
            <v>30013.2</v>
          </cell>
        </row>
        <row r="182">
          <cell r="AI182">
            <v>10444.1</v>
          </cell>
        </row>
        <row r="183">
          <cell r="AI183">
            <v>6812</v>
          </cell>
        </row>
        <row r="184">
          <cell r="AI184">
            <v>3926.900000000001</v>
          </cell>
        </row>
        <row r="185">
          <cell r="AI185">
            <v>26454.8</v>
          </cell>
        </row>
        <row r="186">
          <cell r="AI186">
            <v>7310.400000000001</v>
          </cell>
        </row>
        <row r="187">
          <cell r="AI187">
            <v>522</v>
          </cell>
        </row>
      </sheetData>
      <sheetData sheetId="6">
        <row r="168">
          <cell r="AI168">
            <v>35656</v>
          </cell>
        </row>
        <row r="169">
          <cell r="AI169">
            <v>502.5</v>
          </cell>
        </row>
        <row r="170">
          <cell r="AI170">
            <v>586.8000000000001</v>
          </cell>
        </row>
        <row r="171">
          <cell r="AI171">
            <v>199.5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32419.1</v>
          </cell>
        </row>
        <row r="175">
          <cell r="AI175">
            <v>5475.099999999999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1924.3</v>
          </cell>
        </row>
        <row r="179">
          <cell r="AI179">
            <v>0</v>
          </cell>
        </row>
        <row r="180">
          <cell r="AI180">
            <v>2637.2</v>
          </cell>
        </row>
        <row r="181">
          <cell r="AI181">
            <v>26792.7</v>
          </cell>
        </row>
        <row r="182">
          <cell r="AI182">
            <v>287.29999999999995</v>
          </cell>
        </row>
        <row r="183">
          <cell r="AI183">
            <v>18895.799999999996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141625.80000000002</v>
          </cell>
        </row>
        <row r="187">
          <cell r="AI187">
            <v>9881.4</v>
          </cell>
        </row>
      </sheetData>
      <sheetData sheetId="7">
        <row r="168">
          <cell r="AI168">
            <v>20499.200000000004</v>
          </cell>
        </row>
        <row r="169">
          <cell r="AI169">
            <v>69140</v>
          </cell>
        </row>
        <row r="170">
          <cell r="AI170">
            <v>29020.800000000003</v>
          </cell>
        </row>
        <row r="171">
          <cell r="AI171">
            <v>11393.699999999995</v>
          </cell>
        </row>
        <row r="172">
          <cell r="AI172">
            <v>3197.8</v>
          </cell>
        </row>
        <row r="173">
          <cell r="AI173">
            <v>5522.1</v>
          </cell>
        </row>
        <row r="174">
          <cell r="AI174">
            <v>30691.399999999998</v>
          </cell>
        </row>
        <row r="175">
          <cell r="AI175">
            <v>2545.1000000000004</v>
          </cell>
        </row>
        <row r="176">
          <cell r="AI176">
            <v>19122.900000000005</v>
          </cell>
        </row>
        <row r="177">
          <cell r="AI177">
            <v>25982.000000000004</v>
          </cell>
        </row>
        <row r="178">
          <cell r="AI178">
            <v>2068.1000000000004</v>
          </cell>
        </row>
        <row r="179">
          <cell r="AI179">
            <v>216563.3</v>
          </cell>
        </row>
        <row r="180">
          <cell r="AI180">
            <v>157424.4</v>
          </cell>
        </row>
        <row r="181">
          <cell r="AI181">
            <v>69166.7</v>
          </cell>
        </row>
        <row r="182">
          <cell r="AI182">
            <v>4568.7</v>
          </cell>
        </row>
        <row r="183">
          <cell r="AI183">
            <v>52724.19999999999</v>
          </cell>
        </row>
        <row r="184">
          <cell r="AI184">
            <v>2656.5</v>
          </cell>
        </row>
        <row r="185">
          <cell r="AI185">
            <v>21501.599999999995</v>
          </cell>
        </row>
        <row r="186">
          <cell r="AI186">
            <v>53388.39999999999</v>
          </cell>
        </row>
        <row r="187">
          <cell r="AI187">
            <v>2529.3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317700</v>
          </cell>
          <cell r="H9">
            <v>2079250</v>
          </cell>
        </row>
        <row r="10">
          <cell r="F10">
            <v>2130</v>
          </cell>
          <cell r="H10">
            <v>10279</v>
          </cell>
        </row>
        <row r="13">
          <cell r="F13">
            <v>186800</v>
          </cell>
          <cell r="H13">
            <v>1028390</v>
          </cell>
        </row>
        <row r="14">
          <cell r="F14">
            <v>11100</v>
          </cell>
          <cell r="H14">
            <v>40270</v>
          </cell>
        </row>
        <row r="15">
          <cell r="F15">
            <v>27400</v>
          </cell>
          <cell r="H15">
            <v>129280</v>
          </cell>
        </row>
        <row r="18">
          <cell r="F18">
            <v>55800</v>
          </cell>
          <cell r="H18">
            <v>434740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9">
          <cell r="F9">
            <v>66300</v>
          </cell>
          <cell r="H9">
            <v>417690</v>
          </cell>
        </row>
        <row r="10">
          <cell r="F10">
            <v>1530</v>
          </cell>
          <cell r="H10">
            <v>8109</v>
          </cell>
        </row>
        <row r="13">
          <cell r="F13">
            <v>30000</v>
          </cell>
          <cell r="H13">
            <v>164670</v>
          </cell>
        </row>
        <row r="14">
          <cell r="F14">
            <v>1550</v>
          </cell>
          <cell r="H14">
            <v>6200</v>
          </cell>
        </row>
        <row r="15">
          <cell r="F15">
            <v>6150</v>
          </cell>
          <cell r="H15">
            <v>33210</v>
          </cell>
        </row>
        <row r="18">
          <cell r="F18">
            <v>31500</v>
          </cell>
          <cell r="H18">
            <v>252000</v>
          </cell>
        </row>
        <row r="19">
          <cell r="F19">
            <v>60</v>
          </cell>
          <cell r="H19">
            <v>300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 "/>
      <sheetName val="Nomenclatures"/>
      <sheetName val="Récolte_N+1"/>
      <sheetName val="Feuille4"/>
      <sheetName val="Récolte_N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  <sheetName val="BLETENDRE"/>
      <sheetName val="BLED"/>
      <sheetName val="BLEDU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9">
          <cell r="F9">
            <v>283000</v>
          </cell>
          <cell r="H9">
            <v>2520000</v>
          </cell>
        </row>
        <row r="10">
          <cell r="F10">
            <v>100</v>
          </cell>
          <cell r="H10">
            <v>760</v>
          </cell>
        </row>
        <row r="13">
          <cell r="F13">
            <v>49500</v>
          </cell>
          <cell r="H13">
            <v>399300</v>
          </cell>
        </row>
        <row r="14">
          <cell r="F14">
            <v>3800</v>
          </cell>
          <cell r="H14">
            <v>24700</v>
          </cell>
        </row>
        <row r="15">
          <cell r="F15">
            <v>1120</v>
          </cell>
          <cell r="H15">
            <v>8400</v>
          </cell>
        </row>
        <row r="18">
          <cell r="F18">
            <v>20000</v>
          </cell>
          <cell r="H18">
            <v>186000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5005907</v>
          </cell>
          <cell r="E33">
            <v>37509118.52</v>
          </cell>
          <cell r="G33">
            <v>34495800</v>
          </cell>
        </row>
        <row r="35">
          <cell r="C35">
            <v>4975768</v>
          </cell>
          <cell r="E35">
            <v>36805989.4</v>
          </cell>
          <cell r="G35">
            <v>34012129.1</v>
          </cell>
        </row>
        <row r="64">
          <cell r="C64">
            <v>32331098.899999995</v>
          </cell>
          <cell r="D64">
            <v>32130954.1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288166</v>
          </cell>
          <cell r="E33">
            <v>1497103.2</v>
          </cell>
          <cell r="G33">
            <v>1440280</v>
          </cell>
        </row>
        <row r="35">
          <cell r="C35">
            <v>340737</v>
          </cell>
          <cell r="E35">
            <v>1818003</v>
          </cell>
          <cell r="G35">
            <v>1820044.4</v>
          </cell>
        </row>
        <row r="64">
          <cell r="C64">
            <v>1380757.5999999999</v>
          </cell>
          <cell r="D64">
            <v>1744242.9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1755929</v>
          </cell>
          <cell r="E33">
            <v>11679009.395319149</v>
          </cell>
          <cell r="G33">
            <v>9867600</v>
          </cell>
        </row>
        <row r="35">
          <cell r="C35">
            <v>1634686</v>
          </cell>
          <cell r="E35">
            <v>10325387.095348837</v>
          </cell>
          <cell r="G35">
            <v>8442582.600000001</v>
          </cell>
        </row>
        <row r="64">
          <cell r="C64">
            <v>9569877.200000001</v>
          </cell>
          <cell r="D64">
            <v>8130564.9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97300</v>
          </cell>
          <cell r="E33">
            <v>452356.04</v>
          </cell>
          <cell r="G33">
            <v>246700</v>
          </cell>
        </row>
        <row r="35">
          <cell r="C35">
            <v>94624</v>
          </cell>
          <cell r="E35">
            <v>443656.5</v>
          </cell>
          <cell r="G35">
            <v>248872.19999999998</v>
          </cell>
        </row>
        <row r="64">
          <cell r="C64">
            <v>229655.09999999998</v>
          </cell>
          <cell r="D64">
            <v>236610.3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26122</v>
          </cell>
          <cell r="E33">
            <v>127696.5</v>
          </cell>
          <cell r="G33">
            <v>61412</v>
          </cell>
        </row>
        <row r="35">
          <cell r="C35">
            <v>29501</v>
          </cell>
          <cell r="E35">
            <v>145309.4</v>
          </cell>
          <cell r="G35">
            <v>61347.80000000001</v>
          </cell>
        </row>
        <row r="64">
          <cell r="C64">
            <v>53763.799999999996</v>
          </cell>
          <cell r="D64">
            <v>58952.9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386808</v>
          </cell>
          <cell r="E33">
            <v>2017253.52</v>
          </cell>
          <cell r="G33">
            <v>841425</v>
          </cell>
        </row>
        <row r="35">
          <cell r="C35">
            <v>386904</v>
          </cell>
          <cell r="E35">
            <v>2050998.2</v>
          </cell>
          <cell r="G35">
            <v>783751.3999999999</v>
          </cell>
        </row>
        <row r="64">
          <cell r="C64">
            <v>799706.2</v>
          </cell>
          <cell r="D64">
            <v>748713.3000000002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1749320</v>
          </cell>
          <cell r="E33">
            <v>17789844.46716311</v>
          </cell>
          <cell r="G33">
            <v>16067140</v>
          </cell>
        </row>
        <row r="35">
          <cell r="C35">
            <v>1762791</v>
          </cell>
          <cell r="E35">
            <v>14481049.89976104</v>
          </cell>
          <cell r="G35">
            <v>12469803.399999999</v>
          </cell>
        </row>
        <row r="64">
          <cell r="C64">
            <v>14953580.1</v>
          </cell>
          <cell r="D64">
            <v>11429205.3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63505</v>
          </cell>
          <cell r="E33">
            <v>405902</v>
          </cell>
          <cell r="G33">
            <v>300673</v>
          </cell>
        </row>
        <row r="35">
          <cell r="C35">
            <v>51850</v>
          </cell>
          <cell r="E35">
            <v>280987</v>
          </cell>
          <cell r="G35">
            <v>146194.60000000003</v>
          </cell>
        </row>
        <row r="64">
          <cell r="C64">
            <v>276883.5</v>
          </cell>
          <cell r="D64">
            <v>142027.60000000003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1995</v>
          </cell>
          <cell r="H8">
            <v>9695</v>
          </cell>
          <cell r="I8">
            <v>3130</v>
          </cell>
        </row>
        <row r="9">
          <cell r="F9">
            <v>98650</v>
          </cell>
          <cell r="H9">
            <v>510400</v>
          </cell>
          <cell r="I9">
            <v>445500</v>
          </cell>
        </row>
        <row r="10">
          <cell r="F10">
            <v>350</v>
          </cell>
          <cell r="H10">
            <v>1575</v>
          </cell>
          <cell r="I10">
            <v>220</v>
          </cell>
        </row>
        <row r="11">
          <cell r="F11">
            <v>15750</v>
          </cell>
          <cell r="H11">
            <v>89615</v>
          </cell>
        </row>
        <row r="12">
          <cell r="F12">
            <v>2525</v>
          </cell>
          <cell r="H12">
            <v>13995</v>
          </cell>
        </row>
        <row r="13">
          <cell r="F13">
            <v>18275</v>
          </cell>
          <cell r="H13">
            <v>103610</v>
          </cell>
          <cell r="I13">
            <v>53300</v>
          </cell>
        </row>
        <row r="14">
          <cell r="F14">
            <v>2045</v>
          </cell>
          <cell r="H14">
            <v>9050</v>
          </cell>
          <cell r="I14">
            <v>2220</v>
          </cell>
        </row>
        <row r="15">
          <cell r="F15">
            <v>17320</v>
          </cell>
          <cell r="H15">
            <v>86450</v>
          </cell>
          <cell r="I15">
            <v>21375</v>
          </cell>
        </row>
        <row r="18">
          <cell r="F18">
            <v>330175</v>
          </cell>
          <cell r="H18">
            <v>3390550</v>
          </cell>
          <cell r="I18">
            <v>3170850</v>
          </cell>
        </row>
        <row r="19">
          <cell r="F19">
            <v>7575</v>
          </cell>
          <cell r="H19">
            <v>48025</v>
          </cell>
          <cell r="I19">
            <v>36875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546000</v>
          </cell>
          <cell r="H9">
            <v>4956960</v>
          </cell>
        </row>
        <row r="10">
          <cell r="F10">
            <v>580</v>
          </cell>
          <cell r="H10">
            <v>3760</v>
          </cell>
        </row>
        <row r="13">
          <cell r="F13">
            <v>96200</v>
          </cell>
          <cell r="H13">
            <v>749300</v>
          </cell>
        </row>
        <row r="14">
          <cell r="F14">
            <v>4000</v>
          </cell>
          <cell r="H14">
            <v>24800</v>
          </cell>
        </row>
        <row r="15">
          <cell r="F15">
            <v>1700</v>
          </cell>
          <cell r="H15">
            <v>10800</v>
          </cell>
        </row>
        <row r="18">
          <cell r="F18">
            <v>54300</v>
          </cell>
          <cell r="H18">
            <v>490300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138250</v>
          </cell>
          <cell r="H9">
            <v>864745</v>
          </cell>
          <cell r="I9">
            <v>612000</v>
          </cell>
        </row>
        <row r="10">
          <cell r="F10">
            <v>5510</v>
          </cell>
          <cell r="H10">
            <v>24424</v>
          </cell>
          <cell r="I10">
            <v>6000</v>
          </cell>
        </row>
        <row r="11">
          <cell r="F11">
            <v>33670</v>
          </cell>
          <cell r="H11">
            <v>198991</v>
          </cell>
        </row>
        <row r="12">
          <cell r="F12">
            <v>4050</v>
          </cell>
          <cell r="H12">
            <v>15164</v>
          </cell>
        </row>
        <row r="13">
          <cell r="F13">
            <v>37720</v>
          </cell>
          <cell r="H13">
            <v>214155</v>
          </cell>
          <cell r="I13">
            <v>80000</v>
          </cell>
        </row>
        <row r="14">
          <cell r="F14">
            <v>5650</v>
          </cell>
          <cell r="H14">
            <v>21176</v>
          </cell>
          <cell r="I14">
            <v>7200</v>
          </cell>
        </row>
        <row r="15">
          <cell r="F15">
            <v>72700</v>
          </cell>
          <cell r="H15">
            <v>370890</v>
          </cell>
          <cell r="I15">
            <v>74000</v>
          </cell>
        </row>
        <row r="18">
          <cell r="F18">
            <v>59150</v>
          </cell>
          <cell r="H18">
            <v>593100</v>
          </cell>
          <cell r="I18">
            <v>460000</v>
          </cell>
        </row>
        <row r="19">
          <cell r="F19">
            <v>510</v>
          </cell>
          <cell r="H19">
            <v>2980</v>
          </cell>
          <cell r="I19">
            <v>503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1100</v>
          </cell>
        </row>
        <row r="9">
          <cell r="F9">
            <v>301100</v>
          </cell>
          <cell r="H9">
            <v>1868910</v>
          </cell>
          <cell r="I9">
            <v>1800000</v>
          </cell>
        </row>
        <row r="10">
          <cell r="F10">
            <v>1470</v>
          </cell>
          <cell r="H10">
            <v>6762</v>
          </cell>
          <cell r="I10">
            <v>3800</v>
          </cell>
        </row>
        <row r="11">
          <cell r="F11">
            <v>140400</v>
          </cell>
          <cell r="H11">
            <v>900940</v>
          </cell>
        </row>
        <row r="12">
          <cell r="F12">
            <v>52000</v>
          </cell>
          <cell r="H12">
            <v>240420</v>
          </cell>
        </row>
        <row r="13">
          <cell r="F13">
            <v>192400</v>
          </cell>
          <cell r="H13">
            <v>1141360</v>
          </cell>
          <cell r="I13">
            <v>1000000</v>
          </cell>
        </row>
        <row r="14">
          <cell r="F14">
            <v>13300</v>
          </cell>
          <cell r="H14">
            <v>49220</v>
          </cell>
          <cell r="I14">
            <v>26000</v>
          </cell>
        </row>
        <row r="15">
          <cell r="F15">
            <v>26300</v>
          </cell>
          <cell r="H15">
            <v>115570</v>
          </cell>
          <cell r="I15">
            <v>30000</v>
          </cell>
        </row>
        <row r="18">
          <cell r="F18">
            <v>57700</v>
          </cell>
          <cell r="H18">
            <v>621280</v>
          </cell>
          <cell r="I18">
            <v>560000</v>
          </cell>
        </row>
        <row r="19">
          <cell r="F19">
            <v>750</v>
          </cell>
          <cell r="H19">
            <v>3375</v>
          </cell>
          <cell r="I19">
            <v>600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62300</v>
          </cell>
          <cell r="H9">
            <v>423640</v>
          </cell>
          <cell r="I9">
            <v>392000</v>
          </cell>
        </row>
        <row r="10">
          <cell r="F10">
            <v>1370</v>
          </cell>
          <cell r="H10">
            <v>7261</v>
          </cell>
          <cell r="I10">
            <v>5300</v>
          </cell>
        </row>
        <row r="11">
          <cell r="F11">
            <v>26250</v>
          </cell>
          <cell r="H11">
            <v>175875</v>
          </cell>
        </row>
        <row r="12">
          <cell r="F12">
            <v>5070</v>
          </cell>
          <cell r="H12">
            <v>22815</v>
          </cell>
        </row>
        <row r="13">
          <cell r="F13">
            <v>31320</v>
          </cell>
          <cell r="H13">
            <v>198690</v>
          </cell>
          <cell r="I13">
            <v>123000</v>
          </cell>
        </row>
        <row r="14">
          <cell r="F14">
            <v>1920</v>
          </cell>
          <cell r="H14">
            <v>7680</v>
          </cell>
          <cell r="I14">
            <v>3400</v>
          </cell>
        </row>
        <row r="15">
          <cell r="F15">
            <v>5680</v>
          </cell>
          <cell r="H15">
            <v>22720</v>
          </cell>
          <cell r="I15">
            <v>13000</v>
          </cell>
        </row>
        <row r="18">
          <cell r="F18">
            <v>33000</v>
          </cell>
          <cell r="H18">
            <v>346500</v>
          </cell>
          <cell r="I18">
            <v>305000</v>
          </cell>
        </row>
        <row r="19">
          <cell r="F19">
            <v>50</v>
          </cell>
          <cell r="H19">
            <v>250</v>
          </cell>
          <cell r="I19">
            <v>220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295500</v>
          </cell>
          <cell r="H9">
            <v>2600400</v>
          </cell>
          <cell r="I9">
            <v>2540000</v>
          </cell>
        </row>
        <row r="10">
          <cell r="F10">
            <v>100</v>
          </cell>
          <cell r="H10">
            <v>700</v>
          </cell>
          <cell r="I10">
            <v>1000</v>
          </cell>
        </row>
        <row r="11">
          <cell r="F11">
            <v>39000</v>
          </cell>
          <cell r="H11">
            <v>335400</v>
          </cell>
        </row>
        <row r="12">
          <cell r="F12">
            <v>9000</v>
          </cell>
          <cell r="H12">
            <v>70200</v>
          </cell>
        </row>
        <row r="13">
          <cell r="F13">
            <v>48000</v>
          </cell>
          <cell r="H13">
            <v>405600</v>
          </cell>
          <cell r="I13">
            <v>345000</v>
          </cell>
        </row>
        <row r="14">
          <cell r="F14">
            <v>3000</v>
          </cell>
          <cell r="H14">
            <v>16500</v>
          </cell>
          <cell r="I14">
            <v>8000</v>
          </cell>
        </row>
        <row r="15">
          <cell r="F15">
            <v>1250</v>
          </cell>
          <cell r="H15">
            <v>8875</v>
          </cell>
          <cell r="I15">
            <v>3400</v>
          </cell>
        </row>
        <row r="18">
          <cell r="F18">
            <v>18000</v>
          </cell>
          <cell r="H18">
            <v>185400</v>
          </cell>
          <cell r="I18">
            <v>185400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552400</v>
          </cell>
          <cell r="H9">
            <v>5051700</v>
          </cell>
          <cell r="I9">
            <v>4680000</v>
          </cell>
        </row>
        <row r="10">
          <cell r="F10">
            <v>600</v>
          </cell>
          <cell r="H10">
            <v>3800</v>
          </cell>
          <cell r="I10">
            <v>3000</v>
          </cell>
        </row>
        <row r="11">
          <cell r="F11">
            <v>67100</v>
          </cell>
          <cell r="H11">
            <v>568200</v>
          </cell>
        </row>
        <row r="12">
          <cell r="F12">
            <v>35100</v>
          </cell>
          <cell r="H12">
            <v>256200</v>
          </cell>
        </row>
        <row r="13">
          <cell r="F13">
            <v>102200</v>
          </cell>
          <cell r="H13">
            <v>824400</v>
          </cell>
          <cell r="I13">
            <v>738000</v>
          </cell>
        </row>
        <row r="14">
          <cell r="F14">
            <v>4300</v>
          </cell>
          <cell r="H14">
            <v>26000</v>
          </cell>
          <cell r="I14">
            <v>20000</v>
          </cell>
        </row>
        <row r="15">
          <cell r="F15">
            <v>1700</v>
          </cell>
          <cell r="H15">
            <v>10800</v>
          </cell>
          <cell r="I15">
            <v>6000</v>
          </cell>
        </row>
        <row r="18">
          <cell r="F18">
            <v>42800</v>
          </cell>
          <cell r="H18">
            <v>432500</v>
          </cell>
          <cell r="I18">
            <v>406000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7345</v>
          </cell>
          <cell r="H8">
            <v>34550</v>
          </cell>
          <cell r="I8">
            <v>28000</v>
          </cell>
        </row>
        <row r="9">
          <cell r="F9">
            <v>105800</v>
          </cell>
          <cell r="H9">
            <v>628300</v>
          </cell>
          <cell r="I9">
            <v>555000</v>
          </cell>
        </row>
        <row r="10">
          <cell r="F10">
            <v>3125</v>
          </cell>
          <cell r="H10">
            <v>13050</v>
          </cell>
          <cell r="I10">
            <v>3400</v>
          </cell>
        </row>
        <row r="11">
          <cell r="F11">
            <v>35490</v>
          </cell>
          <cell r="H11">
            <v>202300</v>
          </cell>
        </row>
        <row r="12">
          <cell r="F12">
            <v>3260</v>
          </cell>
          <cell r="H12">
            <v>12500</v>
          </cell>
        </row>
        <row r="13">
          <cell r="F13">
            <v>38750</v>
          </cell>
          <cell r="H13">
            <v>214800</v>
          </cell>
          <cell r="I13">
            <v>115000</v>
          </cell>
        </row>
        <row r="14">
          <cell r="F14">
            <v>2560</v>
          </cell>
          <cell r="H14">
            <v>8970</v>
          </cell>
          <cell r="I14">
            <v>5700</v>
          </cell>
        </row>
        <row r="15">
          <cell r="F15">
            <v>20350</v>
          </cell>
          <cell r="H15">
            <v>102100</v>
          </cell>
          <cell r="I15">
            <v>31000</v>
          </cell>
        </row>
        <row r="18">
          <cell r="F18">
            <v>131500</v>
          </cell>
          <cell r="H18">
            <v>1360800</v>
          </cell>
          <cell r="I18">
            <v>1300000</v>
          </cell>
        </row>
        <row r="19">
          <cell r="F19">
            <v>6740</v>
          </cell>
          <cell r="H19">
            <v>47600</v>
          </cell>
          <cell r="I19">
            <v>32600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41200</v>
          </cell>
          <cell r="H8">
            <v>134000</v>
          </cell>
          <cell r="I8">
            <v>128700</v>
          </cell>
        </row>
        <row r="9">
          <cell r="F9">
            <v>10200</v>
          </cell>
          <cell r="H9">
            <v>38600</v>
          </cell>
          <cell r="I9">
            <v>30300</v>
          </cell>
        </row>
        <row r="10">
          <cell r="F10">
            <v>335</v>
          </cell>
          <cell r="H10">
            <v>1025</v>
          </cell>
          <cell r="I10">
            <v>325</v>
          </cell>
        </row>
        <row r="11">
          <cell r="F11">
            <v>8200</v>
          </cell>
          <cell r="H11">
            <v>28000</v>
          </cell>
        </row>
        <row r="12">
          <cell r="F12">
            <v>2750</v>
          </cell>
          <cell r="H12">
            <v>8900</v>
          </cell>
        </row>
        <row r="13">
          <cell r="F13">
            <v>10950</v>
          </cell>
          <cell r="H13">
            <v>36900</v>
          </cell>
          <cell r="I13">
            <v>17000</v>
          </cell>
        </row>
        <row r="14">
          <cell r="F14">
            <v>1500</v>
          </cell>
          <cell r="H14">
            <v>3650</v>
          </cell>
          <cell r="I14">
            <v>310</v>
          </cell>
        </row>
        <row r="15">
          <cell r="F15">
            <v>3250</v>
          </cell>
          <cell r="H15">
            <v>13450</v>
          </cell>
          <cell r="I15">
            <v>2600</v>
          </cell>
        </row>
        <row r="18">
          <cell r="F18">
            <v>5350</v>
          </cell>
          <cell r="H18">
            <v>42500</v>
          </cell>
          <cell r="I18">
            <v>31000</v>
          </cell>
        </row>
        <row r="19">
          <cell r="F19">
            <v>2150</v>
          </cell>
          <cell r="H19">
            <v>10900</v>
          </cell>
          <cell r="I19">
            <v>5475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  <cell r="I8">
            <v>2300</v>
          </cell>
        </row>
        <row r="9">
          <cell r="F9">
            <v>391880</v>
          </cell>
          <cell r="H9">
            <v>3343000</v>
          </cell>
          <cell r="I9">
            <v>3167000</v>
          </cell>
        </row>
        <row r="10">
          <cell r="F10">
            <v>280</v>
          </cell>
          <cell r="H10">
            <v>1270</v>
          </cell>
          <cell r="I10">
            <v>1205</v>
          </cell>
        </row>
        <row r="11">
          <cell r="F11">
            <v>112200</v>
          </cell>
          <cell r="H11">
            <v>820000</v>
          </cell>
        </row>
        <row r="12">
          <cell r="F12">
            <v>168600</v>
          </cell>
          <cell r="H12">
            <v>1143000</v>
          </cell>
        </row>
        <row r="13">
          <cell r="F13">
            <v>280800</v>
          </cell>
          <cell r="H13">
            <v>1963700</v>
          </cell>
          <cell r="I13">
            <v>1893600</v>
          </cell>
        </row>
        <row r="14">
          <cell r="F14">
            <v>6140</v>
          </cell>
          <cell r="H14">
            <v>30500</v>
          </cell>
          <cell r="I14">
            <v>23500</v>
          </cell>
        </row>
        <row r="15">
          <cell r="F15">
            <v>5780</v>
          </cell>
          <cell r="H15">
            <v>36600</v>
          </cell>
          <cell r="I15">
            <v>21750</v>
          </cell>
        </row>
        <row r="18">
          <cell r="F18">
            <v>53230</v>
          </cell>
          <cell r="H18">
            <v>529140</v>
          </cell>
          <cell r="I18">
            <v>518000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211100</v>
          </cell>
          <cell r="H9">
            <v>1426000</v>
          </cell>
          <cell r="I9">
            <v>1300000</v>
          </cell>
        </row>
        <row r="10">
          <cell r="F10">
            <v>430</v>
          </cell>
          <cell r="H10">
            <v>1900</v>
          </cell>
          <cell r="I10">
            <v>1000</v>
          </cell>
        </row>
        <row r="11">
          <cell r="F11">
            <v>100200</v>
          </cell>
          <cell r="H11">
            <v>680000</v>
          </cell>
        </row>
        <row r="12">
          <cell r="F12">
            <v>71800</v>
          </cell>
          <cell r="H12">
            <v>360000</v>
          </cell>
        </row>
        <row r="13">
          <cell r="F13">
            <v>172000</v>
          </cell>
          <cell r="H13">
            <v>1040000</v>
          </cell>
          <cell r="I13">
            <v>890000</v>
          </cell>
        </row>
        <row r="14">
          <cell r="F14">
            <v>5190</v>
          </cell>
          <cell r="H14">
            <v>20500</v>
          </cell>
          <cell r="I14">
            <v>7000</v>
          </cell>
        </row>
        <row r="15">
          <cell r="F15">
            <v>11300</v>
          </cell>
          <cell r="H15">
            <v>61000</v>
          </cell>
          <cell r="I15">
            <v>28000</v>
          </cell>
        </row>
        <row r="18">
          <cell r="F18">
            <v>23000</v>
          </cell>
          <cell r="H18">
            <v>220000</v>
          </cell>
          <cell r="I18">
            <v>215000</v>
          </cell>
        </row>
        <row r="19">
          <cell r="F19">
            <v>540</v>
          </cell>
          <cell r="H19">
            <v>2500</v>
          </cell>
          <cell r="I19">
            <v>1000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  <cell r="I9">
            <v>325000</v>
          </cell>
        </row>
        <row r="10">
          <cell r="F10">
            <v>180</v>
          </cell>
          <cell r="H10">
            <v>800</v>
          </cell>
          <cell r="I10">
            <v>300</v>
          </cell>
        </row>
        <row r="11">
          <cell r="F11">
            <v>3600</v>
          </cell>
          <cell r="H11">
            <v>24000</v>
          </cell>
        </row>
        <row r="12">
          <cell r="F12">
            <v>1100</v>
          </cell>
          <cell r="H12">
            <v>5000</v>
          </cell>
        </row>
        <row r="13">
          <cell r="F13">
            <v>4700</v>
          </cell>
          <cell r="H13">
            <v>29000</v>
          </cell>
          <cell r="I13">
            <v>10300</v>
          </cell>
        </row>
        <row r="14">
          <cell r="F14">
            <v>720</v>
          </cell>
          <cell r="H14">
            <v>3000</v>
          </cell>
          <cell r="I14">
            <v>700</v>
          </cell>
        </row>
        <row r="15">
          <cell r="F15">
            <v>1700</v>
          </cell>
          <cell r="H15">
            <v>9000</v>
          </cell>
          <cell r="I15">
            <v>2100</v>
          </cell>
        </row>
        <row r="18">
          <cell r="F18">
            <v>136000</v>
          </cell>
          <cell r="H18">
            <v>1570000</v>
          </cell>
          <cell r="I18">
            <v>1550000</v>
          </cell>
        </row>
        <row r="19">
          <cell r="F19">
            <v>350</v>
          </cell>
          <cell r="H19">
            <v>3150</v>
          </cell>
          <cell r="I19">
            <v>2300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8">
          <cell r="F8">
            <v>7930</v>
          </cell>
          <cell r="H8">
            <v>42400</v>
          </cell>
        </row>
        <row r="9">
          <cell r="F9">
            <v>118875</v>
          </cell>
          <cell r="H9">
            <v>705000</v>
          </cell>
        </row>
        <row r="10">
          <cell r="F10">
            <v>3550</v>
          </cell>
          <cell r="H10">
            <v>16050</v>
          </cell>
        </row>
        <row r="13">
          <cell r="F13">
            <v>38075</v>
          </cell>
          <cell r="H13">
            <v>202420</v>
          </cell>
        </row>
        <row r="14">
          <cell r="F14">
            <v>2320</v>
          </cell>
          <cell r="H14">
            <v>8160</v>
          </cell>
        </row>
        <row r="15">
          <cell r="F15">
            <v>21320</v>
          </cell>
          <cell r="H15">
            <v>115450</v>
          </cell>
        </row>
        <row r="18">
          <cell r="F18">
            <v>123500</v>
          </cell>
          <cell r="H18">
            <v>1014000</v>
          </cell>
        </row>
        <row r="19">
          <cell r="F19">
            <v>4870</v>
          </cell>
          <cell r="H19">
            <v>30850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298307</v>
          </cell>
          <cell r="H9">
            <v>2241329</v>
          </cell>
          <cell r="I9">
            <v>1820000</v>
          </cell>
        </row>
        <row r="10">
          <cell r="F10">
            <v>300</v>
          </cell>
          <cell r="H10">
            <v>1370.5</v>
          </cell>
          <cell r="I10">
            <v>832</v>
          </cell>
        </row>
        <row r="11">
          <cell r="F11">
            <v>67464</v>
          </cell>
          <cell r="H11">
            <v>493620.8</v>
          </cell>
        </row>
        <row r="12">
          <cell r="F12">
            <v>6457</v>
          </cell>
          <cell r="H12">
            <v>46064.3</v>
          </cell>
        </row>
        <row r="13">
          <cell r="F13">
            <v>73921</v>
          </cell>
          <cell r="H13">
            <v>539685.1</v>
          </cell>
          <cell r="I13">
            <v>408000</v>
          </cell>
        </row>
        <row r="14">
          <cell r="F14">
            <v>10860</v>
          </cell>
          <cell r="H14">
            <v>59729.6</v>
          </cell>
          <cell r="I14">
            <v>36700</v>
          </cell>
        </row>
        <row r="15">
          <cell r="F15">
            <v>45092</v>
          </cell>
          <cell r="H15">
            <v>292469</v>
          </cell>
          <cell r="I15">
            <v>218500</v>
          </cell>
        </row>
        <row r="18">
          <cell r="F18">
            <v>89817</v>
          </cell>
          <cell r="H18">
            <v>821547.6451631055</v>
          </cell>
          <cell r="I18">
            <v>714890</v>
          </cell>
        </row>
        <row r="19">
          <cell r="F19">
            <v>175</v>
          </cell>
          <cell r="H19">
            <v>1050</v>
          </cell>
          <cell r="I19">
            <v>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24845</v>
          </cell>
          <cell r="H8">
            <v>166350</v>
          </cell>
          <cell r="I8">
            <v>160000</v>
          </cell>
        </row>
        <row r="9">
          <cell r="F9">
            <v>394690</v>
          </cell>
          <cell r="H9">
            <v>2870285</v>
          </cell>
          <cell r="I9">
            <v>2450000</v>
          </cell>
        </row>
        <row r="10">
          <cell r="F10">
            <v>1175</v>
          </cell>
          <cell r="H10">
            <v>6500</v>
          </cell>
          <cell r="I10">
            <v>4100</v>
          </cell>
        </row>
        <row r="11">
          <cell r="F11">
            <v>58375</v>
          </cell>
          <cell r="H11">
            <v>406480</v>
          </cell>
        </row>
        <row r="12">
          <cell r="F12">
            <v>6115</v>
          </cell>
          <cell r="H12">
            <v>35200</v>
          </cell>
        </row>
        <row r="13">
          <cell r="F13">
            <v>64490</v>
          </cell>
          <cell r="H13">
            <v>441680</v>
          </cell>
          <cell r="I13">
            <v>280000</v>
          </cell>
        </row>
        <row r="14">
          <cell r="F14">
            <v>5235</v>
          </cell>
          <cell r="H14">
            <v>28600</v>
          </cell>
          <cell r="I14">
            <v>13620</v>
          </cell>
        </row>
        <row r="15">
          <cell r="F15">
            <v>55785</v>
          </cell>
          <cell r="H15">
            <v>317520</v>
          </cell>
          <cell r="I15">
            <v>166000</v>
          </cell>
        </row>
        <row r="18">
          <cell r="F18">
            <v>144700</v>
          </cell>
          <cell r="H18">
            <v>1402930</v>
          </cell>
          <cell r="I18">
            <v>1250000</v>
          </cell>
        </row>
        <row r="19">
          <cell r="F19">
            <v>1635</v>
          </cell>
          <cell r="H19">
            <v>10120</v>
          </cell>
          <cell r="I19">
            <v>2900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  <cell r="I8">
            <v>456000</v>
          </cell>
        </row>
        <row r="9">
          <cell r="F9">
            <v>677800</v>
          </cell>
          <cell r="H9">
            <v>5053000</v>
          </cell>
          <cell r="I9">
            <v>4800000</v>
          </cell>
        </row>
        <row r="10">
          <cell r="F10">
            <v>6800</v>
          </cell>
          <cell r="H10">
            <v>40000</v>
          </cell>
          <cell r="I10">
            <v>24000</v>
          </cell>
        </row>
        <row r="11">
          <cell r="F11">
            <v>203800</v>
          </cell>
          <cell r="H11">
            <v>1470000</v>
          </cell>
        </row>
        <row r="12">
          <cell r="F12">
            <v>84100</v>
          </cell>
          <cell r="H12">
            <v>532000</v>
          </cell>
        </row>
        <row r="13">
          <cell r="F13">
            <v>287900</v>
          </cell>
          <cell r="H13">
            <v>2002000</v>
          </cell>
          <cell r="I13">
            <v>1905000</v>
          </cell>
        </row>
        <row r="14">
          <cell r="F14">
            <v>11100</v>
          </cell>
          <cell r="H14">
            <v>55000</v>
          </cell>
          <cell r="I14">
            <v>31000</v>
          </cell>
        </row>
        <row r="15">
          <cell r="F15">
            <v>26300</v>
          </cell>
          <cell r="H15">
            <v>139000</v>
          </cell>
          <cell r="I15">
            <v>74000</v>
          </cell>
        </row>
        <row r="18">
          <cell r="F18">
            <v>164300</v>
          </cell>
          <cell r="H18">
            <v>1700000</v>
          </cell>
          <cell r="I18">
            <v>1470000</v>
          </cell>
        </row>
        <row r="19">
          <cell r="F19">
            <v>7500</v>
          </cell>
          <cell r="H19">
            <v>49000</v>
          </cell>
          <cell r="I19">
            <v>29000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2470</v>
          </cell>
          <cell r="H8">
            <v>17290</v>
          </cell>
          <cell r="I8">
            <v>15000</v>
          </cell>
        </row>
        <row r="9">
          <cell r="F9">
            <v>238350</v>
          </cell>
          <cell r="H9">
            <v>2049810</v>
          </cell>
          <cell r="I9">
            <v>1940000</v>
          </cell>
        </row>
        <row r="10">
          <cell r="F10">
            <v>360</v>
          </cell>
          <cell r="H10">
            <v>2340</v>
          </cell>
          <cell r="I10">
            <v>2000</v>
          </cell>
        </row>
        <row r="11">
          <cell r="F11">
            <v>38920</v>
          </cell>
          <cell r="H11">
            <v>311360</v>
          </cell>
        </row>
        <row r="12">
          <cell r="F12">
            <v>35490</v>
          </cell>
          <cell r="H12">
            <v>251979</v>
          </cell>
        </row>
        <row r="13">
          <cell r="F13">
            <v>74410</v>
          </cell>
          <cell r="H13">
            <v>563339</v>
          </cell>
          <cell r="I13">
            <v>530000</v>
          </cell>
        </row>
        <row r="14">
          <cell r="F14">
            <v>2450</v>
          </cell>
          <cell r="H14">
            <v>15925</v>
          </cell>
          <cell r="I14">
            <v>12700</v>
          </cell>
        </row>
        <row r="15">
          <cell r="F15">
            <v>1440</v>
          </cell>
          <cell r="H15">
            <v>9360</v>
          </cell>
          <cell r="I15">
            <v>4900</v>
          </cell>
        </row>
        <row r="18">
          <cell r="F18">
            <v>43170</v>
          </cell>
          <cell r="H18">
            <v>466236</v>
          </cell>
          <cell r="I18">
            <v>410000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26350</v>
          </cell>
          <cell r="H8">
            <v>167185</v>
          </cell>
          <cell r="I8">
            <v>162000</v>
          </cell>
        </row>
        <row r="9">
          <cell r="F9">
            <v>394940</v>
          </cell>
          <cell r="H9">
            <v>2660462</v>
          </cell>
          <cell r="I9">
            <v>2470000</v>
          </cell>
        </row>
        <row r="10">
          <cell r="F10">
            <v>655</v>
          </cell>
          <cell r="H10">
            <v>3275</v>
          </cell>
          <cell r="I10">
            <v>1250</v>
          </cell>
        </row>
        <row r="11">
          <cell r="F11">
            <v>86500</v>
          </cell>
          <cell r="H11">
            <v>549240</v>
          </cell>
        </row>
        <row r="12">
          <cell r="F12">
            <v>22170</v>
          </cell>
          <cell r="H12">
            <v>125187</v>
          </cell>
        </row>
        <row r="13">
          <cell r="F13">
            <v>108670</v>
          </cell>
          <cell r="H13">
            <v>674427</v>
          </cell>
          <cell r="I13">
            <v>560000</v>
          </cell>
        </row>
        <row r="14">
          <cell r="F14">
            <v>5050</v>
          </cell>
          <cell r="H14">
            <v>20887</v>
          </cell>
          <cell r="I14">
            <v>7200</v>
          </cell>
        </row>
        <row r="15">
          <cell r="F15">
            <v>27650</v>
          </cell>
          <cell r="H15">
            <v>142455</v>
          </cell>
          <cell r="I15">
            <v>56500</v>
          </cell>
        </row>
        <row r="18">
          <cell r="F18">
            <v>210460</v>
          </cell>
          <cell r="H18">
            <v>2155124</v>
          </cell>
          <cell r="I18">
            <v>2020000</v>
          </cell>
        </row>
        <row r="19">
          <cell r="F19">
            <v>5420</v>
          </cell>
          <cell r="H19">
            <v>35230</v>
          </cell>
          <cell r="I19">
            <v>19200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651</v>
          </cell>
          <cell r="H8">
            <v>4036.2</v>
          </cell>
          <cell r="I8">
            <v>200</v>
          </cell>
        </row>
        <row r="9">
          <cell r="F9">
            <v>273660</v>
          </cell>
          <cell r="H9">
            <v>2318447.52</v>
          </cell>
          <cell r="I9">
            <v>2300000</v>
          </cell>
        </row>
        <row r="10">
          <cell r="F10">
            <v>62</v>
          </cell>
          <cell r="H10">
            <v>434</v>
          </cell>
          <cell r="I10">
            <v>430</v>
          </cell>
        </row>
        <row r="11">
          <cell r="F11">
            <v>48902</v>
          </cell>
          <cell r="H11">
            <v>391949.53</v>
          </cell>
        </row>
        <row r="12">
          <cell r="F12">
            <v>5434</v>
          </cell>
          <cell r="H12">
            <v>43553.51</v>
          </cell>
        </row>
        <row r="13">
          <cell r="F13">
            <v>54336</v>
          </cell>
          <cell r="H13">
            <v>435503.04000000004</v>
          </cell>
          <cell r="I13">
            <v>415000</v>
          </cell>
        </row>
        <row r="14">
          <cell r="F14">
            <v>1520</v>
          </cell>
          <cell r="H14">
            <v>8127.44</v>
          </cell>
          <cell r="I14">
            <v>4300</v>
          </cell>
        </row>
        <row r="15">
          <cell r="F15">
            <v>1070</v>
          </cell>
          <cell r="H15">
            <v>5174.5199999999995</v>
          </cell>
          <cell r="I15">
            <v>2700</v>
          </cell>
        </row>
        <row r="18">
          <cell r="F18">
            <v>10139</v>
          </cell>
          <cell r="H18">
            <v>90216.82200000001</v>
          </cell>
          <cell r="I18">
            <v>63000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500</v>
          </cell>
          <cell r="H8">
            <v>2700</v>
          </cell>
          <cell r="I8">
            <v>1450</v>
          </cell>
        </row>
        <row r="9">
          <cell r="F9">
            <v>219000</v>
          </cell>
          <cell r="H9">
            <v>1650930</v>
          </cell>
          <cell r="I9">
            <v>1390000</v>
          </cell>
        </row>
        <row r="10">
          <cell r="F10">
            <v>265</v>
          </cell>
          <cell r="H10">
            <v>1350</v>
          </cell>
          <cell r="I10">
            <v>800</v>
          </cell>
        </row>
        <row r="11">
          <cell r="F11">
            <v>43700</v>
          </cell>
          <cell r="H11">
            <v>312650.25531914894</v>
          </cell>
        </row>
        <row r="12">
          <cell r="F12">
            <v>3300</v>
          </cell>
          <cell r="H12">
            <v>23166</v>
          </cell>
        </row>
        <row r="13">
          <cell r="F13">
            <v>47000</v>
          </cell>
          <cell r="H13">
            <v>335816.25531914894</v>
          </cell>
          <cell r="I13">
            <v>260000</v>
          </cell>
        </row>
        <row r="14">
          <cell r="F14">
            <v>7200</v>
          </cell>
          <cell r="H14">
            <v>43080</v>
          </cell>
          <cell r="I14">
            <v>28900</v>
          </cell>
        </row>
        <row r="15">
          <cell r="F15">
            <v>8600</v>
          </cell>
          <cell r="H15">
            <v>50950</v>
          </cell>
          <cell r="I15">
            <v>23000</v>
          </cell>
        </row>
        <row r="18">
          <cell r="F18">
            <v>16100</v>
          </cell>
          <cell r="H18">
            <v>150000</v>
          </cell>
          <cell r="I18">
            <v>123000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</sheetNames>
    <sheetDataSet>
      <sheetData sheetId="0">
        <row r="8">
          <cell r="F8">
            <v>54250</v>
          </cell>
          <cell r="H8">
            <v>281371</v>
          </cell>
          <cell r="I8">
            <v>280000</v>
          </cell>
        </row>
        <row r="9">
          <cell r="F9">
            <v>280080</v>
          </cell>
          <cell r="H9">
            <v>1485460</v>
          </cell>
          <cell r="I9">
            <v>1420000</v>
          </cell>
        </row>
        <row r="10">
          <cell r="F10">
            <v>1155</v>
          </cell>
          <cell r="H10">
            <v>4420</v>
          </cell>
          <cell r="I10">
            <v>2000</v>
          </cell>
        </row>
        <row r="11">
          <cell r="F11">
            <v>88167</v>
          </cell>
          <cell r="H11">
            <v>436794</v>
          </cell>
        </row>
        <row r="12">
          <cell r="F12">
            <v>6620</v>
          </cell>
          <cell r="H12">
            <v>22750</v>
          </cell>
        </row>
        <row r="13">
          <cell r="F13">
            <v>94787</v>
          </cell>
          <cell r="H13">
            <v>459544</v>
          </cell>
          <cell r="I13">
            <v>220000</v>
          </cell>
        </row>
        <row r="14">
          <cell r="F14">
            <v>6560</v>
          </cell>
          <cell r="H14">
            <v>21361</v>
          </cell>
          <cell r="I14">
            <v>7700</v>
          </cell>
        </row>
        <row r="15">
          <cell r="F15">
            <v>46641</v>
          </cell>
          <cell r="H15">
            <v>194570</v>
          </cell>
          <cell r="I15">
            <v>60000</v>
          </cell>
        </row>
        <row r="18">
          <cell r="F18">
            <v>175729</v>
          </cell>
          <cell r="H18">
            <v>1680520</v>
          </cell>
          <cell r="I18">
            <v>1300000</v>
          </cell>
        </row>
        <row r="19">
          <cell r="F19">
            <v>27310</v>
          </cell>
          <cell r="H19">
            <v>174322</v>
          </cell>
          <cell r="I19">
            <v>160000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  <cell r="I8">
            <v>202000</v>
          </cell>
        </row>
        <row r="9">
          <cell r="F9">
            <v>17400</v>
          </cell>
          <cell r="H9">
            <v>81700</v>
          </cell>
          <cell r="I9">
            <v>59000</v>
          </cell>
        </row>
        <row r="10">
          <cell r="F10">
            <v>1600</v>
          </cell>
          <cell r="H10">
            <v>5440</v>
          </cell>
          <cell r="I10">
            <v>450</v>
          </cell>
        </row>
        <row r="11">
          <cell r="F11">
            <v>11500</v>
          </cell>
          <cell r="H11">
            <v>48300</v>
          </cell>
        </row>
        <row r="12">
          <cell r="F12">
            <v>1800</v>
          </cell>
          <cell r="H12">
            <v>6500</v>
          </cell>
        </row>
        <row r="13">
          <cell r="F13">
            <v>13300</v>
          </cell>
          <cell r="H13">
            <v>54800</v>
          </cell>
          <cell r="I13">
            <v>24400</v>
          </cell>
        </row>
        <row r="14">
          <cell r="F14">
            <v>1000</v>
          </cell>
          <cell r="H14">
            <v>3400</v>
          </cell>
          <cell r="I14">
            <v>550</v>
          </cell>
        </row>
        <row r="15">
          <cell r="F15">
            <v>6900</v>
          </cell>
          <cell r="H15">
            <v>28300</v>
          </cell>
          <cell r="I15">
            <v>2600</v>
          </cell>
        </row>
        <row r="18">
          <cell r="F18">
            <v>5000</v>
          </cell>
          <cell r="H18">
            <v>31500</v>
          </cell>
          <cell r="I18">
            <v>15000</v>
          </cell>
        </row>
        <row r="19">
          <cell r="F19">
            <v>2800</v>
          </cell>
          <cell r="H19">
            <v>17400</v>
          </cell>
          <cell r="I19">
            <v>10000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8">
          <cell r="F8">
            <v>42880</v>
          </cell>
          <cell r="H8">
            <v>180750</v>
          </cell>
        </row>
        <row r="9">
          <cell r="F9">
            <v>9000</v>
          </cell>
          <cell r="H9">
            <v>36800</v>
          </cell>
        </row>
        <row r="10">
          <cell r="F10">
            <v>410</v>
          </cell>
          <cell r="H10">
            <v>1230</v>
          </cell>
        </row>
        <row r="13">
          <cell r="F13">
            <v>9250</v>
          </cell>
          <cell r="H13">
            <v>35300</v>
          </cell>
        </row>
        <row r="14">
          <cell r="F14">
            <v>1650</v>
          </cell>
          <cell r="H14">
            <v>4075</v>
          </cell>
        </row>
        <row r="15">
          <cell r="F15">
            <v>3375</v>
          </cell>
          <cell r="H15">
            <v>13150</v>
          </cell>
        </row>
        <row r="18">
          <cell r="F18">
            <v>5900</v>
          </cell>
          <cell r="H18">
            <v>50000</v>
          </cell>
        </row>
        <row r="19">
          <cell r="F19">
            <v>1755</v>
          </cell>
          <cell r="H19">
            <v>8600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8">
          <cell r="F8">
            <v>425</v>
          </cell>
          <cell r="H8">
            <v>2271</v>
          </cell>
        </row>
        <row r="9">
          <cell r="F9">
            <v>411480</v>
          </cell>
          <cell r="H9">
            <v>3286270</v>
          </cell>
        </row>
        <row r="10">
          <cell r="F10">
            <v>240</v>
          </cell>
          <cell r="H10">
            <v>1080</v>
          </cell>
        </row>
        <row r="13">
          <cell r="F13">
            <v>268770</v>
          </cell>
          <cell r="H13">
            <v>1779140</v>
          </cell>
        </row>
        <row r="14">
          <cell r="F14">
            <v>6000</v>
          </cell>
          <cell r="H14">
            <v>31788</v>
          </cell>
        </row>
        <row r="15">
          <cell r="F15">
            <v>5430</v>
          </cell>
          <cell r="H15">
            <v>32665</v>
          </cell>
        </row>
        <row r="18">
          <cell r="F18">
            <v>51620</v>
          </cell>
          <cell r="H18">
            <v>391185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F8" sqref="F8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94" bestFit="1" customWidth="1"/>
    <col min="5" max="5" width="14.66015625" style="95" customWidth="1"/>
    <col min="6" max="6" width="11.5" style="94" customWidth="1"/>
    <col min="7" max="7" width="11.5" style="96" customWidth="1"/>
    <col min="8" max="9" width="11.5" style="23" customWidth="1"/>
    <col min="10" max="10" width="16.66015625" style="29" customWidth="1"/>
    <col min="11" max="16384" width="11.5" style="23" customWidth="1"/>
  </cols>
  <sheetData>
    <row r="1" spans="2:9" ht="10.5">
      <c r="B1" s="24"/>
      <c r="C1" s="25"/>
      <c r="D1" s="26"/>
      <c r="E1" s="27"/>
      <c r="F1" s="28"/>
      <c r="G1" s="28"/>
      <c r="H1" s="28"/>
      <c r="I1" s="28"/>
    </row>
    <row r="2" spans="1:9" ht="12.75">
      <c r="A2" s="30"/>
      <c r="B2" s="31"/>
      <c r="C2" s="32"/>
      <c r="D2" s="33"/>
      <c r="E2" s="34"/>
      <c r="F2" s="35"/>
      <c r="G2" s="35"/>
      <c r="H2" s="35"/>
      <c r="I2" s="35"/>
    </row>
    <row r="3" spans="1:10" s="40" customFormat="1" ht="12.75">
      <c r="A3" s="36"/>
      <c r="B3" s="37"/>
      <c r="C3" s="38"/>
      <c r="D3" s="38"/>
      <c r="E3" s="38"/>
      <c r="F3" s="39"/>
      <c r="G3" s="38"/>
      <c r="H3" s="38"/>
      <c r="I3" s="38"/>
      <c r="J3" s="29"/>
    </row>
    <row r="4" spans="1:10" s="40" customFormat="1" ht="12.75">
      <c r="A4" s="36"/>
      <c r="B4" s="38"/>
      <c r="C4" s="38"/>
      <c r="D4" s="38"/>
      <c r="E4" s="38"/>
      <c r="F4" s="39"/>
      <c r="G4" s="38"/>
      <c r="H4" s="38"/>
      <c r="I4" s="38"/>
      <c r="J4" s="29"/>
    </row>
    <row r="5" spans="1:9" ht="12.75">
      <c r="A5" s="30"/>
      <c r="B5" s="32"/>
      <c r="C5" s="32"/>
      <c r="D5" s="33"/>
      <c r="E5" s="34"/>
      <c r="F5" s="33"/>
      <c r="G5" s="41"/>
      <c r="H5" s="32"/>
      <c r="I5" s="32"/>
    </row>
    <row r="6" spans="1:11" s="40" customFormat="1" ht="24.75" customHeight="1">
      <c r="A6" s="36"/>
      <c r="B6" s="42"/>
      <c r="C6" s="42"/>
      <c r="D6" s="42"/>
      <c r="E6" s="42"/>
      <c r="F6" s="42"/>
      <c r="G6" s="42"/>
      <c r="H6" s="42"/>
      <c r="I6" s="42"/>
      <c r="J6" s="29"/>
      <c r="K6" s="43"/>
    </row>
    <row r="7" spans="1:9" ht="12.75">
      <c r="A7" s="30"/>
      <c r="B7" s="32"/>
      <c r="C7" s="32"/>
      <c r="D7" s="33"/>
      <c r="E7" s="33"/>
      <c r="F7" s="33"/>
      <c r="G7" s="41"/>
      <c r="H7" s="32"/>
      <c r="I7" s="32"/>
    </row>
    <row r="8" spans="1:10" s="40" customFormat="1" ht="20.25">
      <c r="A8" s="36"/>
      <c r="B8" s="44"/>
      <c r="C8" s="38"/>
      <c r="D8" s="39"/>
      <c r="E8" s="45"/>
      <c r="F8" s="46"/>
      <c r="G8" s="38"/>
      <c r="H8" s="38"/>
      <c r="I8" s="38"/>
      <c r="J8" s="29"/>
    </row>
    <row r="9" spans="1:9" ht="13.5" thickBot="1">
      <c r="A9" s="30"/>
      <c r="B9" s="32"/>
      <c r="C9" s="32"/>
      <c r="D9" s="33"/>
      <c r="E9" s="34"/>
      <c r="F9" s="33"/>
      <c r="G9" s="41"/>
      <c r="H9" s="32"/>
      <c r="I9" s="32"/>
    </row>
    <row r="10" spans="1:12" ht="24">
      <c r="A10" s="30"/>
      <c r="B10" s="7"/>
      <c r="C10" s="8" t="s">
        <v>2</v>
      </c>
      <c r="D10" s="9" t="s">
        <v>32</v>
      </c>
      <c r="E10" s="10" t="s">
        <v>1</v>
      </c>
      <c r="F10" s="13" t="s">
        <v>50</v>
      </c>
      <c r="G10" s="10" t="s">
        <v>51</v>
      </c>
      <c r="H10" s="13" t="s">
        <v>52</v>
      </c>
      <c r="I10" s="14" t="s">
        <v>53</v>
      </c>
      <c r="J10" s="15" t="s">
        <v>54</v>
      </c>
      <c r="L10" s="29"/>
    </row>
    <row r="11" spans="1:10" ht="12.75">
      <c r="A11" s="30"/>
      <c r="B11" s="1"/>
      <c r="C11" s="2" t="s">
        <v>33</v>
      </c>
      <c r="D11" s="3" t="s">
        <v>34</v>
      </c>
      <c r="E11" s="11" t="s">
        <v>35</v>
      </c>
      <c r="F11" s="16" t="s">
        <v>55</v>
      </c>
      <c r="G11" s="11" t="s">
        <v>56</v>
      </c>
      <c r="H11" s="16" t="s">
        <v>50</v>
      </c>
      <c r="I11" s="17" t="s">
        <v>57</v>
      </c>
      <c r="J11" s="18"/>
    </row>
    <row r="12" spans="1:10" ht="12.75">
      <c r="A12" s="30"/>
      <c r="B12" s="4"/>
      <c r="C12" s="5"/>
      <c r="D12" s="6"/>
      <c r="E12" s="12"/>
      <c r="F12" s="19" t="s">
        <v>35</v>
      </c>
      <c r="G12" s="20" t="s">
        <v>108</v>
      </c>
      <c r="H12" s="19" t="s">
        <v>58</v>
      </c>
      <c r="I12" s="21"/>
      <c r="J12" s="22"/>
    </row>
    <row r="13" spans="1:10" ht="12.75">
      <c r="A13" s="30"/>
      <c r="B13" s="47" t="s">
        <v>36</v>
      </c>
      <c r="C13" s="48"/>
      <c r="D13" s="48"/>
      <c r="E13" s="49"/>
      <c r="F13" s="48"/>
      <c r="G13" s="49"/>
      <c r="H13" s="48"/>
      <c r="I13" s="50"/>
      <c r="J13" s="51"/>
    </row>
    <row r="14" spans="1:10" ht="12.75">
      <c r="A14" s="30" t="s">
        <v>26</v>
      </c>
      <c r="B14" s="52" t="s">
        <v>48</v>
      </c>
      <c r="C14" s="53">
        <f>'[51]BLETENDRE'!$C$33</f>
        <v>5005907</v>
      </c>
      <c r="D14" s="53">
        <f>IF(C14=0,0,(E14/C14)*10)</f>
        <v>74.92971507461087</v>
      </c>
      <c r="E14" s="54">
        <f>'[51]BLETENDRE'!$E$33</f>
        <v>37509118.52</v>
      </c>
      <c r="F14" s="53">
        <f>'[51]BLETENDRE'!$G$33</f>
        <v>34495800</v>
      </c>
      <c r="G14" s="55">
        <f>'[51]BLETENDRE'!$C$64</f>
        <v>32331098.899999995</v>
      </c>
      <c r="H14" s="56">
        <f>IF(G14=0,"",(G14/F14))</f>
        <v>0.9372474011328914</v>
      </c>
      <c r="I14" s="55">
        <f>E14-F14</f>
        <v>3013318.5200000033</v>
      </c>
      <c r="J14" s="57">
        <f>(F14/E14)</f>
        <v>0.9196643739203498</v>
      </c>
    </row>
    <row r="15" spans="1:10" ht="12.75">
      <c r="A15" s="30" t="s">
        <v>26</v>
      </c>
      <c r="B15" s="52"/>
      <c r="C15" s="58"/>
      <c r="D15" s="59"/>
      <c r="E15" s="60"/>
      <c r="F15" s="58"/>
      <c r="G15" s="61"/>
      <c r="H15" s="62"/>
      <c r="I15" s="61"/>
      <c r="J15" s="63"/>
    </row>
    <row r="16" spans="1:10" ht="12.75">
      <c r="A16" s="30" t="s">
        <v>26</v>
      </c>
      <c r="B16" s="52" t="s">
        <v>47</v>
      </c>
      <c r="C16" s="58">
        <f>'[51]BLETENDRE'!$C$35</f>
        <v>4975768</v>
      </c>
      <c r="D16" s="58">
        <f>IF(C16=0,0,(E16/C16)*10)</f>
        <v>73.97046928232987</v>
      </c>
      <c r="E16" s="60">
        <f>'[51]BLETENDRE'!$E$35</f>
        <v>36805989.4</v>
      </c>
      <c r="F16" s="58">
        <f>'[51]BLETENDRE'!$G$35</f>
        <v>34012129.1</v>
      </c>
      <c r="G16" s="64">
        <f>'[51]BLETENDRE'!$D$64</f>
        <v>32130954.1</v>
      </c>
      <c r="H16" s="62">
        <f>IF(G16=0,"",(G16/F16))</f>
        <v>0.9446910543450807</v>
      </c>
      <c r="I16" s="61">
        <f>E16-F16</f>
        <v>2793860.299999997</v>
      </c>
      <c r="J16" s="65">
        <f>(F16/E16)</f>
        <v>0.9240922375530544</v>
      </c>
    </row>
    <row r="17" spans="1:10" ht="12.75">
      <c r="A17" s="30" t="s">
        <v>26</v>
      </c>
      <c r="B17" s="66" t="s">
        <v>37</v>
      </c>
      <c r="C17" s="67">
        <f>(C14/C16)-1</f>
        <v>0.006057155397920511</v>
      </c>
      <c r="D17" s="67">
        <f>(D14/D16)-1</f>
        <v>0.012967956017958304</v>
      </c>
      <c r="E17" s="68">
        <f>(E14/E16)-1</f>
        <v>0.0191036603406729</v>
      </c>
      <c r="F17" s="67">
        <f>(F14/F16)-1</f>
        <v>0.014220541694933031</v>
      </c>
      <c r="G17" s="69">
        <f>IF(G16=0,"",(G14/G16)-1)</f>
        <v>0.00622903382753881</v>
      </c>
      <c r="H17" s="67">
        <f>IF(H14="","",H14-H16)</f>
        <v>-0.007443653212189316</v>
      </c>
      <c r="I17" s="69">
        <f>(I14/I16)-1</f>
        <v>0.07855017661405861</v>
      </c>
      <c r="J17" s="70">
        <f>(J14/J16)-1</f>
        <v>-0.004791581892765628</v>
      </c>
    </row>
    <row r="18" spans="1:10" ht="12.75">
      <c r="A18" s="30"/>
      <c r="B18" s="47" t="s">
        <v>38</v>
      </c>
      <c r="C18" s="62"/>
      <c r="D18" s="62"/>
      <c r="E18" s="71"/>
      <c r="F18" s="62"/>
      <c r="G18" s="71"/>
      <c r="H18" s="62"/>
      <c r="I18" s="72"/>
      <c r="J18" s="73"/>
    </row>
    <row r="19" spans="1:10" ht="12.75">
      <c r="A19" s="30" t="s">
        <v>26</v>
      </c>
      <c r="B19" s="52" t="s">
        <v>48</v>
      </c>
      <c r="C19" s="53">
        <f>'[52]BLEDUR'!$C$33</f>
        <v>288166</v>
      </c>
      <c r="D19" s="53">
        <f>IF(C19=0,0,(E19/C19)*10)</f>
        <v>51.95280498046265</v>
      </c>
      <c r="E19" s="54">
        <f>'[52]BLEDUR'!$E$33</f>
        <v>1497103.2</v>
      </c>
      <c r="F19" s="53">
        <f>'[52]BLEDUR'!$G$33</f>
        <v>1440280</v>
      </c>
      <c r="G19" s="54">
        <f>'[52]BLEDUR'!$C$64</f>
        <v>1380757.5999999999</v>
      </c>
      <c r="H19" s="56">
        <f>IF(G19=0,"",(G19/F19))</f>
        <v>0.9586730357985946</v>
      </c>
      <c r="I19" s="55">
        <f>E19-F19</f>
        <v>56823.19999999995</v>
      </c>
      <c r="J19" s="57">
        <f>(F19/E19)</f>
        <v>0.9620445671347173</v>
      </c>
    </row>
    <row r="20" spans="1:10" ht="12.75">
      <c r="A20" s="30" t="s">
        <v>26</v>
      </c>
      <c r="B20" s="52"/>
      <c r="C20" s="58"/>
      <c r="D20" s="59"/>
      <c r="E20" s="60"/>
      <c r="F20" s="58"/>
      <c r="G20" s="60"/>
      <c r="H20" s="62"/>
      <c r="I20" s="61"/>
      <c r="J20" s="63"/>
    </row>
    <row r="21" spans="1:10" ht="12.75">
      <c r="A21" s="30" t="s">
        <v>26</v>
      </c>
      <c r="B21" s="52" t="s">
        <v>47</v>
      </c>
      <c r="C21" s="58">
        <f>'[52]BLEDUR'!$C$35</f>
        <v>340737</v>
      </c>
      <c r="D21" s="58">
        <f>IF(C21=0,0,(E21/C21)*10)</f>
        <v>53.35502161491121</v>
      </c>
      <c r="E21" s="60">
        <f>'[52]BLEDUR'!$E$35</f>
        <v>1818003</v>
      </c>
      <c r="F21" s="58">
        <f>'[52]BLEDUR'!$G$35</f>
        <v>1820044.4</v>
      </c>
      <c r="G21" s="74">
        <f>'[52]BLEDUR'!$D$64</f>
        <v>1744242.9</v>
      </c>
      <c r="H21" s="62">
        <f>IF(G21=0,"",(G21/F21))</f>
        <v>0.9583518402078542</v>
      </c>
      <c r="I21" s="61">
        <f>E21-F21</f>
        <v>-2041.3999999999069</v>
      </c>
      <c r="J21" s="65">
        <f>(F21/E21)</f>
        <v>1.0011228804352907</v>
      </c>
    </row>
    <row r="22" spans="1:10" ht="12.75">
      <c r="A22" s="30" t="s">
        <v>26</v>
      </c>
      <c r="B22" s="66" t="s">
        <v>37</v>
      </c>
      <c r="C22" s="67">
        <f>(C19/C21)-1</f>
        <v>-0.15428615031534587</v>
      </c>
      <c r="D22" s="67">
        <f>(D19/D21)-1</f>
        <v>-0.02628087463948614</v>
      </c>
      <c r="E22" s="68">
        <f>(E19/E21)-1</f>
        <v>-0.17651224997978554</v>
      </c>
      <c r="F22" s="67">
        <f>(F19/F21)-1</f>
        <v>-0.20865666793623272</v>
      </c>
      <c r="G22" s="68">
        <f>IF(G21=0,"",(G19/G21)-1)</f>
        <v>-0.20839144593909487</v>
      </c>
      <c r="H22" s="67">
        <f>IF(H19="","",H19-H21)</f>
        <v>0.0003211955907403974</v>
      </c>
      <c r="I22" s="69">
        <f>(I19/I21)-1</f>
        <v>-28.835407073578203</v>
      </c>
      <c r="J22" s="70">
        <f>(J19/J21)-1</f>
        <v>-0.03903448224415973</v>
      </c>
    </row>
    <row r="23" spans="1:10" ht="12.75">
      <c r="A23" s="30"/>
      <c r="B23" s="47" t="s">
        <v>39</v>
      </c>
      <c r="C23" s="58"/>
      <c r="D23" s="59"/>
      <c r="E23" s="60"/>
      <c r="F23" s="75"/>
      <c r="G23" s="76"/>
      <c r="H23" s="77"/>
      <c r="I23" s="78"/>
      <c r="J23" s="79"/>
    </row>
    <row r="24" spans="1:10" ht="12.75">
      <c r="A24" s="30" t="s">
        <v>26</v>
      </c>
      <c r="B24" s="52" t="s">
        <v>48</v>
      </c>
      <c r="C24" s="53">
        <f>'[53]ORGE'!$C$33</f>
        <v>1755929</v>
      </c>
      <c r="D24" s="53">
        <f>IF(C24=0,0,(E24/C24)*10)</f>
        <v>66.51185438203453</v>
      </c>
      <c r="E24" s="54">
        <f>'[53]ORGE'!$E$33</f>
        <v>11679009.395319149</v>
      </c>
      <c r="F24" s="53">
        <f>'[53]ORGE'!$G$33</f>
        <v>9867600</v>
      </c>
      <c r="G24" s="54">
        <f>'[53]ORGE'!$C$64</f>
        <v>9569877.200000001</v>
      </c>
      <c r="H24" s="56">
        <f>IF(G24=0,"",(G24/F24))</f>
        <v>0.969828245976732</v>
      </c>
      <c r="I24" s="55">
        <f>E24-F24</f>
        <v>1811409.395319149</v>
      </c>
      <c r="J24" s="57">
        <f>(F24/E24)</f>
        <v>0.8449004248557975</v>
      </c>
    </row>
    <row r="25" spans="1:10" ht="12.75">
      <c r="A25" s="30" t="s">
        <v>26</v>
      </c>
      <c r="B25" s="52"/>
      <c r="C25" s="58"/>
      <c r="D25" s="59"/>
      <c r="E25" s="60"/>
      <c r="F25" s="58"/>
      <c r="G25" s="60"/>
      <c r="H25" s="62"/>
      <c r="I25" s="61"/>
      <c r="J25" s="63"/>
    </row>
    <row r="26" spans="1:10" ht="12.75">
      <c r="A26" s="30" t="s">
        <v>26</v>
      </c>
      <c r="B26" s="52" t="s">
        <v>47</v>
      </c>
      <c r="C26" s="58">
        <f>'[53]ORGE'!$C$35</f>
        <v>1634686</v>
      </c>
      <c r="D26" s="58">
        <f>IF(C26=0,0,(E26/C26)*10)</f>
        <v>63.16434529535848</v>
      </c>
      <c r="E26" s="60">
        <f>'[53]ORGE'!$E$35</f>
        <v>10325387.095348837</v>
      </c>
      <c r="F26" s="58">
        <f>'[53]ORGE'!$G$35</f>
        <v>8442582.600000001</v>
      </c>
      <c r="G26" s="74">
        <f>'[53]ORGE'!$D$64</f>
        <v>8130564.9</v>
      </c>
      <c r="H26" s="62">
        <f>IF(G26=0,"",(G26/F26))</f>
        <v>0.9630423870534591</v>
      </c>
      <c r="I26" s="61">
        <f>E26-F26</f>
        <v>1882804.4953488354</v>
      </c>
      <c r="J26" s="65">
        <f>(F26/E26)</f>
        <v>0.8176528901084046</v>
      </c>
    </row>
    <row r="27" spans="1:10" ht="12.75">
      <c r="A27" s="30" t="s">
        <v>26</v>
      </c>
      <c r="B27" s="66" t="s">
        <v>37</v>
      </c>
      <c r="C27" s="67">
        <f>(C24/C26)-1</f>
        <v>0.07416898413517958</v>
      </c>
      <c r="D27" s="67">
        <f>(D24/D26)-1</f>
        <v>0.05299681443736959</v>
      </c>
      <c r="E27" s="68">
        <f>(E24/E26)-1</f>
        <v>0.13109651846176917</v>
      </c>
      <c r="F27" s="67">
        <f>(F24/F26)-1</f>
        <v>0.16878927545227662</v>
      </c>
      <c r="G27" s="68">
        <f>IF(G26=0,"",(G24/G26)-1)</f>
        <v>0.17702488298199315</v>
      </c>
      <c r="H27" s="67">
        <f>IF(H24="","",H24-H26)</f>
        <v>0.0067858589232728805</v>
      </c>
      <c r="I27" s="69">
        <f>(I24/I26)-1</f>
        <v>-0.037919550439812766</v>
      </c>
      <c r="J27" s="70">
        <f>(J24/J26)-1</f>
        <v>0.03332408541206333</v>
      </c>
    </row>
    <row r="28" spans="1:10" ht="12.75">
      <c r="A28" s="30"/>
      <c r="B28" s="47" t="s">
        <v>40</v>
      </c>
      <c r="C28" s="58"/>
      <c r="D28" s="59"/>
      <c r="E28" s="60"/>
      <c r="F28" s="75"/>
      <c r="G28" s="76"/>
      <c r="H28" s="77"/>
      <c r="I28" s="78"/>
      <c r="J28" s="79"/>
    </row>
    <row r="29" spans="1:10" ht="12.75">
      <c r="A29" s="30"/>
      <c r="B29" s="52" t="s">
        <v>48</v>
      </c>
      <c r="C29" s="53">
        <f>'[54]AVOINE'!$C$33</f>
        <v>97300</v>
      </c>
      <c r="D29" s="53">
        <f>IF(C29=0,0,(E29/C29)*10)</f>
        <v>46.490857142857145</v>
      </c>
      <c r="E29" s="54">
        <f>'[54]AVOINE'!$E$33</f>
        <v>452356.04</v>
      </c>
      <c r="F29" s="53">
        <f>'[54]AVOINE'!$G$33</f>
        <v>246700</v>
      </c>
      <c r="G29" s="54">
        <f>'[54]AVOINE'!$C$64</f>
        <v>229655.09999999998</v>
      </c>
      <c r="H29" s="56">
        <f>IF(G29=0,"",(G29/F29))</f>
        <v>0.9309083907580056</v>
      </c>
      <c r="I29" s="55">
        <f>E29-F29</f>
        <v>205656.03999999998</v>
      </c>
      <c r="J29" s="57">
        <f>(F29/E29)</f>
        <v>0.5453668751720437</v>
      </c>
    </row>
    <row r="30" spans="1:10" ht="12.75">
      <c r="A30" s="30"/>
      <c r="B30" s="52"/>
      <c r="C30" s="58"/>
      <c r="D30" s="59"/>
      <c r="E30" s="60"/>
      <c r="F30" s="58"/>
      <c r="G30" s="60"/>
      <c r="H30" s="62"/>
      <c r="I30" s="61"/>
      <c r="J30" s="63"/>
    </row>
    <row r="31" spans="1:10" ht="12.75">
      <c r="A31" s="30"/>
      <c r="B31" s="52" t="s">
        <v>47</v>
      </c>
      <c r="C31" s="58">
        <f>'[54]AVOINE'!$C$35</f>
        <v>94624</v>
      </c>
      <c r="D31" s="58">
        <f>IF(C31=0,0,(E31/C31)*10)</f>
        <v>46.88625507270882</v>
      </c>
      <c r="E31" s="60">
        <f>'[54]AVOINE'!$E$35</f>
        <v>443656.5</v>
      </c>
      <c r="F31" s="58">
        <f>'[54]AVOINE'!$G$35</f>
        <v>248872.19999999998</v>
      </c>
      <c r="G31" s="74">
        <f>'[54]AVOINE'!$D$64</f>
        <v>236610.3</v>
      </c>
      <c r="H31" s="62">
        <f>IF(G31=0,"",(G31/F31))</f>
        <v>0.9507301337795061</v>
      </c>
      <c r="I31" s="61">
        <f>E31-F31</f>
        <v>194784.30000000002</v>
      </c>
      <c r="J31" s="65">
        <f>(F31/E31)</f>
        <v>0.5609569565643691</v>
      </c>
    </row>
    <row r="32" spans="1:10" ht="12.75">
      <c r="A32" s="30"/>
      <c r="B32" s="66" t="s">
        <v>37</v>
      </c>
      <c r="C32" s="67">
        <f>(C29/C31)-1</f>
        <v>0.028280351707812068</v>
      </c>
      <c r="D32" s="67">
        <f>(D29/D31)-1</f>
        <v>-0.008433130972787528</v>
      </c>
      <c r="E32" s="68">
        <f>(E29/E31)-1</f>
        <v>0.019608728825115884</v>
      </c>
      <c r="F32" s="67">
        <f>(F29/F31)-1</f>
        <v>-0.008728174540989286</v>
      </c>
      <c r="G32" s="68">
        <f>IF(G31=0,"",(G29/G31)-1)</f>
        <v>-0.02939517003275005</v>
      </c>
      <c r="H32" s="67">
        <f>IF(H29="","",H29-H31)</f>
        <v>-0.019821743021500526</v>
      </c>
      <c r="I32" s="69">
        <f>(I29/I31)-1</f>
        <v>0.05581425196999934</v>
      </c>
      <c r="J32" s="70">
        <f>(J29/J31)-1</f>
        <v>-0.02779193877513908</v>
      </c>
    </row>
    <row r="33" spans="1:10" ht="12.75">
      <c r="A33" s="30"/>
      <c r="B33" s="47" t="s">
        <v>41</v>
      </c>
      <c r="C33" s="58"/>
      <c r="D33" s="59"/>
      <c r="E33" s="60"/>
      <c r="F33" s="75"/>
      <c r="G33" s="76"/>
      <c r="H33" s="77"/>
      <c r="I33" s="78"/>
      <c r="J33" s="79"/>
    </row>
    <row r="34" spans="1:10" ht="12.75">
      <c r="A34" s="30"/>
      <c r="B34" s="52" t="s">
        <v>48</v>
      </c>
      <c r="C34" s="53">
        <f>'[55]SEIGLE'!$C$33</f>
        <v>26122</v>
      </c>
      <c r="D34" s="53">
        <f>IF(C34=0,0,(E34/C34)*10)</f>
        <v>48.88465661128551</v>
      </c>
      <c r="E34" s="54">
        <f>'[55]SEIGLE'!$E$33</f>
        <v>127696.5</v>
      </c>
      <c r="F34" s="53">
        <f>'[55]SEIGLE'!$G$33</f>
        <v>61412</v>
      </c>
      <c r="G34" s="54">
        <f>'[55]SEIGLE'!$C$64</f>
        <v>53763.799999999996</v>
      </c>
      <c r="H34" s="56">
        <f>IF(G34=0,"",(G34/F34))</f>
        <v>0.8754608219891877</v>
      </c>
      <c r="I34" s="55">
        <f>E34-F34</f>
        <v>66284.5</v>
      </c>
      <c r="J34" s="57">
        <f>(F34/E34)</f>
        <v>0.48092156010540615</v>
      </c>
    </row>
    <row r="35" spans="1:10" ht="12.75">
      <c r="A35" s="30"/>
      <c r="B35" s="52"/>
      <c r="C35" s="58"/>
      <c r="D35" s="59"/>
      <c r="E35" s="60"/>
      <c r="F35" s="58"/>
      <c r="G35" s="60"/>
      <c r="H35" s="62"/>
      <c r="I35" s="61"/>
      <c r="J35" s="63"/>
    </row>
    <row r="36" spans="1:10" ht="12.75">
      <c r="A36" s="30"/>
      <c r="B36" s="52" t="s">
        <v>47</v>
      </c>
      <c r="C36" s="58">
        <f>'[55]SEIGLE'!$C$35</f>
        <v>29501</v>
      </c>
      <c r="D36" s="58">
        <f>IF(C36=0,0,(E36/C36)*10)</f>
        <v>49.25575404223586</v>
      </c>
      <c r="E36" s="60">
        <f>'[55]SEIGLE'!$E$35</f>
        <v>145309.4</v>
      </c>
      <c r="F36" s="58">
        <f>'[55]SEIGLE'!$G$35</f>
        <v>61347.80000000001</v>
      </c>
      <c r="G36" s="74">
        <f>'[55]SEIGLE'!$D$64</f>
        <v>58952.9</v>
      </c>
      <c r="H36" s="62">
        <f>IF(G36=0,"",(G36/F36))</f>
        <v>0.9609619252850141</v>
      </c>
      <c r="I36" s="61">
        <f>E36-F36</f>
        <v>83961.59999999998</v>
      </c>
      <c r="J36" s="65">
        <f>(F36/E36)</f>
        <v>0.42218741526700965</v>
      </c>
    </row>
    <row r="37" spans="1:10" ht="12.75">
      <c r="A37" s="30"/>
      <c r="B37" s="66" t="s">
        <v>37</v>
      </c>
      <c r="C37" s="67">
        <f>(C34/C36)-1</f>
        <v>-0.11453849022067053</v>
      </c>
      <c r="D37" s="67">
        <f>(D34/D36)-1</f>
        <v>-0.007534092983981999</v>
      </c>
      <c r="E37" s="68">
        <f>(E34/E36)-1</f>
        <v>-0.12120963956908493</v>
      </c>
      <c r="F37" s="67">
        <f>(F34/F36)-1</f>
        <v>0.001046492294751955</v>
      </c>
      <c r="G37" s="68">
        <f>IF(G36=0,"",(G34/G36)-1)</f>
        <v>-0.08802111516142552</v>
      </c>
      <c r="H37" s="67">
        <f>IF(H34="","",H34-H36)</f>
        <v>-0.08550110329582639</v>
      </c>
      <c r="I37" s="69">
        <f>(I34/I36)-1</f>
        <v>-0.21053791256955534</v>
      </c>
      <c r="J37" s="70">
        <f>(J34/J36)-1</f>
        <v>0.1391186537411364</v>
      </c>
    </row>
    <row r="38" spans="1:10" ht="12.75">
      <c r="A38" s="30"/>
      <c r="B38" s="47" t="s">
        <v>42</v>
      </c>
      <c r="C38" s="58"/>
      <c r="D38" s="59"/>
      <c r="E38" s="60"/>
      <c r="F38" s="75"/>
      <c r="G38" s="76"/>
      <c r="H38" s="77"/>
      <c r="I38" s="78"/>
      <c r="J38" s="79"/>
    </row>
    <row r="39" spans="1:10" ht="12.75">
      <c r="A39" s="30"/>
      <c r="B39" s="52" t="s">
        <v>48</v>
      </c>
      <c r="C39" s="53">
        <f>'[56]TRITICALE'!$C$33</f>
        <v>386808</v>
      </c>
      <c r="D39" s="53">
        <f>IF(C39=0,0,(E39/C39)*10)</f>
        <v>52.151287460445495</v>
      </c>
      <c r="E39" s="54">
        <f>'[56]TRITICALE'!$E$33</f>
        <v>2017253.52</v>
      </c>
      <c r="F39" s="53">
        <f>'[56]TRITICALE'!$G$33</f>
        <v>841425</v>
      </c>
      <c r="G39" s="54">
        <f>'[56]TRITICALE'!$C$64</f>
        <v>799706.2</v>
      </c>
      <c r="H39" s="56">
        <f>IF(G39=0,"",(G39/F39))</f>
        <v>0.9504188727456397</v>
      </c>
      <c r="I39" s="55">
        <f>E39-F39</f>
        <v>1175828.52</v>
      </c>
      <c r="J39" s="57">
        <f>(F39/E39)</f>
        <v>0.41711415628115994</v>
      </c>
    </row>
    <row r="40" spans="1:10" ht="12.75">
      <c r="A40" s="30"/>
      <c r="B40" s="52"/>
      <c r="C40" s="58"/>
      <c r="D40" s="59"/>
      <c r="E40" s="60"/>
      <c r="F40" s="58"/>
      <c r="G40" s="60"/>
      <c r="H40" s="62"/>
      <c r="I40" s="61"/>
      <c r="J40" s="63"/>
    </row>
    <row r="41" spans="1:10" ht="12.75">
      <c r="A41" s="30"/>
      <c r="B41" s="52" t="s">
        <v>47</v>
      </c>
      <c r="C41" s="58">
        <f>'[56]TRITICALE'!$C$35</f>
        <v>386904</v>
      </c>
      <c r="D41" s="58">
        <f>IF(C41=0,0,(E41/C41)*10)</f>
        <v>53.01051940533051</v>
      </c>
      <c r="E41" s="60">
        <f>'[56]TRITICALE'!$E$35</f>
        <v>2050998.2</v>
      </c>
      <c r="F41" s="58">
        <f>'[56]TRITICALE'!$G$35</f>
        <v>783751.3999999999</v>
      </c>
      <c r="G41" s="74">
        <f>'[56]TRITICALE'!$D$64</f>
        <v>748713.3000000002</v>
      </c>
      <c r="H41" s="62">
        <f>IF(G41=0,"",(G41/F41))</f>
        <v>0.9552943701280792</v>
      </c>
      <c r="I41" s="61">
        <f>E41-F41</f>
        <v>1267246.8</v>
      </c>
      <c r="J41" s="65">
        <f>(F41/E41)</f>
        <v>0.3821316859273694</v>
      </c>
    </row>
    <row r="42" spans="1:10" ht="12.75" customHeight="1">
      <c r="A42" s="30"/>
      <c r="B42" s="66" t="s">
        <v>37</v>
      </c>
      <c r="C42" s="67">
        <f>(C39/C41)-1</f>
        <v>-0.0002481235655356073</v>
      </c>
      <c r="D42" s="67">
        <f>(D39/D41)-1</f>
        <v>-0.016208706394954087</v>
      </c>
      <c r="E42" s="68">
        <f>(E39/E41)-1</f>
        <v>-0.016452808198466506</v>
      </c>
      <c r="F42" s="67">
        <f>(F39/F41)-1</f>
        <v>0.07358659901596365</v>
      </c>
      <c r="G42" s="68">
        <f>IF(G41=0,"",(G39/G41)-1)</f>
        <v>0.06810737835163305</v>
      </c>
      <c r="H42" s="67">
        <f>IF(H39="","",H39-H41)</f>
        <v>-0.00487549738243942</v>
      </c>
      <c r="I42" s="69">
        <f>(I39/I41)-1</f>
        <v>-0.07213928652256218</v>
      </c>
      <c r="J42" s="70">
        <f>(J39/J41)-1</f>
        <v>0.0915455892355379</v>
      </c>
    </row>
    <row r="43" spans="1:10" ht="12.75" customHeight="1">
      <c r="A43" s="30"/>
      <c r="B43" s="47" t="s">
        <v>59</v>
      </c>
      <c r="C43" s="58"/>
      <c r="D43" s="59"/>
      <c r="E43" s="60"/>
      <c r="F43" s="75"/>
      <c r="G43" s="76"/>
      <c r="H43" s="77"/>
      <c r="I43" s="78"/>
      <c r="J43" s="79"/>
    </row>
    <row r="44" spans="1:10" ht="12.75" customHeight="1">
      <c r="A44" s="30"/>
      <c r="B44" s="52" t="s">
        <v>48</v>
      </c>
      <c r="C44" s="53">
        <f>'[57]MAIS'!$C$33</f>
        <v>1749320</v>
      </c>
      <c r="D44" s="80">
        <f>IF(C44=0,0,(E44/C44)*10)</f>
        <v>101.69577016876906</v>
      </c>
      <c r="E44" s="54">
        <f>'[57]MAIS'!$E$33</f>
        <v>17789844.46716311</v>
      </c>
      <c r="F44" s="81">
        <f>'[57]MAIS'!$G$33</f>
        <v>16067140</v>
      </c>
      <c r="G44" s="54">
        <f>'[57]MAIS'!$C$64</f>
        <v>14953580.1</v>
      </c>
      <c r="H44" s="56">
        <f>IF(G44=0,"",(G44/F44))</f>
        <v>0.9306933343457516</v>
      </c>
      <c r="I44" s="55">
        <f>E44-F44</f>
        <v>1722704.4671631083</v>
      </c>
      <c r="J44" s="57">
        <f>(F44/E44)</f>
        <v>0.9031636015512718</v>
      </c>
    </row>
    <row r="45" spans="1:10" ht="12.75" customHeight="1">
      <c r="A45" s="30"/>
      <c r="B45" s="52"/>
      <c r="C45" s="58"/>
      <c r="D45" s="58"/>
      <c r="E45" s="60"/>
      <c r="F45" s="58"/>
      <c r="G45" s="76"/>
      <c r="H45" s="77"/>
      <c r="I45" s="78"/>
      <c r="J45" s="79"/>
    </row>
    <row r="46" spans="1:10" ht="12.75" customHeight="1">
      <c r="A46" s="30"/>
      <c r="B46" s="52" t="s">
        <v>47</v>
      </c>
      <c r="C46" s="58">
        <f>'[57]MAIS'!$C$35</f>
        <v>1762791</v>
      </c>
      <c r="D46" s="75">
        <f>IF(C46=0,0,(E46/C46)*10)</f>
        <v>82.14842201804433</v>
      </c>
      <c r="E46" s="61">
        <f>'[57]MAIS'!$E$35</f>
        <v>14481049.89976104</v>
      </c>
      <c r="F46" s="82">
        <f>'[57]MAIS'!$G$35</f>
        <v>12469803.399999999</v>
      </c>
      <c r="G46" s="74">
        <f>'[57]MAIS'!$D$64</f>
        <v>11429205.3</v>
      </c>
      <c r="H46" s="62">
        <f>IF(G46=0,"",(G46/F46))</f>
        <v>0.9165505608532691</v>
      </c>
      <c r="I46" s="61">
        <f>E46-F46</f>
        <v>2011246.4997610413</v>
      </c>
      <c r="J46" s="65">
        <f>(F46/E46)</f>
        <v>0.8611118314153292</v>
      </c>
    </row>
    <row r="47" spans="1:10" ht="12.75" customHeight="1">
      <c r="A47" s="30"/>
      <c r="B47" s="66" t="s">
        <v>37</v>
      </c>
      <c r="C47" s="67">
        <f>(C44/C46)-1</f>
        <v>-0.007641858847702299</v>
      </c>
      <c r="D47" s="67">
        <f>(D44/D46)-1</f>
        <v>0.23795159627571483</v>
      </c>
      <c r="E47" s="68">
        <f>(E44/E46)-1</f>
        <v>0.22849134491668788</v>
      </c>
      <c r="F47" s="67">
        <f>(F44/F46)-1</f>
        <v>0.2884838264571197</v>
      </c>
      <c r="G47" s="68">
        <f>IF(G46=0,"",(G44/G46)-1)</f>
        <v>0.30836569188235674</v>
      </c>
      <c r="H47" s="67">
        <f>IF(H44="","",H44-H46)</f>
        <v>0.014142773492482497</v>
      </c>
      <c r="I47" s="69">
        <f>(I44/I46)-1</f>
        <v>-0.1434642807991039</v>
      </c>
      <c r="J47" s="70">
        <f>(J44/J46)-1</f>
        <v>0.04883427285725017</v>
      </c>
    </row>
    <row r="48" spans="1:10" ht="12.75" customHeight="1">
      <c r="A48" s="30"/>
      <c r="B48" s="47" t="s">
        <v>60</v>
      </c>
      <c r="C48" s="58"/>
      <c r="D48" s="59"/>
      <c r="E48" s="60"/>
      <c r="F48" s="75"/>
      <c r="G48" s="76"/>
      <c r="H48" s="77"/>
      <c r="I48" s="78"/>
      <c r="J48" s="79"/>
    </row>
    <row r="49" spans="1:10" ht="12.75" customHeight="1">
      <c r="A49" s="30"/>
      <c r="B49" s="52" t="s">
        <v>48</v>
      </c>
      <c r="C49" s="53">
        <f>'[58]SORGHO'!$C$33</f>
        <v>63505</v>
      </c>
      <c r="D49" s="53">
        <f>IF(C49=0,0,(E49/C49)*10)</f>
        <v>63.916542004566566</v>
      </c>
      <c r="E49" s="54">
        <f>'[58]SORGHO'!$E$33</f>
        <v>405902</v>
      </c>
      <c r="F49" s="53">
        <f>'[58]SORGHO'!$G$33</f>
        <v>300673</v>
      </c>
      <c r="G49" s="54">
        <f>'[58]SORGHO'!$C$64</f>
        <v>276883.5</v>
      </c>
      <c r="H49" s="56">
        <f>IF(G49=0,"",(G49/F49))</f>
        <v>0.9208791610819728</v>
      </c>
      <c r="I49" s="55">
        <f>E49-F49</f>
        <v>105229</v>
      </c>
      <c r="J49" s="57">
        <f>(F49/E49)</f>
        <v>0.7407526940000295</v>
      </c>
    </row>
    <row r="50" spans="1:10" ht="12.75" customHeight="1">
      <c r="A50" s="30"/>
      <c r="B50" s="52"/>
      <c r="C50" s="58"/>
      <c r="D50" s="58"/>
      <c r="E50" s="60"/>
      <c r="F50" s="75"/>
      <c r="G50" s="60"/>
      <c r="H50" s="77"/>
      <c r="I50" s="78"/>
      <c r="J50" s="79"/>
    </row>
    <row r="51" spans="1:10" ht="12.75" customHeight="1">
      <c r="A51" s="30"/>
      <c r="B51" s="52" t="s">
        <v>47</v>
      </c>
      <c r="C51" s="58">
        <f>'[58]SORGHO'!$C$35</f>
        <v>51850</v>
      </c>
      <c r="D51" s="58">
        <f>IF(C51=0,0,(E51/C51)*10)</f>
        <v>54.19228543876567</v>
      </c>
      <c r="E51" s="61">
        <f>'[58]SORGHO'!$E$35</f>
        <v>280987</v>
      </c>
      <c r="F51" s="82">
        <f>'[58]SORGHO'!$G$35</f>
        <v>146194.60000000003</v>
      </c>
      <c r="G51" s="74">
        <f>'[58]SORGHO'!$D$64</f>
        <v>142027.60000000003</v>
      </c>
      <c r="H51" s="62">
        <f>IF(G51=0,"",(G51/F51))</f>
        <v>0.9714968952341605</v>
      </c>
      <c r="I51" s="61">
        <f>E51-F51</f>
        <v>134792.39999999997</v>
      </c>
      <c r="J51" s="65">
        <f>(F51/E51)</f>
        <v>0.520289550762135</v>
      </c>
    </row>
    <row r="52" spans="1:10" ht="12.75" customHeight="1">
      <c r="A52" s="30"/>
      <c r="B52" s="66" t="s">
        <v>37</v>
      </c>
      <c r="C52" s="67">
        <f>(C49/C51)-1</f>
        <v>0.2247830279652845</v>
      </c>
      <c r="D52" s="67">
        <f>(D49/D51)-1</f>
        <v>0.17943986836998738</v>
      </c>
      <c r="E52" s="68">
        <f>(E49/E51)-1</f>
        <v>0.4445579332851697</v>
      </c>
      <c r="F52" s="67">
        <f>(F49/F51)-1</f>
        <v>1.0566628315956947</v>
      </c>
      <c r="G52" s="68">
        <f>IF(G51=0,"",(G49/G51)-1)</f>
        <v>0.9495048849660201</v>
      </c>
      <c r="H52" s="67">
        <f>IF(H49="","",H49-H51)</f>
        <v>-0.05061773415218773</v>
      </c>
      <c r="I52" s="69">
        <f>(I49/I51)-1</f>
        <v>-0.21932542190805993</v>
      </c>
      <c r="J52" s="70">
        <f>(J49/J51)-1</f>
        <v>0.42373163734492425</v>
      </c>
    </row>
    <row r="53" spans="1:10" ht="12.75" customHeight="1">
      <c r="A53" s="30"/>
      <c r="B53" s="47" t="s">
        <v>43</v>
      </c>
      <c r="C53" s="58"/>
      <c r="D53" s="59"/>
      <c r="E53" s="60"/>
      <c r="F53" s="75"/>
      <c r="G53" s="76"/>
      <c r="H53" s="77"/>
      <c r="I53" s="78"/>
      <c r="J53" s="79"/>
    </row>
    <row r="54" spans="1:10" ht="12.75" customHeight="1">
      <c r="A54" s="30"/>
      <c r="B54" s="52" t="s">
        <v>48</v>
      </c>
      <c r="C54" s="53">
        <f>C$14+C$19+C$24+C$29+C$34+C$39+C44+C49</f>
        <v>9373057</v>
      </c>
      <c r="D54" s="53">
        <f>IF(C54=0,0,(E54/C54)*10)</f>
        <v>76.25930754766803</v>
      </c>
      <c r="E54" s="55">
        <f>E$14+E$19+E$24+E$29+E$34+E$39+E44+E49</f>
        <v>71478283.64248227</v>
      </c>
      <c r="F54" s="81">
        <f>F$14+F$19+F$24+F$29+F$34+F$39+F44+F49</f>
        <v>63321030</v>
      </c>
      <c r="G54" s="54">
        <f>G$14+G$19+G$24+G$29+G$34+G$39+G44+G49</f>
        <v>59595322.4</v>
      </c>
      <c r="H54" s="56">
        <f>IF(G54=0,"",(G54/F54))</f>
        <v>0.9411616077628554</v>
      </c>
      <c r="I54" s="55">
        <f>E54-F54</f>
        <v>8157253.642482266</v>
      </c>
      <c r="J54" s="57">
        <f>(F54/E54)</f>
        <v>0.8858778746943204</v>
      </c>
    </row>
    <row r="55" spans="1:10" ht="12.75" customHeight="1">
      <c r="A55" s="30"/>
      <c r="B55" s="52"/>
      <c r="C55" s="58"/>
      <c r="D55" s="59"/>
      <c r="E55" s="60"/>
      <c r="F55" s="58"/>
      <c r="G55" s="60"/>
      <c r="H55" s="58"/>
      <c r="I55" s="61"/>
      <c r="J55" s="63"/>
    </row>
    <row r="56" spans="1:10" ht="12.75" customHeight="1">
      <c r="A56" s="30"/>
      <c r="B56" s="52" t="s">
        <v>47</v>
      </c>
      <c r="C56" s="60">
        <f>C$16+C$21+C$26+C$31+C$36+C$41+C46+C51</f>
        <v>9276861</v>
      </c>
      <c r="D56" s="58">
        <f>(E56/C56)*10</f>
        <v>71.52352557089071</v>
      </c>
      <c r="E56" s="60">
        <f>E$16+E$21+E$26+E$31+E$36+E$41+E46+E51</f>
        <v>66351380.49510987</v>
      </c>
      <c r="F56" s="83">
        <f>F$16+F$21+F$26+F$31+F$36+F$41+F46+F51</f>
        <v>57984725.5</v>
      </c>
      <c r="G56" s="60">
        <f>G$16+G$21+G$26+G$31+G$36+G$41+G46+G51</f>
        <v>54621271.29999999</v>
      </c>
      <c r="H56" s="62">
        <f>(G56/F56)</f>
        <v>0.9419941343000751</v>
      </c>
      <c r="I56" s="61">
        <f>E56-F56</f>
        <v>8366654.995109871</v>
      </c>
      <c r="J56" s="65">
        <f>(F56/E56)</f>
        <v>0.8739038293901586</v>
      </c>
    </row>
    <row r="57" spans="1:10" ht="12.75" customHeight="1" thickBot="1">
      <c r="A57" s="30"/>
      <c r="B57" s="84" t="s">
        <v>37</v>
      </c>
      <c r="C57" s="85">
        <f>(C54/C56)-1</f>
        <v>0.010369455788978632</v>
      </c>
      <c r="D57" s="86">
        <f>(D54/D56)-1</f>
        <v>0.06621292699118198</v>
      </c>
      <c r="E57" s="87">
        <f>(E54/E56)-1</f>
        <v>0.07726897479925454</v>
      </c>
      <c r="F57" s="86">
        <f>(F54/F56)-1</f>
        <v>0.09202948628255547</v>
      </c>
      <c r="G57" s="87">
        <f>IF(G56=0,"",(G54/G56)-1)</f>
        <v>0.09106435975612315</v>
      </c>
      <c r="H57" s="86">
        <f>IF(H54="","",H54-H56)</f>
        <v>-0.0008325265372196577</v>
      </c>
      <c r="I57" s="88">
        <f>(I54/I56)-1</f>
        <v>-0.02502808502920173</v>
      </c>
      <c r="J57" s="89">
        <f>(J54/J56)-1</f>
        <v>0.013701788344968824</v>
      </c>
    </row>
    <row r="58" spans="1:10" ht="12.75" customHeight="1" hidden="1">
      <c r="A58" s="30"/>
      <c r="B58" s="47" t="s">
        <v>43</v>
      </c>
      <c r="C58" s="58"/>
      <c r="D58" s="59"/>
      <c r="E58" s="60"/>
      <c r="F58" s="75"/>
      <c r="G58" s="76"/>
      <c r="H58" s="77"/>
      <c r="I58" s="78"/>
      <c r="J58" s="79"/>
    </row>
    <row r="59" spans="1:10" ht="12.75" customHeight="1" hidden="1">
      <c r="A59" s="30"/>
      <c r="B59" s="52" t="s">
        <v>61</v>
      </c>
      <c r="C59" s="53">
        <f>C$14+C$19+C$24+C$29+C$34+C$39</f>
        <v>7560232</v>
      </c>
      <c r="D59" s="90">
        <f>IF(C59=0,0,(E59/C59)*10)</f>
        <v>70.47738373018072</v>
      </c>
      <c r="E59" s="54">
        <f>E$14+E$19+E$24+E$29+E$34+E$39</f>
        <v>53282537.17531916</v>
      </c>
      <c r="F59" s="53">
        <f>F$14+F$19+F$24+F$29+F$34+F$39</f>
        <v>46953217</v>
      </c>
      <c r="G59" s="54">
        <f>G$14+G$19+G$24+G$29+G$34+G$39</f>
        <v>44364858.8</v>
      </c>
      <c r="H59" s="56">
        <f>IF(G59=0,"",(G59/F59))</f>
        <v>0.9448736771327084</v>
      </c>
      <c r="I59" s="55">
        <f>E59-F59</f>
        <v>6329320.175319158</v>
      </c>
      <c r="J59" s="57">
        <f>(F59/E59)</f>
        <v>0.8812121098045057</v>
      </c>
    </row>
    <row r="60" spans="1:10" ht="12.75" customHeight="1" hidden="1">
      <c r="A60" s="30"/>
      <c r="B60" s="52"/>
      <c r="C60" s="58"/>
      <c r="D60" s="59"/>
      <c r="E60" s="60"/>
      <c r="F60" s="58"/>
      <c r="G60" s="60"/>
      <c r="H60" s="58"/>
      <c r="I60" s="61"/>
      <c r="J60" s="63"/>
    </row>
    <row r="61" spans="1:10" ht="12.75" customHeight="1" hidden="1">
      <c r="A61" s="30"/>
      <c r="B61" s="52" t="s">
        <v>62</v>
      </c>
      <c r="C61" s="58">
        <f>C$16+C$21+C$26+C$31+C$36+C$41</f>
        <v>7462220</v>
      </c>
      <c r="D61" s="59">
        <f>(E61/C61)*10</f>
        <v>69.13404267811568</v>
      </c>
      <c r="E61" s="60">
        <f>E$16+E$21+E$26+E$31+E$36+E$41</f>
        <v>51589343.595348835</v>
      </c>
      <c r="F61" s="58">
        <f>F$16+F$21+F$26+F$31+F$36+F$41</f>
        <v>45368727.5</v>
      </c>
      <c r="G61" s="60">
        <f>G$16+G$21+G$26+G$31+G$36+G$41</f>
        <v>43050038.39999999</v>
      </c>
      <c r="H61" s="62">
        <f>(G61/F61)</f>
        <v>0.9488923488100915</v>
      </c>
      <c r="I61" s="61">
        <f>E61-F61</f>
        <v>6220616.095348835</v>
      </c>
      <c r="J61" s="65">
        <f>(F61/E61)</f>
        <v>0.8794205224989591</v>
      </c>
    </row>
    <row r="62" spans="1:10" ht="12.75" customHeight="1" hidden="1">
      <c r="A62" s="30"/>
      <c r="B62" s="84" t="s">
        <v>37</v>
      </c>
      <c r="C62" s="86">
        <f>(C59/C61)-1</f>
        <v>0.013134429164511463</v>
      </c>
      <c r="D62" s="86">
        <f>(D59/D61)-1</f>
        <v>0.01943096338687389</v>
      </c>
      <c r="E62" s="87">
        <f>(E59/E61)-1</f>
        <v>0.03282060716358837</v>
      </c>
      <c r="F62" s="86">
        <f>(F59/F61)-1</f>
        <v>0.034924706671572325</v>
      </c>
      <c r="G62" s="87">
        <f>IF(G61=0,"",(G59/G61)-1)</f>
        <v>0.03054167775144201</v>
      </c>
      <c r="H62" s="86">
        <f>IF(H59="","",H59-H61)</f>
        <v>-0.004018671677383123</v>
      </c>
      <c r="I62" s="88">
        <f>(I59/I61)-1</f>
        <v>0.017474809296076144</v>
      </c>
      <c r="J62" s="91">
        <f>(J59/J61)-1</f>
        <v>0.0020372361796330285</v>
      </c>
    </row>
    <row r="63" spans="1:9" ht="12.75" customHeight="1">
      <c r="A63" s="30"/>
      <c r="B63" s="38"/>
      <c r="C63" s="29"/>
      <c r="D63" s="29"/>
      <c r="E63" s="29"/>
      <c r="F63" s="29"/>
      <c r="G63" s="29"/>
      <c r="H63" s="29"/>
      <c r="I63" s="29"/>
    </row>
    <row r="64" spans="1:9" ht="12.75">
      <c r="A64" s="30"/>
      <c r="B64" s="38"/>
      <c r="C64" s="92"/>
      <c r="D64" s="92"/>
      <c r="E64" s="92"/>
      <c r="F64" s="33"/>
      <c r="G64" s="41"/>
      <c r="H64" s="93"/>
      <c r="I64" s="30"/>
    </row>
    <row r="70" ht="10.5">
      <c r="F70" s="9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B22">
      <selection activeCell="F8" sqref="F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IF(ISERROR('[59]Récolte_N'!$F$19)=TRUE,"",'[59]Récolte_N'!$F$19)</f>
        <v>7575</v>
      </c>
      <c r="D12" s="150">
        <f aca="true" t="shared" si="0" ref="D12:D31">IF(OR(C12="",C12=0),"",(E12/C12)*10)</f>
        <v>63.3993399339934</v>
      </c>
      <c r="E12" s="151">
        <f>IF(ISERROR('[59]Récolte_N'!$H$19)=TRUE,"",'[59]Récolte_N'!$H$19)</f>
        <v>48025</v>
      </c>
      <c r="F12" s="151">
        <f>P12</f>
        <v>22850</v>
      </c>
      <c r="G12" s="152">
        <f>IF(ISERROR('[59]Récolte_N'!$I$19)=TRUE,"",'[59]Récolte_N'!$I$19)</f>
        <v>36875</v>
      </c>
      <c r="H12" s="152">
        <f>Q12</f>
        <v>12343.3</v>
      </c>
      <c r="I12" s="153">
        <f aca="true" t="shared" si="1" ref="I12:I31">IF(OR(H12=0,H12=""),"",(G12/H12)-1)</f>
        <v>1.9874506817463726</v>
      </c>
      <c r="J12" s="154">
        <f>E12-G12</f>
        <v>11150</v>
      </c>
      <c r="K12" s="155">
        <f>P12-H12</f>
        <v>10506.7</v>
      </c>
      <c r="L12" s="156"/>
      <c r="M12" s="157" t="s">
        <v>8</v>
      </c>
      <c r="N12" s="150">
        <f>IF(ISERROR('[1]Récolte_N'!$F$19)=TRUE,"",'[1]Récolte_N'!$F$19)</f>
        <v>5190</v>
      </c>
      <c r="O12" s="150">
        <f aca="true" t="shared" si="2" ref="O12:O19">IF(OR(N12="",N12=0),"",(P12/N12)*10)</f>
        <v>44.02697495183045</v>
      </c>
      <c r="P12" s="151">
        <f>IF(ISERROR('[1]Récolte_N'!$H$19)=TRUE,"",'[1]Récolte_N'!$H$19)</f>
        <v>22850</v>
      </c>
      <c r="Q12" s="152">
        <f>'[21]SO'!$AI168</f>
        <v>12343.3</v>
      </c>
    </row>
    <row r="13" spans="1:17" ht="13.5" customHeight="1">
      <c r="A13" s="23">
        <v>7280</v>
      </c>
      <c r="B13" s="158" t="s">
        <v>31</v>
      </c>
      <c r="C13" s="150">
        <f>IF(ISERROR('[60]Récolte_N'!$F$19)=TRUE,"",'[60]Récolte_N'!$F$19)</f>
        <v>510</v>
      </c>
      <c r="D13" s="150">
        <f t="shared" si="0"/>
        <v>58.431372549019606</v>
      </c>
      <c r="E13" s="151">
        <f>IF(ISERROR('[60]Récolte_N'!$H$19)=TRUE,"",'[60]Récolte_N'!$H$19)</f>
        <v>2980</v>
      </c>
      <c r="F13" s="151">
        <f>P13</f>
        <v>3540</v>
      </c>
      <c r="G13" s="152">
        <f>IF(ISERROR('[60]Récolte_N'!$I$19)=TRUE,"",'[60]Récolte_N'!$I$19)</f>
        <v>503</v>
      </c>
      <c r="H13" s="152">
        <f>Q13</f>
        <v>359.6</v>
      </c>
      <c r="I13" s="153">
        <f t="shared" si="1"/>
        <v>0.39877641824249155</v>
      </c>
      <c r="J13" s="154">
        <f aca="true" t="shared" si="3" ref="J13:J31">E13-G13</f>
        <v>2477</v>
      </c>
      <c r="K13" s="155">
        <f>P13-H13</f>
        <v>3180.4</v>
      </c>
      <c r="L13" s="156"/>
      <c r="M13" s="159" t="s">
        <v>31</v>
      </c>
      <c r="N13" s="150">
        <f>IF(ISERROR('[2]Récolte_N'!$F$19)=TRUE,"",'[2]Récolte_N'!$F$19)</f>
        <v>475</v>
      </c>
      <c r="O13" s="150">
        <f t="shared" si="2"/>
        <v>74.52631578947368</v>
      </c>
      <c r="P13" s="151">
        <f>IF(ISERROR('[2]Récolte_N'!$H$19)=TRUE,"",'[2]Récolte_N'!$H$19)</f>
        <v>3540</v>
      </c>
      <c r="Q13" s="152">
        <f>'[21]SO'!$AI169</f>
        <v>359.6</v>
      </c>
    </row>
    <row r="14" spans="1:17" ht="13.5" customHeight="1">
      <c r="A14" s="23">
        <v>17376</v>
      </c>
      <c r="B14" s="158" t="s">
        <v>9</v>
      </c>
      <c r="C14" s="150">
        <f>IF(ISERROR('[61]Récolte_N'!$F$19)=TRUE,"",'[61]Récolte_N'!$F$19)</f>
        <v>750</v>
      </c>
      <c r="D14" s="150">
        <f t="shared" si="0"/>
        <v>45</v>
      </c>
      <c r="E14" s="151">
        <f>IF(ISERROR('[61]Récolte_N'!$H$19)=TRUE,"",'[61]Récolte_N'!$H$19)</f>
        <v>3375</v>
      </c>
      <c r="F14" s="151">
        <f aca="true" t="shared" si="4" ref="F14:F30">P14</f>
        <v>3600</v>
      </c>
      <c r="G14" s="152">
        <f>IF(ISERROR('[61]Récolte_N'!$I$19)=TRUE,"",'[61]Récolte_N'!$I$19)</f>
        <v>600</v>
      </c>
      <c r="H14" s="152">
        <f aca="true" t="shared" si="5" ref="H14:H30">Q14</f>
        <v>299.7</v>
      </c>
      <c r="I14" s="153">
        <f t="shared" si="1"/>
        <v>1.0020020020020022</v>
      </c>
      <c r="J14" s="154">
        <f t="shared" si="3"/>
        <v>2775</v>
      </c>
      <c r="K14" s="155">
        <f aca="true" t="shared" si="6" ref="K14:K29">P14-H14</f>
        <v>3300.3</v>
      </c>
      <c r="L14" s="156"/>
      <c r="M14" s="126" t="s">
        <v>9</v>
      </c>
      <c r="N14" s="150">
        <f>IF(ISERROR('[3]Récolte_N'!$F$19)=TRUE,"",'[3]Récolte_N'!$F$19)</f>
        <v>800</v>
      </c>
      <c r="O14" s="150">
        <f t="shared" si="2"/>
        <v>45</v>
      </c>
      <c r="P14" s="151">
        <f>IF(ISERROR('[3]Récolte_N'!$H$19)=TRUE,"",'[3]Récolte_N'!$H$19)</f>
        <v>3600</v>
      </c>
      <c r="Q14" s="152">
        <f>'[21]SO'!$AI170</f>
        <v>299.7</v>
      </c>
    </row>
    <row r="15" spans="1:17" ht="13.5" customHeight="1">
      <c r="A15" s="23">
        <v>26391</v>
      </c>
      <c r="B15" s="158" t="s">
        <v>28</v>
      </c>
      <c r="C15" s="150">
        <f>IF(ISERROR('[62]Récolte_N'!$F$19)=TRUE,"",'[62]Récolte_N'!$F$19)</f>
        <v>50</v>
      </c>
      <c r="D15" s="150">
        <f t="shared" si="0"/>
        <v>50</v>
      </c>
      <c r="E15" s="151">
        <f>IF(ISERROR('[62]Récolte_N'!$H$19)=TRUE,"",'[62]Récolte_N'!$H$19)</f>
        <v>250</v>
      </c>
      <c r="F15" s="151">
        <f t="shared" si="4"/>
        <v>300</v>
      </c>
      <c r="G15" s="152">
        <f>IF(ISERROR('[62]Récolte_N'!$I$19)=TRUE,"",'[62]Récolte_N'!$I$19)</f>
        <v>220</v>
      </c>
      <c r="H15" s="152">
        <f t="shared" si="5"/>
        <v>36</v>
      </c>
      <c r="I15" s="153">
        <f t="shared" si="1"/>
        <v>5.111111111111111</v>
      </c>
      <c r="J15" s="154">
        <f t="shared" si="3"/>
        <v>30</v>
      </c>
      <c r="K15" s="155">
        <f t="shared" si="6"/>
        <v>264</v>
      </c>
      <c r="L15" s="156"/>
      <c r="M15" s="126" t="s">
        <v>28</v>
      </c>
      <c r="N15" s="150">
        <f>IF(ISERROR('[4]Récolte_N'!$F$19)=TRUE,"",'[4]Récolte_N'!$F$19)</f>
        <v>60</v>
      </c>
      <c r="O15" s="150">
        <f t="shared" si="2"/>
        <v>50</v>
      </c>
      <c r="P15" s="151">
        <f>IF(ISERROR('[4]Récolte_N'!$H$19)=TRUE,"",'[4]Récolte_N'!$H$19)</f>
        <v>300</v>
      </c>
      <c r="Q15" s="152">
        <f>'[21]SO'!$AI171</f>
        <v>36</v>
      </c>
    </row>
    <row r="16" spans="1:17" ht="13.5" customHeight="1">
      <c r="A16" s="23">
        <v>19136</v>
      </c>
      <c r="B16" s="158" t="s">
        <v>10</v>
      </c>
      <c r="C16" s="150">
        <f>IF(ISERROR('[63]Récolte_N'!$F$19)=TRUE,"",'[63]Récolte_N'!$F$19)</f>
        <v>0</v>
      </c>
      <c r="D16" s="150">
        <f t="shared" si="0"/>
      </c>
      <c r="E16" s="151">
        <f>IF(ISERROR('[63]Récolte_N'!$H$19)=TRUE,"",'[63]Récolte_N'!$H$19)</f>
        <v>0</v>
      </c>
      <c r="F16" s="151">
        <f t="shared" si="4"/>
        <v>0</v>
      </c>
      <c r="G16" s="152">
        <f>IF(ISERROR('[63]Récolte_N'!$I$19)=TRUE,"",'[63]Récolte_N'!$I$19)</f>
        <v>0</v>
      </c>
      <c r="H16" s="152">
        <f t="shared" si="5"/>
        <v>0</v>
      </c>
      <c r="I16" s="153">
        <f t="shared" si="1"/>
      </c>
      <c r="J16" s="154">
        <f t="shared" si="3"/>
        <v>0</v>
      </c>
      <c r="K16" s="155">
        <f t="shared" si="6"/>
        <v>0</v>
      </c>
      <c r="L16" s="156"/>
      <c r="M16" s="126" t="s">
        <v>10</v>
      </c>
      <c r="N16" s="150">
        <f>IF(ISERROR('[5]Récolte_N'!$F$19)=TRUE,"",'[5]Récolte_N'!$F$19)</f>
        <v>0</v>
      </c>
      <c r="O16" s="150">
        <f t="shared" si="2"/>
      </c>
      <c r="P16" s="151">
        <f>IF(ISERROR('[5]Récolte_N'!$H$19)=TRUE,"",'[5]Récolte_N'!$H$19)</f>
        <v>0</v>
      </c>
      <c r="Q16" s="152">
        <f>'[21]SO'!$AI172</f>
        <v>0</v>
      </c>
    </row>
    <row r="17" spans="1:17" ht="13.5" customHeight="1">
      <c r="A17" s="23">
        <v>1790</v>
      </c>
      <c r="B17" s="158" t="s">
        <v>11</v>
      </c>
      <c r="C17" s="150">
        <f>IF(ISERROR('[64]Récolte_N'!$F$19)=TRUE,"",'[64]Récolte_N'!$F$19)</f>
        <v>0</v>
      </c>
      <c r="D17" s="150">
        <f t="shared" si="0"/>
      </c>
      <c r="E17" s="151">
        <f>IF(ISERROR('[64]Récolte_N'!$H$19)=TRUE,"",'[64]Récolte_N'!$H$19)</f>
        <v>0</v>
      </c>
      <c r="F17" s="151">
        <f t="shared" si="4"/>
        <v>0</v>
      </c>
      <c r="G17" s="152">
        <f>IF(ISERROR('[64]Récolte_N'!$I$19)=TRUE,"",'[64]Récolte_N'!$I$19)</f>
        <v>0</v>
      </c>
      <c r="H17" s="152">
        <f t="shared" si="5"/>
        <v>60.2</v>
      </c>
      <c r="I17" s="153">
        <f t="shared" si="1"/>
        <v>-1</v>
      </c>
      <c r="J17" s="154">
        <f t="shared" si="3"/>
        <v>0</v>
      </c>
      <c r="K17" s="155">
        <f t="shared" si="6"/>
        <v>-60.2</v>
      </c>
      <c r="L17" s="156"/>
      <c r="M17" s="126" t="s">
        <v>11</v>
      </c>
      <c r="N17" s="150">
        <f>IF(ISERROR('[6]Récolte_N'!$F$19)=TRUE,"",'[6]Récolte_N'!$F$19)</f>
        <v>0</v>
      </c>
      <c r="O17" s="150">
        <f t="shared" si="2"/>
      </c>
      <c r="P17" s="151">
        <f>IF(ISERROR('[6]Récolte_N'!$H$19)=TRUE,"",'[6]Récolte_N'!$H$19)</f>
        <v>0</v>
      </c>
      <c r="Q17" s="152">
        <f>'[21]SO'!$AI173</f>
        <v>60.2</v>
      </c>
    </row>
    <row r="18" spans="1:17" ht="13.5" customHeight="1">
      <c r="A18" s="23" t="s">
        <v>13</v>
      </c>
      <c r="B18" s="158" t="s">
        <v>12</v>
      </c>
      <c r="C18" s="150">
        <f>IF(ISERROR('[65]Récolte_N'!$F$19)=TRUE,"",'[65]Récolte_N'!$F$19)</f>
        <v>6740</v>
      </c>
      <c r="D18" s="150">
        <f t="shared" si="0"/>
        <v>70.62314540059347</v>
      </c>
      <c r="E18" s="151">
        <f>IF(ISERROR('[65]Récolte_N'!$H$19)=TRUE,"",'[65]Récolte_N'!$H$19)</f>
        <v>47600</v>
      </c>
      <c r="F18" s="151">
        <f t="shared" si="4"/>
        <v>30850</v>
      </c>
      <c r="G18" s="152">
        <f>IF(ISERROR('[65]Récolte_N'!$I$19)=TRUE,"",'[65]Récolte_N'!$I$19)</f>
        <v>32600</v>
      </c>
      <c r="H18" s="152">
        <f t="shared" si="5"/>
        <v>18580.1</v>
      </c>
      <c r="I18" s="153">
        <f t="shared" si="1"/>
        <v>0.7545653683241749</v>
      </c>
      <c r="J18" s="154">
        <f t="shared" si="3"/>
        <v>15000</v>
      </c>
      <c r="K18" s="155">
        <f t="shared" si="6"/>
        <v>12269.900000000001</v>
      </c>
      <c r="L18" s="156"/>
      <c r="M18" s="126" t="s">
        <v>12</v>
      </c>
      <c r="N18" s="150">
        <f>IF(ISERROR('[7]Récolte_N'!$F$19)=TRUE,"",'[7]Récolte_N'!$F$19)</f>
        <v>4870</v>
      </c>
      <c r="O18" s="150">
        <f t="shared" si="2"/>
        <v>63.347022587268995</v>
      </c>
      <c r="P18" s="151">
        <f>IF(ISERROR('[7]Récolte_N'!$H$19)=TRUE,"",'[7]Récolte_N'!$H$19)</f>
        <v>30850</v>
      </c>
      <c r="Q18" s="152">
        <f>'[21]SO'!$AI174</f>
        <v>18580.1</v>
      </c>
    </row>
    <row r="19" spans="1:17" ht="13.5" customHeight="1">
      <c r="A19" s="23" t="s">
        <v>13</v>
      </c>
      <c r="B19" s="158" t="s">
        <v>14</v>
      </c>
      <c r="C19" s="150">
        <f>IF(ISERROR('[66]Récolte_N'!$F$19)=TRUE,"",'[66]Récolte_N'!$F$19)</f>
        <v>2150</v>
      </c>
      <c r="D19" s="150">
        <f t="shared" si="0"/>
        <v>50.69767441860465</v>
      </c>
      <c r="E19" s="151">
        <f>IF(ISERROR('[66]Récolte_N'!$H$19)=TRUE,"",'[66]Récolte_N'!$H$19)</f>
        <v>10900</v>
      </c>
      <c r="F19" s="151">
        <f t="shared" si="4"/>
        <v>8600</v>
      </c>
      <c r="G19" s="152">
        <f>IF(ISERROR('[66]Récolte_N'!$I$19)=TRUE,"",'[66]Récolte_N'!$I$19)</f>
        <v>5475</v>
      </c>
      <c r="H19" s="152">
        <f t="shared" si="5"/>
        <v>4736.2</v>
      </c>
      <c r="I19" s="153">
        <f t="shared" si="1"/>
        <v>0.15599003420463675</v>
      </c>
      <c r="J19" s="154">
        <f t="shared" si="3"/>
        <v>5425</v>
      </c>
      <c r="K19" s="155">
        <f t="shared" si="6"/>
        <v>3863.8</v>
      </c>
      <c r="L19" s="156"/>
      <c r="M19" s="126" t="s">
        <v>14</v>
      </c>
      <c r="N19" s="150">
        <f>IF(ISERROR('[8]Récolte_N'!$F$19)=TRUE,"",'[8]Récolte_N'!$F$19)</f>
        <v>1755</v>
      </c>
      <c r="O19" s="150">
        <f t="shared" si="2"/>
        <v>49.002849002849004</v>
      </c>
      <c r="P19" s="151">
        <f>IF(ISERROR('[8]Récolte_N'!$H$19)=TRUE,"",'[8]Récolte_N'!$H$19)</f>
        <v>8600</v>
      </c>
      <c r="Q19" s="152">
        <f>'[21]SO'!$AI175</f>
        <v>4736.2</v>
      </c>
    </row>
    <row r="20" spans="1:17" ht="13.5" customHeight="1">
      <c r="A20" s="23" t="s">
        <v>13</v>
      </c>
      <c r="B20" s="158" t="s">
        <v>27</v>
      </c>
      <c r="C20" s="150">
        <f>IF(ISERROR('[67]Récolte_N'!$F$19)=TRUE,"",'[67]Récolte_N'!$F$19)</f>
        <v>0</v>
      </c>
      <c r="D20" s="150">
        <f>IF(OR(C20="",C20=0),"",(E20/C20)*10)</f>
      </c>
      <c r="E20" s="151">
        <f>IF(ISERROR('[67]Récolte_N'!$H$19)=TRUE,"",'[67]Récolte_N'!$H$19)</f>
        <v>0</v>
      </c>
      <c r="F20" s="151">
        <f t="shared" si="4"/>
        <v>0</v>
      </c>
      <c r="G20" s="152">
        <f>IF(ISERROR('[67]Récolte_N'!$I$19)=TRUE,"",'[67]Récolte_N'!$I$19)</f>
        <v>0</v>
      </c>
      <c r="H20" s="152">
        <f t="shared" si="5"/>
        <v>0</v>
      </c>
      <c r="I20" s="153">
        <f t="shared" si="1"/>
      </c>
      <c r="J20" s="154">
        <f t="shared" si="3"/>
        <v>0</v>
      </c>
      <c r="K20" s="155">
        <f t="shared" si="6"/>
        <v>0</v>
      </c>
      <c r="L20" s="156"/>
      <c r="M20" s="126" t="s">
        <v>27</v>
      </c>
      <c r="N20" s="150">
        <f>IF(ISERROR('[9]Récolte_N'!$F$19)=TRUE,"",'[9]Récolte_N'!$F$19)</f>
        <v>0</v>
      </c>
      <c r="O20" s="150">
        <f>IF(OR(N20="",N20=0),"",(P20/N20)*10)</f>
      </c>
      <c r="P20" s="151">
        <f>IF(ISERROR('[9]Récolte_N'!$H$19)=TRUE,"",'[9]Récolte_N'!$H$19)</f>
        <v>0</v>
      </c>
      <c r="Q20" s="152">
        <f>'[21]SO'!$AI176</f>
        <v>0</v>
      </c>
    </row>
    <row r="21" spans="1:17" ht="13.5" customHeight="1">
      <c r="A21" s="23" t="s">
        <v>13</v>
      </c>
      <c r="B21" s="158" t="s">
        <v>15</v>
      </c>
      <c r="C21" s="150">
        <f>IF(ISERROR('[68]Récolte_N'!$F$19)=TRUE,"",'[68]Récolte_N'!$F$19)</f>
        <v>540</v>
      </c>
      <c r="D21" s="150">
        <f>IF(OR(C21="",C21=0),"",(E21/C21)*10)</f>
        <v>46.2962962962963</v>
      </c>
      <c r="E21" s="151">
        <f>IF(ISERROR('[68]Récolte_N'!$H$19)=TRUE,"",'[68]Récolte_N'!$H$19)</f>
        <v>2500</v>
      </c>
      <c r="F21" s="151">
        <f t="shared" si="4"/>
        <v>2300</v>
      </c>
      <c r="G21" s="152">
        <f>IF(ISERROR('[68]Récolte_N'!$I$19)=TRUE,"",'[68]Récolte_N'!$I$19)</f>
        <v>1000</v>
      </c>
      <c r="H21" s="152">
        <f t="shared" si="5"/>
        <v>0</v>
      </c>
      <c r="I21" s="153">
        <f t="shared" si="1"/>
      </c>
      <c r="J21" s="154">
        <f t="shared" si="3"/>
        <v>1500</v>
      </c>
      <c r="K21" s="155">
        <f t="shared" si="6"/>
        <v>2300</v>
      </c>
      <c r="L21" s="156"/>
      <c r="M21" s="126" t="s">
        <v>15</v>
      </c>
      <c r="N21" s="150">
        <f>IF(ISERROR('[10]Récolte_N'!$F$19)=TRUE,"",'[10]Récolte_N'!$F$19)</f>
        <v>460</v>
      </c>
      <c r="O21" s="150">
        <f>IF(OR(N21="",N21=0),"",(P21/N21)*10)</f>
        <v>50</v>
      </c>
      <c r="P21" s="151">
        <f>IF(ISERROR('[10]Récolte_N'!$H$19)=TRUE,"",'[10]Récolte_N'!$H$19)</f>
        <v>2300</v>
      </c>
      <c r="Q21" s="152">
        <f>'[21]SO'!$AI177</f>
        <v>0</v>
      </c>
    </row>
    <row r="22" spans="1:17" ht="13.5" customHeight="1">
      <c r="A22" s="23" t="s">
        <v>13</v>
      </c>
      <c r="B22" s="158" t="s">
        <v>29</v>
      </c>
      <c r="C22" s="150">
        <f>IF(ISERROR('[69]Récolte_N'!$F$19)=TRUE,"",'[69]Récolte_N'!$F$19)</f>
        <v>350</v>
      </c>
      <c r="D22" s="150">
        <f>IF(OR(C22="",C22=0),"",(E22/C22)*10)</f>
        <v>90</v>
      </c>
      <c r="E22" s="151">
        <f>IF(ISERROR('[69]Récolte_N'!$H$19)=TRUE,"",'[69]Récolte_N'!$H$19)</f>
        <v>3150</v>
      </c>
      <c r="F22" s="151">
        <f t="shared" si="4"/>
        <v>8250</v>
      </c>
      <c r="G22" s="152">
        <f>IF(ISERROR('[69]Récolte_N'!$I$19)=TRUE,"",'[69]Récolte_N'!$I$19)</f>
        <v>2300</v>
      </c>
      <c r="H22" s="152">
        <f t="shared" si="5"/>
        <v>5333.5</v>
      </c>
      <c r="I22" s="153">
        <f t="shared" si="1"/>
        <v>-0.5687634761413706</v>
      </c>
      <c r="J22" s="154">
        <f t="shared" si="3"/>
        <v>850</v>
      </c>
      <c r="K22" s="155">
        <f t="shared" si="6"/>
        <v>2916.5</v>
      </c>
      <c r="L22" s="156"/>
      <c r="M22" s="126" t="s">
        <v>29</v>
      </c>
      <c r="N22" s="150">
        <f>IF(ISERROR('[11]Récolte_N'!$F$19)=TRUE,"",'[11]Récolte_N'!$F$19)</f>
        <v>970</v>
      </c>
      <c r="O22" s="150">
        <f>IF(OR(N22="",N22=0),"",(P22/N22)*10)</f>
        <v>85.05154639175258</v>
      </c>
      <c r="P22" s="151">
        <f>IF(ISERROR('[11]Récolte_N'!$H$19)=TRUE,"",'[11]Récolte_N'!$H$19)</f>
        <v>8250</v>
      </c>
      <c r="Q22" s="152">
        <f>'[21]SO'!$AI178</f>
        <v>5333.5</v>
      </c>
    </row>
    <row r="23" spans="1:17" ht="13.5" customHeight="1">
      <c r="A23" s="23" t="s">
        <v>13</v>
      </c>
      <c r="B23" s="158" t="s">
        <v>16</v>
      </c>
      <c r="C23" s="150">
        <f>IF(ISERROR('[70]Récolte_N'!$F$19)=TRUE,"",'[70]Récolte_N'!$F$19)</f>
        <v>175</v>
      </c>
      <c r="D23" s="150">
        <f t="shared" si="0"/>
        <v>60</v>
      </c>
      <c r="E23" s="151">
        <f>IF(ISERROR('[70]Récolte_N'!$H$19)=TRUE,"",'[70]Récolte_N'!$H$19)</f>
        <v>1050</v>
      </c>
      <c r="F23" s="151">
        <f t="shared" si="4"/>
        <v>1050</v>
      </c>
      <c r="G23" s="152">
        <f>IF(ISERROR('[70]Récolte_N'!$I$19)=TRUE,"",'[70]Récolte_N'!$I$19)</f>
        <v>0</v>
      </c>
      <c r="H23" s="152">
        <f t="shared" si="5"/>
        <v>0</v>
      </c>
      <c r="I23" s="153">
        <f t="shared" si="1"/>
      </c>
      <c r="J23" s="154">
        <f t="shared" si="3"/>
        <v>1050</v>
      </c>
      <c r="K23" s="155">
        <f t="shared" si="6"/>
        <v>1050</v>
      </c>
      <c r="L23" s="156"/>
      <c r="M23" s="126" t="s">
        <v>16</v>
      </c>
      <c r="N23" s="150">
        <f>IF(ISERROR('[12]Récolte_N'!$F$19)=TRUE,"",'[12]Récolte_N'!$F$19)</f>
        <v>175</v>
      </c>
      <c r="O23" s="150">
        <f aca="true" t="shared" si="7" ref="O23:O31">IF(OR(N23="",N23=0),"",(P23/N23)*10)</f>
        <v>60</v>
      </c>
      <c r="P23" s="151">
        <f>IF(ISERROR('[12]Récolte_N'!$H$19)=TRUE,"",'[12]Récolte_N'!$H$19)</f>
        <v>1050</v>
      </c>
      <c r="Q23" s="152">
        <f>'[21]SO'!$AI179</f>
        <v>0</v>
      </c>
    </row>
    <row r="24" spans="1:17" ht="13.5" customHeight="1">
      <c r="A24" s="23" t="s">
        <v>13</v>
      </c>
      <c r="B24" s="158" t="s">
        <v>17</v>
      </c>
      <c r="C24" s="150">
        <f>IF(ISERROR('[71]Récolte_N'!$F$19)=TRUE,"",'[71]Récolte_N'!$F$19)</f>
        <v>1635</v>
      </c>
      <c r="D24" s="150">
        <f t="shared" si="0"/>
        <v>61.8960244648318</v>
      </c>
      <c r="E24" s="151">
        <f>IF(ISERROR('[71]Récolte_N'!$H$19)=TRUE,"",'[71]Récolte_N'!$H$19)</f>
        <v>10120</v>
      </c>
      <c r="F24" s="151">
        <f t="shared" si="4"/>
        <v>12590</v>
      </c>
      <c r="G24" s="152">
        <f>IF(ISERROR('[71]Récolte_N'!$I$19)=TRUE,"",'[71]Récolte_N'!$I$19)</f>
        <v>2900</v>
      </c>
      <c r="H24" s="152">
        <f t="shared" si="5"/>
        <v>2154.5</v>
      </c>
      <c r="I24" s="153">
        <f t="shared" si="1"/>
        <v>0.34601995822696674</v>
      </c>
      <c r="J24" s="154">
        <f t="shared" si="3"/>
        <v>7220</v>
      </c>
      <c r="K24" s="155">
        <f t="shared" si="6"/>
        <v>10435.5</v>
      </c>
      <c r="L24" s="156"/>
      <c r="M24" s="126" t="s">
        <v>17</v>
      </c>
      <c r="N24" s="150">
        <f>IF(ISERROR('[13]Récolte_N'!$F$19)=TRUE,"",'[13]Récolte_N'!$F$19)</f>
        <v>2120</v>
      </c>
      <c r="O24" s="150">
        <f t="shared" si="7"/>
        <v>59.38679245283019</v>
      </c>
      <c r="P24" s="151">
        <f>IF(ISERROR('[13]Récolte_N'!$H$19)=TRUE,"",'[13]Récolte_N'!$H$19)</f>
        <v>12590</v>
      </c>
      <c r="Q24" s="152">
        <f>'[21]SO'!$AI180</f>
        <v>2154.5</v>
      </c>
    </row>
    <row r="25" spans="1:18" ht="13.5" customHeight="1">
      <c r="A25" s="23" t="s">
        <v>13</v>
      </c>
      <c r="B25" s="158" t="s">
        <v>18</v>
      </c>
      <c r="C25" s="150">
        <f>IF(ISERROR('[72]Récolte_N'!$F$19)=TRUE,"",'[72]Récolte_N'!$F$19)</f>
        <v>7500</v>
      </c>
      <c r="D25" s="150">
        <f t="shared" si="0"/>
        <v>65.33333333333333</v>
      </c>
      <c r="E25" s="151">
        <f>IF(ISERROR('[72]Récolte_N'!$H$19)=TRUE,"",'[72]Récolte_N'!$H$19)</f>
        <v>49000</v>
      </c>
      <c r="F25" s="151">
        <f t="shared" si="4"/>
        <v>55000</v>
      </c>
      <c r="G25" s="152">
        <f>IF(ISERROR('[72]Récolte_N'!$I$19)=TRUE,"",'[72]Récolte_N'!$I$19)</f>
        <v>29000</v>
      </c>
      <c r="H25" s="152">
        <f t="shared" si="5"/>
        <v>22844</v>
      </c>
      <c r="I25" s="153">
        <f t="shared" si="1"/>
        <v>0.2694799509718089</v>
      </c>
      <c r="J25" s="154">
        <f t="shared" si="3"/>
        <v>20000</v>
      </c>
      <c r="K25" s="155">
        <f t="shared" si="6"/>
        <v>32156</v>
      </c>
      <c r="L25" s="156"/>
      <c r="M25" s="126" t="s">
        <v>18</v>
      </c>
      <c r="N25" s="150">
        <f>IF(ISERROR('[14]Récolte_N'!$F$19)=TRUE,"",'[14]Récolte_N'!$F$19)</f>
        <v>9200</v>
      </c>
      <c r="O25" s="150">
        <f t="shared" si="7"/>
        <v>59.78260869565218</v>
      </c>
      <c r="P25" s="151">
        <f>IF(ISERROR('[14]Récolte_N'!$H$19)=TRUE,"",'[14]Récolte_N'!$H$19)</f>
        <v>55000</v>
      </c>
      <c r="Q25" s="152">
        <f>'[21]SO'!$AI181</f>
        <v>22844</v>
      </c>
      <c r="R25" s="23">
        <f>Q25/P25</f>
        <v>0.4153454545454546</v>
      </c>
    </row>
    <row r="26" spans="1:17" ht="13.5" customHeight="1">
      <c r="A26" s="23" t="s">
        <v>13</v>
      </c>
      <c r="B26" s="158" t="s">
        <v>19</v>
      </c>
      <c r="C26" s="150">
        <f>IF(ISERROR('[73]Récolte_N'!$F$19)=TRUE,"",'[73]Récolte_N'!$F$19)</f>
        <v>0</v>
      </c>
      <c r="D26" s="150">
        <f t="shared" si="0"/>
      </c>
      <c r="E26" s="151">
        <f>IF(ISERROR('[73]Récolte_N'!$H$19)=TRUE,"",'[73]Récolte_N'!$H$19)</f>
        <v>0</v>
      </c>
      <c r="F26" s="151">
        <f t="shared" si="4"/>
        <v>0</v>
      </c>
      <c r="G26" s="152">
        <f>IF(ISERROR('[73]Récolte_N'!$I$19)=TRUE,"",'[73]Récolte_N'!$I$19)</f>
        <v>0</v>
      </c>
      <c r="H26" s="152">
        <f t="shared" si="5"/>
        <v>263.6</v>
      </c>
      <c r="I26" s="153">
        <f t="shared" si="1"/>
        <v>-1</v>
      </c>
      <c r="J26" s="154">
        <f t="shared" si="3"/>
        <v>0</v>
      </c>
      <c r="K26" s="155">
        <f t="shared" si="6"/>
        <v>-263.6</v>
      </c>
      <c r="L26" s="156"/>
      <c r="M26" s="126" t="s">
        <v>19</v>
      </c>
      <c r="N26" s="150">
        <f>IF(ISERROR('[15]Récolte_N'!$F$19)=TRUE,"",'[15]Récolte_N'!$F$19)</f>
        <v>0</v>
      </c>
      <c r="O26" s="150">
        <f t="shared" si="7"/>
      </c>
      <c r="P26" s="151">
        <f>IF(ISERROR('[15]Récolte_N'!$H$19)=TRUE,"",'[15]Récolte_N'!$H$19)</f>
        <v>0</v>
      </c>
      <c r="Q26" s="152">
        <f>'[21]SO'!$AI182</f>
        <v>263.6</v>
      </c>
    </row>
    <row r="27" spans="1:17" ht="13.5" customHeight="1">
      <c r="A27" s="23" t="s">
        <v>13</v>
      </c>
      <c r="B27" s="158" t="s">
        <v>20</v>
      </c>
      <c r="C27" s="150">
        <f>IF(ISERROR('[74]Récolte_N'!$F$19)=TRUE,"",'[74]Récolte_N'!$F$19)</f>
        <v>5420</v>
      </c>
      <c r="D27" s="150">
        <f t="shared" si="0"/>
        <v>65</v>
      </c>
      <c r="E27" s="151">
        <f>IF(ISERROR('[74]Récolte_N'!$H$19)=TRUE,"",'[74]Récolte_N'!$H$19)</f>
        <v>35230</v>
      </c>
      <c r="F27" s="151">
        <f t="shared" si="4"/>
        <v>27790</v>
      </c>
      <c r="G27" s="152">
        <f>IF(ISERROR('[74]Récolte_N'!$I$19)=TRUE,"",'[74]Récolte_N'!$I$19)</f>
        <v>19200</v>
      </c>
      <c r="H27" s="152">
        <f t="shared" si="5"/>
        <v>11763.5</v>
      </c>
      <c r="I27" s="153">
        <f t="shared" si="1"/>
        <v>0.6321672971479577</v>
      </c>
      <c r="J27" s="154">
        <f t="shared" si="3"/>
        <v>16030</v>
      </c>
      <c r="K27" s="155">
        <f t="shared" si="6"/>
        <v>16026.5</v>
      </c>
      <c r="L27" s="156"/>
      <c r="M27" s="126" t="s">
        <v>20</v>
      </c>
      <c r="N27" s="150">
        <f>IF(ISERROR('[16]Récolte_N'!$F$19)=TRUE,"",'[16]Récolte_N'!$F$19)</f>
        <v>5310</v>
      </c>
      <c r="O27" s="150">
        <f t="shared" si="7"/>
        <v>52.335216572504706</v>
      </c>
      <c r="P27" s="151">
        <f>IF(ISERROR('[16]Récolte_N'!$H$19)=TRUE,"",'[16]Récolte_N'!$H$19)</f>
        <v>27790</v>
      </c>
      <c r="Q27" s="152">
        <f>'[21]SO'!$AI183</f>
        <v>11763.5</v>
      </c>
    </row>
    <row r="28" spans="1:17" ht="13.5" customHeight="1">
      <c r="A28" s="23" t="s">
        <v>13</v>
      </c>
      <c r="B28" s="158" t="s">
        <v>21</v>
      </c>
      <c r="C28" s="150">
        <f>IF(ISERROR('[75]Récolte_N'!$F$19)=TRUE,"",'[75]Récolte_N'!$F$19)</f>
        <v>0</v>
      </c>
      <c r="D28" s="150">
        <f t="shared" si="0"/>
      </c>
      <c r="E28" s="151">
        <f>IF(ISERROR('[75]Récolte_N'!$H$19)=TRUE,"",'[75]Récolte_N'!$H$19)</f>
        <v>0</v>
      </c>
      <c r="F28" s="151">
        <f t="shared" si="4"/>
        <v>0</v>
      </c>
      <c r="G28" s="152">
        <f>IF(ISERROR('[75]Récolte_N'!$I$19)=TRUE,"",'[75]Récolte_N'!$I$19)</f>
        <v>0</v>
      </c>
      <c r="H28" s="152">
        <f t="shared" si="5"/>
        <v>0</v>
      </c>
      <c r="I28" s="153">
        <f t="shared" si="1"/>
      </c>
      <c r="J28" s="154">
        <f t="shared" si="3"/>
        <v>0</v>
      </c>
      <c r="K28" s="155">
        <f t="shared" si="6"/>
        <v>0</v>
      </c>
      <c r="L28" s="156"/>
      <c r="M28" s="126" t="s">
        <v>21</v>
      </c>
      <c r="N28" s="150">
        <f>IF(ISERROR('[17]Récolte_N'!$F$19)=TRUE,"",'[17]Récolte_N'!$F$19)</f>
        <v>0</v>
      </c>
      <c r="O28" s="150">
        <f t="shared" si="7"/>
      </c>
      <c r="P28" s="151">
        <f>IF(ISERROR('[17]Récolte_N'!$H$19)=TRUE,"",'[17]Récolte_N'!$H$19)</f>
        <v>0</v>
      </c>
      <c r="Q28" s="152">
        <f>'[21]SO'!$AI184</f>
        <v>0</v>
      </c>
    </row>
    <row r="29" spans="2:17" ht="12">
      <c r="B29" s="158" t="s">
        <v>30</v>
      </c>
      <c r="C29" s="150">
        <f>IF(ISERROR('[76]Récolte_N'!$F$19)=TRUE,"",'[76]Récolte_N'!$F$19)</f>
        <v>0</v>
      </c>
      <c r="D29" s="150">
        <f t="shared" si="0"/>
      </c>
      <c r="E29" s="151">
        <f>IF(ISERROR('[76]Récolte_N'!$H$19)=TRUE,"",'[76]Récolte_N'!$H$19)</f>
        <v>0</v>
      </c>
      <c r="F29" s="151">
        <f t="shared" si="4"/>
        <v>0</v>
      </c>
      <c r="G29" s="152">
        <f>IF(ISERROR('[76]Récolte_N'!$I$19)=TRUE,"",'[76]Récolte_N'!$I$19)</f>
        <v>0</v>
      </c>
      <c r="H29" s="152">
        <f t="shared" si="5"/>
        <v>0</v>
      </c>
      <c r="I29" s="153">
        <f t="shared" si="1"/>
      </c>
      <c r="J29" s="154">
        <f t="shared" si="3"/>
        <v>0</v>
      </c>
      <c r="K29" s="155">
        <f t="shared" si="6"/>
        <v>0</v>
      </c>
      <c r="M29" s="126" t="s">
        <v>30</v>
      </c>
      <c r="N29" s="150">
        <f>IF(ISERROR('[18]Récolte_N'!$F$19)=TRUE,"",'[18]Récolte_N'!$F$19)</f>
        <v>0</v>
      </c>
      <c r="O29" s="150">
        <f t="shared" si="7"/>
      </c>
      <c r="P29" s="151">
        <f>IF(ISERROR('[18]Récolte_N'!$H$19)=TRUE,"",'[18]Récolte_N'!$H$19)</f>
        <v>0</v>
      </c>
      <c r="Q29" s="152">
        <f>'[21]SO'!$AI185</f>
        <v>0</v>
      </c>
    </row>
    <row r="30" spans="2:18" ht="12">
      <c r="B30" s="158" t="s">
        <v>22</v>
      </c>
      <c r="C30" s="150">
        <f>IF(ISERROR('[77]Récolte_N'!$F$19)=TRUE,"",'[77]Récolte_N'!$F$19)</f>
        <v>27310</v>
      </c>
      <c r="D30" s="150">
        <f t="shared" si="0"/>
        <v>63.83083119736361</v>
      </c>
      <c r="E30" s="151">
        <f>IF(ISERROR('[77]Récolte_N'!$H$19)=TRUE,"",'[77]Récolte_N'!$H$19)</f>
        <v>174322</v>
      </c>
      <c r="F30" s="151">
        <f t="shared" si="4"/>
        <v>92867</v>
      </c>
      <c r="G30" s="152">
        <f>IF(ISERROR('[77]Récolte_N'!$I$19)=TRUE,"",'[77]Récolte_N'!$I$19)</f>
        <v>160000</v>
      </c>
      <c r="H30" s="152">
        <f t="shared" si="5"/>
        <v>62128.2</v>
      </c>
      <c r="I30" s="153">
        <f t="shared" si="1"/>
        <v>1.5753200639967035</v>
      </c>
      <c r="J30" s="154">
        <f t="shared" si="3"/>
        <v>14322</v>
      </c>
      <c r="K30" s="155">
        <f>P30-H30</f>
        <v>30738.800000000003</v>
      </c>
      <c r="L30" s="29"/>
      <c r="M30" s="126" t="s">
        <v>22</v>
      </c>
      <c r="N30" s="150">
        <f>IF(ISERROR('[19]Récolte_N'!$F$19)=TRUE,"",'[19]Récolte_N'!$F$19)</f>
        <v>18165</v>
      </c>
      <c r="O30" s="150">
        <f t="shared" si="7"/>
        <v>51.12413982934214</v>
      </c>
      <c r="P30" s="151">
        <f>IF(ISERROR('[19]Récolte_N'!$H$19)=TRUE,"",'[19]Récolte_N'!$H$19)</f>
        <v>92867</v>
      </c>
      <c r="Q30" s="152">
        <f>'[21]SO'!$AI186</f>
        <v>62128.2</v>
      </c>
      <c r="R30" s="23">
        <f>Q30/P30</f>
        <v>0.6690019059515221</v>
      </c>
    </row>
    <row r="31" spans="2:18" ht="12">
      <c r="B31" s="158" t="s">
        <v>23</v>
      </c>
      <c r="C31" s="150">
        <f>IF(ISERROR('[78]Récolte_N'!$F$19)=TRUE,"",'[78]Récolte_N'!$F$19)</f>
        <v>2800</v>
      </c>
      <c r="D31" s="150">
        <f t="shared" si="0"/>
        <v>62.142857142857146</v>
      </c>
      <c r="E31" s="151">
        <f>IF(ISERROR('[78]Récolte_N'!$H$19)=TRUE,"",'[78]Récolte_N'!$H$19)</f>
        <v>17400</v>
      </c>
      <c r="F31" s="151">
        <f>P31</f>
        <v>11400</v>
      </c>
      <c r="G31" s="152">
        <f>IF(ISERROR('[78]Récolte_N'!$I$19)=TRUE,"",'[78]Récolte_N'!$I$19)</f>
        <v>10000</v>
      </c>
      <c r="H31" s="152">
        <f>Q31</f>
        <v>5292.2</v>
      </c>
      <c r="I31" s="153">
        <f t="shared" si="1"/>
        <v>0.8895733343411059</v>
      </c>
      <c r="J31" s="154">
        <f t="shared" si="3"/>
        <v>7400</v>
      </c>
      <c r="K31" s="155">
        <f>P31-H31</f>
        <v>6107.8</v>
      </c>
      <c r="M31" s="126" t="s">
        <v>23</v>
      </c>
      <c r="N31" s="150">
        <f>IF(ISERROR('[20]Récolte_N'!$F$19)=TRUE,"",'[20]Récolte_N'!$F$19)</f>
        <v>2300</v>
      </c>
      <c r="O31" s="150">
        <f t="shared" si="7"/>
        <v>49.565217391304344</v>
      </c>
      <c r="P31" s="151">
        <f>IF(ISERROR('[20]Récolte_N'!$H$19)=TRUE,"",'[20]Récolte_N'!$H$19)</f>
        <v>11400</v>
      </c>
      <c r="Q31" s="152">
        <f>'[21]SO'!$AI187</f>
        <v>5292.2</v>
      </c>
      <c r="R31" s="23">
        <f>Q31/P31</f>
        <v>0.4642280701754386</v>
      </c>
    </row>
    <row r="32" spans="2:17" ht="12.75">
      <c r="B32" s="118"/>
      <c r="C32" s="164"/>
      <c r="D32" s="164"/>
      <c r="E32" s="54"/>
      <c r="F32" s="165"/>
      <c r="G32" s="166"/>
      <c r="H32" s="166"/>
      <c r="I32" s="167"/>
      <c r="J32" s="168"/>
      <c r="K32" s="169"/>
      <c r="M32" s="126"/>
      <c r="N32" s="170"/>
      <c r="O32" s="170"/>
      <c r="P32" s="170"/>
      <c r="Q32" s="166"/>
    </row>
    <row r="33" spans="2:17" ht="15.75" thickBot="1">
      <c r="B33" s="171" t="s">
        <v>24</v>
      </c>
      <c r="C33" s="172">
        <f>IF(SUM(C12:C31)=0,"",SUM(C12:C31))</f>
        <v>63505</v>
      </c>
      <c r="D33" s="172">
        <f>IF(OR(C33="",C33=0),"",(E33/C33)*10)</f>
        <v>63.916542004566566</v>
      </c>
      <c r="E33" s="172">
        <f>IF(SUM(E12:E31)=0,"",SUM(E12:E31))</f>
        <v>405902</v>
      </c>
      <c r="F33" s="173">
        <f>IF(SUM(F12:F31)=0,"",SUM(F12:F31))</f>
        <v>280987</v>
      </c>
      <c r="G33" s="174">
        <f>IF(SUM(G12:G31)=0,"",SUM(G12:G31))</f>
        <v>300673</v>
      </c>
      <c r="H33" s="175">
        <f>IF(SUM(H12:H31)=0,"",SUM(H12:H31))</f>
        <v>146194.60000000003</v>
      </c>
      <c r="I33" s="176">
        <f>IF(OR(G33=0,G33=""),"",(G33/H33)-1)</f>
        <v>1.0566628315956947</v>
      </c>
      <c r="J33" s="177">
        <f>SUM(J12:J31)</f>
        <v>105229</v>
      </c>
      <c r="K33" s="178">
        <f>SUM(K12:K31)</f>
        <v>134792.4</v>
      </c>
      <c r="M33" s="179" t="s">
        <v>24</v>
      </c>
      <c r="N33" s="180">
        <f>IF(SUM(N12:N31)=0,"",SUM(N12:N31))</f>
        <v>51850</v>
      </c>
      <c r="O33" s="180">
        <f>IF(OR(N33="",N33=0),"",(P33/N33)*10)</f>
        <v>54.19228543876567</v>
      </c>
      <c r="P33" s="177">
        <f>IF(SUM(P12:P31)=0,"",SUM(P12:P31))</f>
        <v>280987</v>
      </c>
      <c r="Q33" s="181">
        <f>IF(SUM(Q12:Q31)=0,"",SUM(Q12:Q31))</f>
        <v>146194.60000000003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51850</v>
      </c>
      <c r="D35" s="189">
        <f>(E35/C35)*10</f>
        <v>54.19228543876567</v>
      </c>
      <c r="E35" s="189">
        <f>P33</f>
        <v>280987</v>
      </c>
      <c r="G35" s="189">
        <f>Q33</f>
        <v>146194.60000000003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0.2247830279652845</v>
      </c>
      <c r="D37" s="192">
        <f>IF(OR(D33="",D33=0),"",(D33/D35)-1)</f>
        <v>0.17943986836998738</v>
      </c>
      <c r="E37" s="192">
        <f>IF(OR(E33="",E33=0),"",(E33/E35)-1)</f>
        <v>0.4445579332851697</v>
      </c>
      <c r="G37" s="192">
        <f>IF(OR(G33="",G33=0),"",(G33/G35)-1)</f>
        <v>1.0566628315956947</v>
      </c>
      <c r="H37" s="185"/>
      <c r="I37" s="186"/>
      <c r="J37" s="187"/>
    </row>
    <row r="38" ht="11.25" thickBot="1">
      <c r="E38" s="221"/>
    </row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'[22]SO'!$AI168</f>
        <v>35656</v>
      </c>
      <c r="D43" s="53">
        <f>'[21]SO'!$AG168</f>
        <v>11627.1</v>
      </c>
      <c r="E43" s="212">
        <f>IF(OR(G12="",G12=0),"",C43/G12)</f>
        <v>0.966942372881356</v>
      </c>
      <c r="F43" s="71">
        <f>IF(OR(H12="",H12=0),"",D43/H12)</f>
        <v>0.941976618894461</v>
      </c>
      <c r="G43" s="213">
        <f>IF(OR(E43="",E43=0),"",(E43-F43)*100)</f>
        <v>2.4965753986894934</v>
      </c>
      <c r="H43" s="185">
        <f>IF(E12="","",(G12/E12))</f>
        <v>0.7678292555960438</v>
      </c>
    </row>
    <row r="44" spans="2:8" ht="12">
      <c r="B44" s="158" t="s">
        <v>31</v>
      </c>
      <c r="C44" s="53">
        <f>'[22]SO'!$AI169</f>
        <v>502.5</v>
      </c>
      <c r="D44" s="53">
        <f>'[21]SO'!$AG169</f>
        <v>355.7</v>
      </c>
      <c r="E44" s="71">
        <f>IF(OR(G13="",G13=0),"",C44/G13)</f>
        <v>0.9990059642147118</v>
      </c>
      <c r="F44" s="71">
        <f>IF(OR(H13="",H13=0),"",D44/H13)</f>
        <v>0.9891546162402669</v>
      </c>
      <c r="G44" s="213">
        <f>IF(OR(E44="",E44=0),"",(E44-F44)*100)</f>
        <v>0.9851347974444868</v>
      </c>
      <c r="H44" s="185">
        <f>IF(E13="","",(G13/E13))</f>
        <v>0.16879194630872482</v>
      </c>
    </row>
    <row r="45" spans="2:8" ht="12">
      <c r="B45" s="158" t="s">
        <v>9</v>
      </c>
      <c r="C45" s="53">
        <f>'[22]SO'!$AI170</f>
        <v>586.8000000000001</v>
      </c>
      <c r="D45" s="53">
        <f>'[21]SO'!$AG170</f>
        <v>299.7</v>
      </c>
      <c r="E45" s="71">
        <f aca="true" t="shared" si="8" ref="E45:F62">IF(OR(G14="",G14=0),"",C45/G14)</f>
        <v>0.9780000000000001</v>
      </c>
      <c r="F45" s="71">
        <f t="shared" si="8"/>
        <v>1</v>
      </c>
      <c r="G45" s="213">
        <f aca="true" t="shared" si="9" ref="G45:G62">IF(OR(E45="",E45=0),"",(E45-F45)*100)</f>
        <v>-2.199999999999991</v>
      </c>
      <c r="H45" s="185">
        <f>IF(E14="","",(G14/E14))</f>
        <v>0.17777777777777778</v>
      </c>
    </row>
    <row r="46" spans="2:8" ht="12">
      <c r="B46" s="158" t="s">
        <v>28</v>
      </c>
      <c r="C46" s="53">
        <f>'[22]SO'!$AI171</f>
        <v>199.5</v>
      </c>
      <c r="D46" s="53">
        <f>'[21]SO'!$AG171</f>
        <v>36</v>
      </c>
      <c r="E46" s="71">
        <f t="shared" si="8"/>
        <v>0.9068181818181819</v>
      </c>
      <c r="F46" s="71">
        <f>IF(OR(H15="",H15=0),"",D46/H15)</f>
        <v>1</v>
      </c>
      <c r="G46" s="213">
        <f t="shared" si="9"/>
        <v>-9.318181818181815</v>
      </c>
      <c r="H46" s="185">
        <f>IF(E15="","",(G15/E15))</f>
        <v>0.88</v>
      </c>
    </row>
    <row r="47" spans="2:8" ht="12">
      <c r="B47" s="158" t="s">
        <v>10</v>
      </c>
      <c r="C47" s="53">
        <f>'[22]SO'!$AI172</f>
        <v>0</v>
      </c>
      <c r="D47" s="53">
        <f>'[21]SO'!$AG172</f>
        <v>0</v>
      </c>
      <c r="E47" s="71">
        <f t="shared" si="8"/>
      </c>
      <c r="F47" s="71">
        <f t="shared" si="8"/>
      </c>
      <c r="G47" s="213">
        <f t="shared" si="9"/>
      </c>
      <c r="H47" s="185" t="e">
        <f aca="true" t="shared" si="10" ref="H47:H62">IF(E16="","",(G16/E16))</f>
        <v>#DIV/0!</v>
      </c>
    </row>
    <row r="48" spans="2:8" ht="12">
      <c r="B48" s="158" t="s">
        <v>11</v>
      </c>
      <c r="C48" s="53">
        <f>'[22]SO'!$AI173</f>
        <v>0</v>
      </c>
      <c r="D48" s="53">
        <f>'[21]SO'!$AG173</f>
        <v>60.2</v>
      </c>
      <c r="E48" s="71">
        <f t="shared" si="8"/>
      </c>
      <c r="F48" s="71">
        <f t="shared" si="8"/>
        <v>1</v>
      </c>
      <c r="G48" s="213">
        <f t="shared" si="9"/>
      </c>
      <c r="H48" s="185" t="e">
        <f t="shared" si="10"/>
        <v>#DIV/0!</v>
      </c>
    </row>
    <row r="49" spans="2:8" ht="12">
      <c r="B49" s="158" t="s">
        <v>12</v>
      </c>
      <c r="C49" s="53">
        <f>'[22]SO'!$AI174</f>
        <v>32419.1</v>
      </c>
      <c r="D49" s="53">
        <f>'[21]SO'!$AG174</f>
        <v>18554.9</v>
      </c>
      <c r="E49" s="71">
        <f t="shared" si="8"/>
        <v>0.9944509202453987</v>
      </c>
      <c r="F49" s="71">
        <f t="shared" si="8"/>
        <v>0.9986437102060809</v>
      </c>
      <c r="G49" s="213">
        <f t="shared" si="9"/>
        <v>-0.4192789960682175</v>
      </c>
      <c r="H49" s="185">
        <f t="shared" si="10"/>
        <v>0.6848739495798319</v>
      </c>
    </row>
    <row r="50" spans="2:8" ht="12">
      <c r="B50" s="158" t="s">
        <v>14</v>
      </c>
      <c r="C50" s="53">
        <f>'[22]SO'!$AI175</f>
        <v>5475.099999999999</v>
      </c>
      <c r="D50" s="53">
        <f>'[21]SO'!$AG175</f>
        <v>4490.9</v>
      </c>
      <c r="E50" s="71">
        <f t="shared" si="8"/>
        <v>1.0000182648401825</v>
      </c>
      <c r="F50" s="71">
        <f t="shared" si="8"/>
        <v>0.9482074236729867</v>
      </c>
      <c r="G50" s="213">
        <f t="shared" si="9"/>
        <v>5.181084116719581</v>
      </c>
      <c r="H50" s="185">
        <f t="shared" si="10"/>
        <v>0.5022935779816514</v>
      </c>
    </row>
    <row r="51" spans="2:8" ht="12">
      <c r="B51" s="158" t="s">
        <v>27</v>
      </c>
      <c r="C51" s="53">
        <f>'[22]SO'!$AI176</f>
        <v>0</v>
      </c>
      <c r="D51" s="53">
        <f>'[21]SO'!$AG176</f>
        <v>0</v>
      </c>
      <c r="E51" s="71">
        <f t="shared" si="8"/>
      </c>
      <c r="F51" s="71">
        <f t="shared" si="8"/>
      </c>
      <c r="G51" s="213">
        <f t="shared" si="9"/>
      </c>
      <c r="H51" s="185" t="e">
        <f t="shared" si="10"/>
        <v>#DIV/0!</v>
      </c>
    </row>
    <row r="52" spans="2:8" ht="12">
      <c r="B52" s="158" t="s">
        <v>15</v>
      </c>
      <c r="C52" s="53">
        <f>'[22]SO'!$AI177</f>
        <v>0</v>
      </c>
      <c r="D52" s="53">
        <f>'[21]SO'!$AG177</f>
        <v>0</v>
      </c>
      <c r="E52" s="71">
        <f t="shared" si="8"/>
        <v>0</v>
      </c>
      <c r="F52" s="71">
        <f t="shared" si="8"/>
      </c>
      <c r="G52" s="213">
        <f t="shared" si="9"/>
      </c>
      <c r="H52" s="185">
        <f t="shared" si="10"/>
        <v>0.4</v>
      </c>
    </row>
    <row r="53" spans="2:8" ht="12">
      <c r="B53" s="158" t="s">
        <v>29</v>
      </c>
      <c r="C53" s="53">
        <f>'[22]SO'!$AI178</f>
        <v>1924.3</v>
      </c>
      <c r="D53" s="53">
        <f>'[21]SO'!$AG178</f>
        <v>5333.5</v>
      </c>
      <c r="E53" s="71">
        <f t="shared" si="8"/>
        <v>0.8366521739130435</v>
      </c>
      <c r="F53" s="71">
        <f>IF(OR(H22="",H22=0),"",D53/H22)</f>
        <v>1</v>
      </c>
      <c r="G53" s="213">
        <f t="shared" si="9"/>
        <v>-16.334782608695654</v>
      </c>
      <c r="H53" s="185">
        <f t="shared" si="10"/>
        <v>0.7301587301587301</v>
      </c>
    </row>
    <row r="54" spans="2:8" ht="12">
      <c r="B54" s="158" t="s">
        <v>16</v>
      </c>
      <c r="C54" s="53">
        <f>'[22]SO'!$AI179</f>
        <v>0</v>
      </c>
      <c r="D54" s="53">
        <f>'[21]SO'!$AG179</f>
        <v>0</v>
      </c>
      <c r="E54" s="71">
        <f t="shared" si="8"/>
      </c>
      <c r="F54" s="71">
        <f t="shared" si="8"/>
      </c>
      <c r="G54" s="213">
        <f t="shared" si="9"/>
      </c>
      <c r="H54" s="185">
        <f t="shared" si="10"/>
        <v>0</v>
      </c>
    </row>
    <row r="55" spans="2:8" ht="12">
      <c r="B55" s="158" t="s">
        <v>17</v>
      </c>
      <c r="C55" s="53">
        <f>'[22]SO'!$AI180</f>
        <v>2637.2</v>
      </c>
      <c r="D55" s="53">
        <f>'[21]SO'!$AG180</f>
        <v>2154.5</v>
      </c>
      <c r="E55" s="71">
        <f t="shared" si="8"/>
        <v>0.9093793103448276</v>
      </c>
      <c r="F55" s="71">
        <f t="shared" si="8"/>
        <v>1</v>
      </c>
      <c r="G55" s="213">
        <f t="shared" si="9"/>
        <v>-9.062068965517245</v>
      </c>
      <c r="H55" s="185">
        <f t="shared" si="10"/>
        <v>0.2865612648221344</v>
      </c>
    </row>
    <row r="56" spans="2:8" ht="12">
      <c r="B56" s="158" t="s">
        <v>18</v>
      </c>
      <c r="C56" s="53">
        <f>'[22]SO'!$AI181</f>
        <v>26792.7</v>
      </c>
      <c r="D56" s="53">
        <f>'[21]SO'!$AG181</f>
        <v>22191.2</v>
      </c>
      <c r="E56" s="71">
        <f t="shared" si="8"/>
        <v>0.9238862068965518</v>
      </c>
      <c r="F56" s="71">
        <f t="shared" si="8"/>
        <v>0.9714235685519174</v>
      </c>
      <c r="G56" s="213">
        <f t="shared" si="9"/>
        <v>-4.7537361655365595</v>
      </c>
      <c r="H56" s="185">
        <f t="shared" si="10"/>
        <v>0.5918367346938775</v>
      </c>
    </row>
    <row r="57" spans="2:8" ht="12">
      <c r="B57" s="158" t="s">
        <v>19</v>
      </c>
      <c r="C57" s="53">
        <f>'[22]SO'!$AI182</f>
        <v>287.29999999999995</v>
      </c>
      <c r="D57" s="53">
        <f>'[21]SO'!$AG182</f>
        <v>263.6</v>
      </c>
      <c r="E57" s="71">
        <f>IF(OR(G26="",G26=0),"",C57/G26)</f>
      </c>
      <c r="F57" s="71">
        <f t="shared" si="8"/>
        <v>1</v>
      </c>
      <c r="G57" s="213">
        <f t="shared" si="9"/>
      </c>
      <c r="H57" s="185" t="e">
        <f t="shared" si="10"/>
        <v>#DIV/0!</v>
      </c>
    </row>
    <row r="58" spans="2:8" ht="12">
      <c r="B58" s="158" t="s">
        <v>20</v>
      </c>
      <c r="C58" s="53">
        <f>'[22]SO'!$AI183</f>
        <v>18895.799999999996</v>
      </c>
      <c r="D58" s="53">
        <f>'[21]SO'!$AG183</f>
        <v>11669.8</v>
      </c>
      <c r="E58" s="71">
        <f t="shared" si="8"/>
        <v>0.9841562499999997</v>
      </c>
      <c r="F58" s="71">
        <f t="shared" si="8"/>
        <v>0.9920346835550643</v>
      </c>
      <c r="G58" s="213">
        <f t="shared" si="9"/>
        <v>-0.7878433555064568</v>
      </c>
      <c r="H58" s="185">
        <f t="shared" si="10"/>
        <v>0.5449900652852683</v>
      </c>
    </row>
    <row r="59" spans="2:8" ht="12">
      <c r="B59" s="158" t="s">
        <v>21</v>
      </c>
      <c r="C59" s="53">
        <f>'[22]SO'!$AI184</f>
        <v>0</v>
      </c>
      <c r="D59" s="53">
        <f>'[21]SO'!$AG184</f>
        <v>0</v>
      </c>
      <c r="E59" s="71">
        <f>IF(OR(G28="",G28=0),"",C59/G28)</f>
      </c>
      <c r="F59" s="71">
        <f t="shared" si="8"/>
      </c>
      <c r="G59" s="213">
        <f t="shared" si="9"/>
      </c>
      <c r="H59" s="185" t="e">
        <f>IF(E28="","",(G28/E28))</f>
        <v>#DIV/0!</v>
      </c>
    </row>
    <row r="60" spans="2:8" ht="12">
      <c r="B60" s="158" t="s">
        <v>30</v>
      </c>
      <c r="C60" s="53">
        <f>'[22]SO'!$AI185</f>
        <v>0</v>
      </c>
      <c r="D60" s="53">
        <f>'[21]SO'!$AG185</f>
        <v>0</v>
      </c>
      <c r="E60" s="71">
        <f t="shared" si="8"/>
      </c>
      <c r="F60" s="71">
        <f t="shared" si="8"/>
      </c>
      <c r="G60" s="213">
        <f t="shared" si="9"/>
      </c>
      <c r="H60" s="185" t="e">
        <f>IF(E29="","",(G29/E29))</f>
        <v>#DIV/0!</v>
      </c>
    </row>
    <row r="61" spans="2:8" ht="12">
      <c r="B61" s="158" t="s">
        <v>22</v>
      </c>
      <c r="C61" s="53">
        <f>'[22]SO'!$AI186</f>
        <v>141625.80000000002</v>
      </c>
      <c r="D61" s="53">
        <f>'[21]SO'!$AG186</f>
        <v>59698.3</v>
      </c>
      <c r="E61" s="71">
        <f t="shared" si="8"/>
        <v>0.8851612500000001</v>
      </c>
      <c r="F61" s="71">
        <f t="shared" si="8"/>
        <v>0.9608889361030901</v>
      </c>
      <c r="G61" s="213">
        <f t="shared" si="9"/>
        <v>-7.572768610309</v>
      </c>
      <c r="H61" s="185">
        <f t="shared" si="10"/>
        <v>0.9178416952536111</v>
      </c>
    </row>
    <row r="62" spans="2:8" ht="12">
      <c r="B62" s="158" t="s">
        <v>23</v>
      </c>
      <c r="C62" s="53">
        <f>'[22]SO'!$AI187</f>
        <v>9881.4</v>
      </c>
      <c r="D62" s="53">
        <f>'[21]SO'!$AG187</f>
        <v>5292.2</v>
      </c>
      <c r="E62" s="71">
        <f t="shared" si="8"/>
        <v>0.98814</v>
      </c>
      <c r="F62" s="71">
        <f t="shared" si="8"/>
        <v>1</v>
      </c>
      <c r="G62" s="213">
        <f t="shared" si="9"/>
        <v>-1.1859999999999982</v>
      </c>
      <c r="H62" s="185">
        <f t="shared" si="10"/>
        <v>0.5747126436781609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276883.5</v>
      </c>
      <c r="D64" s="216">
        <f>IF(SUM(D43:D62)=0,"",SUM(D43:D62))</f>
        <v>142027.60000000003</v>
      </c>
      <c r="E64" s="217">
        <f>IF(OR(G33="",G33=0),"",C64/G33)</f>
        <v>0.9208791610819728</v>
      </c>
      <c r="F64" s="218">
        <f>IF(OR(H33="",H33=0),"",D64/H33)</f>
        <v>0.9714968952341605</v>
      </c>
      <c r="G64" s="219">
        <f>IF(OR(E64="",E64=0),"",(E64-F64)*100)</f>
        <v>-5.061773415218774</v>
      </c>
      <c r="H64" s="220">
        <f>IF(E33="","",(G33/E33))</f>
        <v>0.7407526940000295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9">
      <selection activeCell="F8" sqref="F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105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IF(ISERROR('[59]Récolte_N'!$F$15)=TRUE,"",'[59]Récolte_N'!$F$15)</f>
        <v>17320</v>
      </c>
      <c r="D12" s="150">
        <f aca="true" t="shared" si="0" ref="D12:D31">IF(OR(C12="",C12=0),"",(E12/C12)*10)</f>
        <v>49.913394919168596</v>
      </c>
      <c r="E12" s="151">
        <f>IF(ISERROR('[59]Récolte_N'!$H$15)=TRUE,"",'[59]Récolte_N'!$H$15)</f>
        <v>86450</v>
      </c>
      <c r="F12" s="151">
        <f>P12</f>
        <v>93075</v>
      </c>
      <c r="G12" s="152">
        <f>IF(ISERROR('[59]Récolte_N'!$I$15)=TRUE,"",'[59]Récolte_N'!$I$15)</f>
        <v>21375</v>
      </c>
      <c r="H12" s="152">
        <f>Q12</f>
        <v>25739.3</v>
      </c>
      <c r="I12" s="153">
        <f>IF(OR(H12=0,H12=""),"",(G12/H12)-1)</f>
        <v>-0.16955783568317706</v>
      </c>
      <c r="J12" s="154">
        <f>E12-G12</f>
        <v>65075</v>
      </c>
      <c r="K12" s="155">
        <f>P12-H12</f>
        <v>67335.7</v>
      </c>
      <c r="L12" s="156"/>
      <c r="M12" s="157" t="s">
        <v>8</v>
      </c>
      <c r="N12" s="150">
        <f>IF(ISERROR('[1]Récolte_N'!$F$15)=TRUE,"",'[1]Récolte_N'!$F$15)</f>
        <v>18255</v>
      </c>
      <c r="O12" s="150">
        <f aca="true" t="shared" si="1" ref="O12:O19">IF(OR(N12="",N12=0),"",(P12/N12)*10)</f>
        <v>50.9860312243221</v>
      </c>
      <c r="P12" s="151">
        <f>IF(ISERROR('[1]Récolte_N'!$H$15)=TRUE,"",'[1]Récolte_N'!$H$15)</f>
        <v>93075</v>
      </c>
      <c r="Q12" s="152">
        <f>'[21]TR'!$AI168</f>
        <v>25739.3</v>
      </c>
    </row>
    <row r="13" spans="1:17" ht="13.5" customHeight="1">
      <c r="A13" s="23">
        <v>7280</v>
      </c>
      <c r="B13" s="158" t="s">
        <v>31</v>
      </c>
      <c r="C13" s="150">
        <f>IF(ISERROR('[60]Récolte_N'!$F$15)=TRUE,"",'[60]Récolte_N'!$F$15)</f>
        <v>72700</v>
      </c>
      <c r="D13" s="150">
        <f t="shared" si="0"/>
        <v>51.016506189821186</v>
      </c>
      <c r="E13" s="151">
        <f>IF(ISERROR('[60]Récolte_N'!$H$15)=TRUE,"",'[60]Récolte_N'!$H$15)</f>
        <v>370890</v>
      </c>
      <c r="F13" s="151">
        <f>P13</f>
        <v>371550</v>
      </c>
      <c r="G13" s="152">
        <f>IF(ISERROR('[60]Récolte_N'!$I$15)=TRUE,"",'[60]Récolte_N'!$I$15)</f>
        <v>74000</v>
      </c>
      <c r="H13" s="152">
        <f>Q13</f>
        <v>62904.6</v>
      </c>
      <c r="I13" s="153">
        <f>IF(OR(H13=0,H13=""),"",(G13/H13)-1)</f>
        <v>0.17638455693224353</v>
      </c>
      <c r="J13" s="154">
        <f aca="true" t="shared" si="2" ref="J13:J31">E13-G13</f>
        <v>296890</v>
      </c>
      <c r="K13" s="155">
        <f>P13-H13</f>
        <v>308645.4</v>
      </c>
      <c r="L13" s="156"/>
      <c r="M13" s="159" t="s">
        <v>31</v>
      </c>
      <c r="N13" s="150">
        <f>IF(ISERROR('[2]Récolte_N'!$F$15)=TRUE,"",'[2]Récolte_N'!$F$15)</f>
        <v>73900</v>
      </c>
      <c r="O13" s="150">
        <f t="shared" si="1"/>
        <v>50.27740189445196</v>
      </c>
      <c r="P13" s="151">
        <f>IF(ISERROR('[2]Récolte_N'!$H$15)=TRUE,"",'[2]Récolte_N'!$H$15)</f>
        <v>371550</v>
      </c>
      <c r="Q13" s="152">
        <f>'[21]TR'!$AI169</f>
        <v>62904.6</v>
      </c>
    </row>
    <row r="14" spans="1:17" ht="13.5" customHeight="1">
      <c r="A14" s="23">
        <v>17376</v>
      </c>
      <c r="B14" s="158" t="s">
        <v>9</v>
      </c>
      <c r="C14" s="150">
        <f>IF(ISERROR('[61]Récolte_N'!$F$15)=TRUE,"",'[61]Récolte_N'!$F$15)</f>
        <v>26300</v>
      </c>
      <c r="D14" s="150">
        <f t="shared" si="0"/>
        <v>43.942965779467684</v>
      </c>
      <c r="E14" s="151">
        <f>IF(ISERROR('[61]Récolte_N'!$H$15)=TRUE,"",'[61]Récolte_N'!$H$15)</f>
        <v>115570</v>
      </c>
      <c r="F14" s="160">
        <f>P14</f>
        <v>129280</v>
      </c>
      <c r="G14" s="152">
        <f>IF(ISERROR('[61]Récolte_N'!$I$15)=TRUE,"",'[61]Récolte_N'!$I$15)</f>
        <v>30000</v>
      </c>
      <c r="H14" s="161">
        <f>Q14</f>
        <v>33056.7</v>
      </c>
      <c r="I14" s="153">
        <f aca="true" t="shared" si="3" ref="I14:I31">IF(OR(H14=0,H14=""),"",(G14/H14)-1)</f>
        <v>-0.09246839521186312</v>
      </c>
      <c r="J14" s="154">
        <f t="shared" si="2"/>
        <v>85570</v>
      </c>
      <c r="K14" s="162">
        <f>P14-H14</f>
        <v>96223.3</v>
      </c>
      <c r="L14" s="156"/>
      <c r="M14" s="126" t="s">
        <v>9</v>
      </c>
      <c r="N14" s="150">
        <f>IF(ISERROR('[3]Récolte_N'!$F$15)=TRUE,"",'[3]Récolte_N'!$F$15)</f>
        <v>27400</v>
      </c>
      <c r="O14" s="150">
        <f t="shared" si="1"/>
        <v>47.18248175182482</v>
      </c>
      <c r="P14" s="151">
        <f>IF(ISERROR('[3]Récolte_N'!$H$15)=TRUE,"",'[3]Récolte_N'!$H$15)</f>
        <v>129280</v>
      </c>
      <c r="Q14" s="152">
        <f>'[21]TR'!$AI170</f>
        <v>33056.7</v>
      </c>
    </row>
    <row r="15" spans="1:17" ht="13.5" customHeight="1">
      <c r="A15" s="23">
        <v>26391</v>
      </c>
      <c r="B15" s="158" t="s">
        <v>28</v>
      </c>
      <c r="C15" s="150">
        <f>IF(ISERROR('[62]Récolte_N'!$F$15)=TRUE,"",'[62]Récolte_N'!$F$15)</f>
        <v>5680</v>
      </c>
      <c r="D15" s="150">
        <f t="shared" si="0"/>
        <v>40</v>
      </c>
      <c r="E15" s="151">
        <f>IF(ISERROR('[62]Récolte_N'!$H$15)=TRUE,"",'[62]Récolte_N'!$H$15)</f>
        <v>22720</v>
      </c>
      <c r="F15" s="160">
        <f aca="true" t="shared" si="4" ref="F15:F29">P15</f>
        <v>33210</v>
      </c>
      <c r="G15" s="152">
        <f>IF(ISERROR('[62]Récolte_N'!$I$15)=TRUE,"",'[62]Récolte_N'!$I$15)</f>
        <v>13000</v>
      </c>
      <c r="H15" s="161">
        <f aca="true" t="shared" si="5" ref="H15:H30">Q15</f>
        <v>10314.3</v>
      </c>
      <c r="I15" s="153">
        <f t="shared" si="3"/>
        <v>0.2603860659472772</v>
      </c>
      <c r="J15" s="154">
        <f t="shared" si="2"/>
        <v>9720</v>
      </c>
      <c r="K15" s="162">
        <f aca="true" t="shared" si="6" ref="K15:K30">P15-H15</f>
        <v>22895.7</v>
      </c>
      <c r="L15" s="156"/>
      <c r="M15" s="126" t="s">
        <v>28</v>
      </c>
      <c r="N15" s="150">
        <f>IF(ISERROR('[4]Récolte_N'!$F$15)=TRUE,"",'[4]Récolte_N'!$F$15)</f>
        <v>6150</v>
      </c>
      <c r="O15" s="150">
        <f t="shared" si="1"/>
        <v>54</v>
      </c>
      <c r="P15" s="151">
        <f>IF(ISERROR('[4]Récolte_N'!$H$15)=TRUE,"",'[4]Récolte_N'!$H$15)</f>
        <v>33210</v>
      </c>
      <c r="Q15" s="152">
        <f>'[21]TR'!$AI171</f>
        <v>10314.3</v>
      </c>
    </row>
    <row r="16" spans="1:17" ht="13.5" customHeight="1">
      <c r="A16" s="23">
        <v>19136</v>
      </c>
      <c r="B16" s="158" t="s">
        <v>10</v>
      </c>
      <c r="C16" s="150">
        <f>IF(ISERROR('[63]Récolte_N'!$F$15)=TRUE,"",'[63]Récolte_N'!$F$15)</f>
        <v>1250</v>
      </c>
      <c r="D16" s="150">
        <f t="shared" si="0"/>
        <v>71</v>
      </c>
      <c r="E16" s="151">
        <f>IF(ISERROR('[63]Récolte_N'!$H$15)=TRUE,"",'[63]Récolte_N'!$H$15)</f>
        <v>8875</v>
      </c>
      <c r="F16" s="160">
        <f t="shared" si="4"/>
        <v>8400</v>
      </c>
      <c r="G16" s="152">
        <f>IF(ISERROR('[63]Récolte_N'!$I$15)=TRUE,"",'[63]Récolte_N'!$I$15)</f>
        <v>3400</v>
      </c>
      <c r="H16" s="161">
        <f t="shared" si="5"/>
        <v>3243.2</v>
      </c>
      <c r="I16" s="153">
        <f t="shared" si="3"/>
        <v>0.04834731129748393</v>
      </c>
      <c r="J16" s="154">
        <f t="shared" si="2"/>
        <v>5475</v>
      </c>
      <c r="K16" s="162">
        <f t="shared" si="6"/>
        <v>5156.8</v>
      </c>
      <c r="L16" s="156"/>
      <c r="M16" s="126" t="s">
        <v>10</v>
      </c>
      <c r="N16" s="150">
        <f>IF(ISERROR('[5]Récolte_N'!$F$15)=TRUE,"",'[5]Récolte_N'!$F$15)</f>
        <v>1120</v>
      </c>
      <c r="O16" s="150">
        <f t="shared" si="1"/>
        <v>75</v>
      </c>
      <c r="P16" s="151">
        <f>IF(ISERROR('[5]Récolte_N'!$H$15)=TRUE,"",'[5]Récolte_N'!$H$15)</f>
        <v>8400</v>
      </c>
      <c r="Q16" s="152">
        <f>'[21]TR'!$AI172</f>
        <v>3243.2</v>
      </c>
    </row>
    <row r="17" spans="1:17" ht="13.5" customHeight="1">
      <c r="A17" s="23">
        <v>1790</v>
      </c>
      <c r="B17" s="158" t="s">
        <v>11</v>
      </c>
      <c r="C17" s="150">
        <f>IF(ISERROR('[64]Récolte_N'!$F$15)=TRUE,"",'[64]Récolte_N'!$F$15)</f>
        <v>1700</v>
      </c>
      <c r="D17" s="150">
        <f t="shared" si="0"/>
        <v>63.52941176470588</v>
      </c>
      <c r="E17" s="151">
        <f>IF(ISERROR('[64]Récolte_N'!$H$15)=TRUE,"",'[64]Récolte_N'!$H$15)</f>
        <v>10800</v>
      </c>
      <c r="F17" s="160">
        <f t="shared" si="4"/>
        <v>10800</v>
      </c>
      <c r="G17" s="152">
        <f>IF(ISERROR('[64]Récolte_N'!$I$15)=TRUE,"",'[64]Récolte_N'!$I$15)</f>
        <v>6000</v>
      </c>
      <c r="H17" s="161">
        <f t="shared" si="5"/>
        <v>4622.8</v>
      </c>
      <c r="I17" s="153">
        <f t="shared" si="3"/>
        <v>0.29791468374145524</v>
      </c>
      <c r="J17" s="154">
        <f t="shared" si="2"/>
        <v>4800</v>
      </c>
      <c r="K17" s="162">
        <f t="shared" si="6"/>
        <v>6177.2</v>
      </c>
      <c r="L17" s="156"/>
      <c r="M17" s="126" t="s">
        <v>11</v>
      </c>
      <c r="N17" s="150">
        <f>IF(ISERROR('[6]Récolte_N'!$F$15)=TRUE,"",'[6]Récolte_N'!$F$15)</f>
        <v>1700</v>
      </c>
      <c r="O17" s="150">
        <f t="shared" si="1"/>
        <v>63.52941176470588</v>
      </c>
      <c r="P17" s="151">
        <f>IF(ISERROR('[6]Récolte_N'!$H$15)=TRUE,"",'[6]Récolte_N'!$H$15)</f>
        <v>10800</v>
      </c>
      <c r="Q17" s="152">
        <f>'[21]TR'!$AI173</f>
        <v>4622.8</v>
      </c>
    </row>
    <row r="18" spans="1:17" ht="13.5" customHeight="1">
      <c r="A18" s="23" t="s">
        <v>13</v>
      </c>
      <c r="B18" s="158" t="s">
        <v>12</v>
      </c>
      <c r="C18" s="150">
        <f>IF(ISERROR('[65]Récolte_N'!$F$15)=TRUE,"",'[65]Récolte_N'!$F$15)</f>
        <v>20350</v>
      </c>
      <c r="D18" s="150">
        <f t="shared" si="0"/>
        <v>50.171990171990174</v>
      </c>
      <c r="E18" s="151">
        <f>IF(ISERROR('[65]Récolte_N'!$H$15)=TRUE,"",'[65]Récolte_N'!$H$15)</f>
        <v>102100</v>
      </c>
      <c r="F18" s="160">
        <f t="shared" si="4"/>
        <v>115450</v>
      </c>
      <c r="G18" s="152">
        <f>IF(ISERROR('[65]Récolte_N'!$I$15)=TRUE,"",'[65]Récolte_N'!$I$15)</f>
        <v>31000</v>
      </c>
      <c r="H18" s="161">
        <f t="shared" si="5"/>
        <v>32342</v>
      </c>
      <c r="I18" s="153">
        <f t="shared" si="3"/>
        <v>-0.04149403252736383</v>
      </c>
      <c r="J18" s="154">
        <f t="shared" si="2"/>
        <v>71100</v>
      </c>
      <c r="K18" s="162">
        <f t="shared" si="6"/>
        <v>83108</v>
      </c>
      <c r="L18" s="156"/>
      <c r="M18" s="126" t="s">
        <v>12</v>
      </c>
      <c r="N18" s="150">
        <f>IF(ISERROR('[7]Récolte_N'!$F$15)=TRUE,"",'[7]Récolte_N'!$F$15)</f>
        <v>21320</v>
      </c>
      <c r="O18" s="150">
        <f t="shared" si="1"/>
        <v>54.151031894934334</v>
      </c>
      <c r="P18" s="151">
        <f>IF(ISERROR('[7]Récolte_N'!$H$15)=TRUE,"",'[7]Récolte_N'!$H$15)</f>
        <v>115450</v>
      </c>
      <c r="Q18" s="152">
        <f>'[21]TR'!$AI174</f>
        <v>32342</v>
      </c>
    </row>
    <row r="19" spans="1:17" ht="13.5" customHeight="1">
      <c r="A19" s="23" t="s">
        <v>13</v>
      </c>
      <c r="B19" s="158" t="s">
        <v>14</v>
      </c>
      <c r="C19" s="150">
        <f>IF(ISERROR('[66]Récolte_N'!$F$15)=TRUE,"",'[66]Récolte_N'!$F$15)</f>
        <v>3250</v>
      </c>
      <c r="D19" s="150">
        <f t="shared" si="0"/>
        <v>41.38461538461539</v>
      </c>
      <c r="E19" s="151">
        <f>IF(ISERROR('[66]Récolte_N'!$H$15)=TRUE,"",'[66]Récolte_N'!$H$15)</f>
        <v>13450</v>
      </c>
      <c r="F19" s="160">
        <f t="shared" si="4"/>
        <v>13150</v>
      </c>
      <c r="G19" s="152">
        <f>IF(ISERROR('[66]Récolte_N'!$I$15)=TRUE,"",'[66]Récolte_N'!$I$15)</f>
        <v>2600</v>
      </c>
      <c r="H19" s="161">
        <f t="shared" si="5"/>
        <v>2727.3</v>
      </c>
      <c r="I19" s="153">
        <f t="shared" si="3"/>
        <v>-0.04667619990466765</v>
      </c>
      <c r="J19" s="154">
        <f t="shared" si="2"/>
        <v>10850</v>
      </c>
      <c r="K19" s="162">
        <f t="shared" si="6"/>
        <v>10422.7</v>
      </c>
      <c r="L19" s="156"/>
      <c r="M19" s="126" t="s">
        <v>14</v>
      </c>
      <c r="N19" s="150">
        <f>IF(ISERROR('[8]Récolte_N'!$F$15)=TRUE,"",'[8]Récolte_N'!$F$15)</f>
        <v>3375</v>
      </c>
      <c r="O19" s="150">
        <f t="shared" si="1"/>
        <v>38.96296296296296</v>
      </c>
      <c r="P19" s="151">
        <f>IF(ISERROR('[8]Récolte_N'!$H$15)=TRUE,"",'[8]Récolte_N'!$H$15)</f>
        <v>13150</v>
      </c>
      <c r="Q19" s="152">
        <f>'[21]TR'!$AI175</f>
        <v>2727.3</v>
      </c>
    </row>
    <row r="20" spans="1:17" ht="13.5" customHeight="1">
      <c r="A20" s="23" t="s">
        <v>13</v>
      </c>
      <c r="B20" s="158" t="s">
        <v>27</v>
      </c>
      <c r="C20" s="150">
        <f>IF(ISERROR('[67]Récolte_N'!$F$15)=TRUE,"",'[67]Récolte_N'!$F$15)</f>
        <v>5780</v>
      </c>
      <c r="D20" s="150">
        <f>IF(OR(C20="",C20=0),"",(E20/C20)*10)</f>
        <v>63.32179930795847</v>
      </c>
      <c r="E20" s="151">
        <f>IF(ISERROR('[67]Récolte_N'!$H$15)=TRUE,"",'[67]Récolte_N'!$H$15)</f>
        <v>36600</v>
      </c>
      <c r="F20" s="160">
        <f t="shared" si="4"/>
        <v>32665</v>
      </c>
      <c r="G20" s="152">
        <f>IF(ISERROR('[67]Récolte_N'!$I$15)=TRUE,"",'[67]Récolte_N'!$I$15)</f>
        <v>21750</v>
      </c>
      <c r="H20" s="161">
        <f t="shared" si="5"/>
        <v>14601</v>
      </c>
      <c r="I20" s="153">
        <f t="shared" si="3"/>
        <v>0.4896239983562769</v>
      </c>
      <c r="J20" s="154">
        <f t="shared" si="2"/>
        <v>14850</v>
      </c>
      <c r="K20" s="162">
        <f t="shared" si="6"/>
        <v>18064</v>
      </c>
      <c r="L20" s="163"/>
      <c r="M20" s="126" t="s">
        <v>27</v>
      </c>
      <c r="N20" s="150">
        <f>IF(ISERROR('[9]Récolte_N'!$F$15)=TRUE,"",'[9]Récolte_N'!$F$15)</f>
        <v>5430</v>
      </c>
      <c r="O20" s="150">
        <f>IF(OR(N20="",N20=0),"",(P20/N20)*10)</f>
        <v>60.156537753222835</v>
      </c>
      <c r="P20" s="151">
        <f>IF(ISERROR('[9]Récolte_N'!$H$15)=TRUE,"",'[9]Récolte_N'!$H$15)</f>
        <v>32665</v>
      </c>
      <c r="Q20" s="152">
        <f>'[21]TR'!$AI176</f>
        <v>14601</v>
      </c>
    </row>
    <row r="21" spans="1:17" ht="13.5" customHeight="1">
      <c r="A21" s="23" t="s">
        <v>13</v>
      </c>
      <c r="B21" s="158" t="s">
        <v>15</v>
      </c>
      <c r="C21" s="150">
        <f>IF(ISERROR('[68]Récolte_N'!$F$15)=TRUE,"",'[68]Récolte_N'!$F$15)</f>
        <v>11300</v>
      </c>
      <c r="D21" s="150">
        <f>IF(OR(C21="",C21=0),"",(E21/C21)*10)</f>
        <v>53.98230088495575</v>
      </c>
      <c r="E21" s="151">
        <f>IF(ISERROR('[68]Récolte_N'!$H$15)=TRUE,"",'[68]Récolte_N'!$H$15)</f>
        <v>61000</v>
      </c>
      <c r="F21" s="160">
        <f t="shared" si="4"/>
        <v>73500</v>
      </c>
      <c r="G21" s="152">
        <f>IF(ISERROR('[68]Récolte_N'!$I$15)=TRUE,"",'[68]Récolte_N'!$I$15)</f>
        <v>28000</v>
      </c>
      <c r="H21" s="161">
        <f t="shared" si="5"/>
        <v>28578.1</v>
      </c>
      <c r="I21" s="153">
        <f t="shared" si="3"/>
        <v>-0.02022877658066835</v>
      </c>
      <c r="J21" s="154">
        <f t="shared" si="2"/>
        <v>33000</v>
      </c>
      <c r="K21" s="162">
        <f t="shared" si="6"/>
        <v>44921.9</v>
      </c>
      <c r="L21" s="156"/>
      <c r="M21" s="126" t="s">
        <v>15</v>
      </c>
      <c r="N21" s="150">
        <f>IF(ISERROR('[10]Récolte_N'!$F$15)=TRUE,"",'[10]Récolte_N'!$F$15)</f>
        <v>13400</v>
      </c>
      <c r="O21" s="150">
        <f>IF(OR(N21="",N21=0),"",(P21/N21)*10)</f>
        <v>54.850746268656714</v>
      </c>
      <c r="P21" s="151">
        <f>IF(ISERROR('[10]Récolte_N'!$H$15)=TRUE,"",'[10]Récolte_N'!$H$15)</f>
        <v>73500</v>
      </c>
      <c r="Q21" s="152">
        <f>'[21]TR'!$AI177</f>
        <v>28578.1</v>
      </c>
    </row>
    <row r="22" spans="1:17" ht="13.5" customHeight="1">
      <c r="A22" s="23" t="s">
        <v>13</v>
      </c>
      <c r="B22" s="158" t="s">
        <v>29</v>
      </c>
      <c r="C22" s="150">
        <f>IF(ISERROR('[69]Récolte_N'!$F$15)=TRUE,"",'[69]Récolte_N'!$F$15)</f>
        <v>1700</v>
      </c>
      <c r="D22" s="150">
        <f>IF(OR(C22="",C22=0),"",(E22/C22)*10)</f>
        <v>52.94117647058823</v>
      </c>
      <c r="E22" s="151">
        <f>IF(ISERROR('[69]Récolte_N'!$H$15)=TRUE,"",'[69]Récolte_N'!$H$15)</f>
        <v>9000</v>
      </c>
      <c r="F22" s="160">
        <f t="shared" si="4"/>
        <v>9000</v>
      </c>
      <c r="G22" s="152">
        <f>IF(ISERROR('[69]Récolte_N'!$I$15)=TRUE,"",'[69]Récolte_N'!$I$15)</f>
        <v>2100</v>
      </c>
      <c r="H22" s="161">
        <f t="shared" si="5"/>
        <v>1775</v>
      </c>
      <c r="I22" s="153">
        <f t="shared" si="3"/>
        <v>0.18309859154929575</v>
      </c>
      <c r="J22" s="154">
        <f t="shared" si="2"/>
        <v>6900</v>
      </c>
      <c r="K22" s="162">
        <f t="shared" si="6"/>
        <v>7225</v>
      </c>
      <c r="L22" s="156"/>
      <c r="M22" s="126" t="s">
        <v>29</v>
      </c>
      <c r="N22" s="150">
        <f>IF(ISERROR('[11]Récolte_N'!$F$15)=TRUE,"",'[11]Récolte_N'!$F$15)</f>
        <v>1850</v>
      </c>
      <c r="O22" s="150">
        <f>IF(OR(N22="",N22=0),"",(P22/N22)*10)</f>
        <v>48.648648648648646</v>
      </c>
      <c r="P22" s="151">
        <f>IF(ISERROR('[11]Récolte_N'!$H$15)=TRUE,"",'[11]Récolte_N'!$H$15)</f>
        <v>9000</v>
      </c>
      <c r="Q22" s="152">
        <f>'[21]TR'!$AI178</f>
        <v>1775</v>
      </c>
    </row>
    <row r="23" spans="1:17" ht="13.5" customHeight="1">
      <c r="A23" s="23" t="s">
        <v>13</v>
      </c>
      <c r="B23" s="158" t="s">
        <v>16</v>
      </c>
      <c r="C23" s="150">
        <f>IF(ISERROR('[70]Récolte_N'!$F$15)=TRUE,"",'[70]Récolte_N'!$F$15)</f>
        <v>45092</v>
      </c>
      <c r="D23" s="150">
        <f t="shared" si="0"/>
        <v>64.86050740707886</v>
      </c>
      <c r="E23" s="151">
        <f>IF(ISERROR('[70]Récolte_N'!$H$15)=TRUE,"",'[70]Récolte_N'!$H$15)</f>
        <v>292469</v>
      </c>
      <c r="F23" s="160">
        <f t="shared" si="4"/>
        <v>363041.2</v>
      </c>
      <c r="G23" s="152">
        <f>IF(ISERROR('[70]Récolte_N'!$I$15)=TRUE,"",'[70]Récolte_N'!$I$15)</f>
        <v>218500</v>
      </c>
      <c r="H23" s="161">
        <f t="shared" si="5"/>
        <v>251503.8</v>
      </c>
      <c r="I23" s="153">
        <f t="shared" si="3"/>
        <v>-0.13122585026548306</v>
      </c>
      <c r="J23" s="154">
        <f t="shared" si="2"/>
        <v>73969</v>
      </c>
      <c r="K23" s="162">
        <f t="shared" si="6"/>
        <v>111537.40000000002</v>
      </c>
      <c r="L23" s="156"/>
      <c r="M23" s="126" t="s">
        <v>16</v>
      </c>
      <c r="N23" s="150">
        <f>IF(ISERROR('[12]Récolte_N'!$F$15)=TRUE,"",'[12]Récolte_N'!$F$15)</f>
        <v>55717</v>
      </c>
      <c r="O23" s="150">
        <f aca="true" t="shared" si="7" ref="O23:O31">IF(OR(N23="",N23=0),"",(P23/N23)*10)</f>
        <v>65.158066658291</v>
      </c>
      <c r="P23" s="151">
        <f>IF(ISERROR('[12]Récolte_N'!$H$15)=TRUE,"",'[12]Récolte_N'!$H$15)</f>
        <v>363041.2</v>
      </c>
      <c r="Q23" s="152">
        <f>'[21]TR'!$AI179</f>
        <v>251503.8</v>
      </c>
    </row>
    <row r="24" spans="1:17" ht="13.5" customHeight="1">
      <c r="A24" s="23" t="s">
        <v>13</v>
      </c>
      <c r="B24" s="158" t="s">
        <v>17</v>
      </c>
      <c r="C24" s="150">
        <f>IF(ISERROR('[71]Récolte_N'!$F$15)=TRUE,"",'[71]Récolte_N'!$F$15)</f>
        <v>55785</v>
      </c>
      <c r="D24" s="150">
        <f t="shared" si="0"/>
        <v>56.91852648561441</v>
      </c>
      <c r="E24" s="151">
        <f>IF(ISERROR('[71]Récolte_N'!$H$15)=TRUE,"",'[71]Récolte_N'!$H$15)</f>
        <v>317520</v>
      </c>
      <c r="F24" s="160">
        <f t="shared" si="4"/>
        <v>258740</v>
      </c>
      <c r="G24" s="152">
        <f>IF(ISERROR('[71]Récolte_N'!$I$15)=TRUE,"",'[71]Récolte_N'!$I$15)</f>
        <v>166000</v>
      </c>
      <c r="H24" s="161">
        <f t="shared" si="5"/>
        <v>115627.5</v>
      </c>
      <c r="I24" s="153">
        <f t="shared" si="3"/>
        <v>0.4356446347106009</v>
      </c>
      <c r="J24" s="154">
        <f t="shared" si="2"/>
        <v>151520</v>
      </c>
      <c r="K24" s="162">
        <f t="shared" si="6"/>
        <v>143112.5</v>
      </c>
      <c r="L24" s="156"/>
      <c r="M24" s="126" t="s">
        <v>17</v>
      </c>
      <c r="N24" s="150">
        <f>IF(ISERROR('[13]Récolte_N'!$F$15)=TRUE,"",'[13]Récolte_N'!$F$15)</f>
        <v>44735</v>
      </c>
      <c r="O24" s="150">
        <f t="shared" si="7"/>
        <v>57.83838158041802</v>
      </c>
      <c r="P24" s="151">
        <f>IF(ISERROR('[13]Récolte_N'!$H$15)=TRUE,"",'[13]Récolte_N'!$H$15)</f>
        <v>258740</v>
      </c>
      <c r="Q24" s="152">
        <f>'[21]TR'!$AI180</f>
        <v>115627.5</v>
      </c>
    </row>
    <row r="25" spans="1:17" ht="13.5" customHeight="1">
      <c r="A25" s="23" t="s">
        <v>13</v>
      </c>
      <c r="B25" s="158" t="s">
        <v>18</v>
      </c>
      <c r="C25" s="150">
        <f>IF(ISERROR('[72]Récolte_N'!$F$15)=TRUE,"",'[72]Récolte_N'!$F$15)</f>
        <v>26300</v>
      </c>
      <c r="D25" s="150">
        <f t="shared" si="0"/>
        <v>52.851711026615966</v>
      </c>
      <c r="E25" s="151">
        <f>IF(ISERROR('[72]Récolte_N'!$H$15)=TRUE,"",'[72]Récolte_N'!$H$15)</f>
        <v>139000</v>
      </c>
      <c r="F25" s="160">
        <f t="shared" si="4"/>
        <v>140000</v>
      </c>
      <c r="G25" s="152">
        <f>IF(ISERROR('[72]Récolte_N'!$I$15)=TRUE,"",'[72]Récolte_N'!$I$15)</f>
        <v>74000</v>
      </c>
      <c r="H25" s="161">
        <f t="shared" si="5"/>
        <v>67767</v>
      </c>
      <c r="I25" s="153">
        <f t="shared" si="3"/>
        <v>0.09197692092021192</v>
      </c>
      <c r="J25" s="154">
        <f t="shared" si="2"/>
        <v>65000</v>
      </c>
      <c r="K25" s="162">
        <f t="shared" si="6"/>
        <v>72233</v>
      </c>
      <c r="L25" s="156"/>
      <c r="M25" s="126" t="s">
        <v>18</v>
      </c>
      <c r="N25" s="150">
        <f>IF(ISERROR('[14]Récolte_N'!$F$15)=TRUE,"",'[14]Récolte_N'!$F$15)</f>
        <v>26500</v>
      </c>
      <c r="O25" s="150">
        <f t="shared" si="7"/>
        <v>52.83018867924528</v>
      </c>
      <c r="P25" s="151">
        <f>IF(ISERROR('[14]Récolte_N'!$H$15)=TRUE,"",'[14]Récolte_N'!$H$15)</f>
        <v>140000</v>
      </c>
      <c r="Q25" s="152">
        <f>'[21]TR'!$AI181</f>
        <v>67767</v>
      </c>
    </row>
    <row r="26" spans="1:17" ht="13.5" customHeight="1">
      <c r="A26" s="23" t="s">
        <v>13</v>
      </c>
      <c r="B26" s="158" t="s">
        <v>19</v>
      </c>
      <c r="C26" s="150">
        <f>IF(ISERROR('[73]Récolte_N'!$F$15)=TRUE,"",'[73]Récolte_N'!$F$15)</f>
        <v>1440</v>
      </c>
      <c r="D26" s="150">
        <f t="shared" si="0"/>
        <v>65</v>
      </c>
      <c r="E26" s="151">
        <f>IF(ISERROR('[73]Récolte_N'!$H$15)=TRUE,"",'[73]Récolte_N'!$H$15)</f>
        <v>9360</v>
      </c>
      <c r="F26" s="160">
        <f t="shared" si="4"/>
        <v>8970</v>
      </c>
      <c r="G26" s="152">
        <f>IF(ISERROR('[73]Récolte_N'!$I$15)=TRUE,"",'[73]Récolte_N'!$I$15)</f>
        <v>4900</v>
      </c>
      <c r="H26" s="161">
        <f t="shared" si="5"/>
        <v>4578.6</v>
      </c>
      <c r="I26" s="153">
        <f t="shared" si="3"/>
        <v>0.07019612982134271</v>
      </c>
      <c r="J26" s="154">
        <f t="shared" si="2"/>
        <v>4460</v>
      </c>
      <c r="K26" s="162">
        <f t="shared" si="6"/>
        <v>4391.4</v>
      </c>
      <c r="L26" s="156"/>
      <c r="M26" s="126" t="s">
        <v>19</v>
      </c>
      <c r="N26" s="150">
        <f>IF(ISERROR('[15]Récolte_N'!$F$15)=TRUE,"",'[15]Récolte_N'!$F$15)</f>
        <v>1380</v>
      </c>
      <c r="O26" s="150">
        <f t="shared" si="7"/>
        <v>65</v>
      </c>
      <c r="P26" s="151">
        <f>IF(ISERROR('[15]Récolte_N'!$H$15)=TRUE,"",'[15]Récolte_N'!$H$15)</f>
        <v>8970</v>
      </c>
      <c r="Q26" s="152">
        <f>'[21]TR'!$AI182</f>
        <v>4578.6</v>
      </c>
    </row>
    <row r="27" spans="1:17" ht="13.5" customHeight="1">
      <c r="A27" s="23" t="s">
        <v>13</v>
      </c>
      <c r="B27" s="158" t="s">
        <v>20</v>
      </c>
      <c r="C27" s="150">
        <f>IF(ISERROR('[74]Récolte_N'!$F$15)=TRUE,"",'[74]Récolte_N'!$F$15)</f>
        <v>27650</v>
      </c>
      <c r="D27" s="150">
        <f t="shared" si="0"/>
        <v>51.52079566003617</v>
      </c>
      <c r="E27" s="151">
        <f>IF(ISERROR('[74]Récolte_N'!$H$15)=TRUE,"",'[74]Récolte_N'!$H$15)</f>
        <v>142455</v>
      </c>
      <c r="F27" s="160">
        <f t="shared" si="4"/>
        <v>99930</v>
      </c>
      <c r="G27" s="152">
        <f>IF(ISERROR('[74]Récolte_N'!$I$15)=TRUE,"",'[74]Récolte_N'!$I$15)</f>
        <v>56500</v>
      </c>
      <c r="H27" s="161">
        <f t="shared" si="5"/>
        <v>38348.1</v>
      </c>
      <c r="I27" s="153">
        <f t="shared" si="3"/>
        <v>0.47334548517397224</v>
      </c>
      <c r="J27" s="154">
        <f t="shared" si="2"/>
        <v>85955</v>
      </c>
      <c r="K27" s="162">
        <f t="shared" si="6"/>
        <v>61581.9</v>
      </c>
      <c r="L27" s="156"/>
      <c r="M27" s="126" t="s">
        <v>20</v>
      </c>
      <c r="N27" s="150">
        <f>IF(ISERROR('[16]Récolte_N'!$F$15)=TRUE,"",'[16]Récolte_N'!$F$15)</f>
        <v>21950</v>
      </c>
      <c r="O27" s="150">
        <f t="shared" si="7"/>
        <v>45.526195899772205</v>
      </c>
      <c r="P27" s="151">
        <f>IF(ISERROR('[16]Récolte_N'!$H$15)=TRUE,"",'[16]Récolte_N'!$H$15)</f>
        <v>99930</v>
      </c>
      <c r="Q27" s="152">
        <f>'[21]TR'!$AI183</f>
        <v>38348.1</v>
      </c>
    </row>
    <row r="28" spans="1:17" ht="13.5" customHeight="1">
      <c r="A28" s="23" t="s">
        <v>13</v>
      </c>
      <c r="B28" s="158" t="s">
        <v>21</v>
      </c>
      <c r="C28" s="150">
        <f>IF(ISERROR('[75]Récolte_N'!$F$15)=TRUE,"",'[75]Récolte_N'!$F$15)</f>
        <v>1070</v>
      </c>
      <c r="D28" s="150">
        <f t="shared" si="0"/>
        <v>48.35999999999999</v>
      </c>
      <c r="E28" s="151">
        <f>IF(ISERROR('[75]Récolte_N'!$H$15)=TRUE,"",'[75]Récolte_N'!$H$15)</f>
        <v>5174.5199999999995</v>
      </c>
      <c r="F28" s="160">
        <f t="shared" si="4"/>
        <v>5170</v>
      </c>
      <c r="G28" s="152">
        <f>IF(ISERROR('[75]Récolte_N'!$I$15)=TRUE,"",'[75]Récolte_N'!$I$15)</f>
        <v>2700</v>
      </c>
      <c r="H28" s="161">
        <f t="shared" si="5"/>
        <v>2809.8</v>
      </c>
      <c r="I28" s="153">
        <f t="shared" si="3"/>
        <v>-0.03907751441383733</v>
      </c>
      <c r="J28" s="154">
        <f t="shared" si="2"/>
        <v>2474.5199999999995</v>
      </c>
      <c r="K28" s="162">
        <f t="shared" si="6"/>
        <v>2360.2</v>
      </c>
      <c r="L28" s="156"/>
      <c r="M28" s="126" t="s">
        <v>21</v>
      </c>
      <c r="N28" s="150">
        <f>IF(ISERROR('[17]Récolte_N'!$F$15)=TRUE,"",'[17]Récolte_N'!$F$15)</f>
        <v>1000</v>
      </c>
      <c r="O28" s="150">
        <f t="shared" si="7"/>
        <v>51.7</v>
      </c>
      <c r="P28" s="151">
        <f>IF(ISERROR('[17]Récolte_N'!$H$15)=TRUE,"",'[17]Récolte_N'!$H$15)</f>
        <v>5170</v>
      </c>
      <c r="Q28" s="152">
        <f>'[21]TR'!$AI184</f>
        <v>2809.8</v>
      </c>
    </row>
    <row r="29" spans="2:17" ht="12">
      <c r="B29" s="158" t="s">
        <v>30</v>
      </c>
      <c r="C29" s="150">
        <f>IF(ISERROR('[76]Récolte_N'!$F$15)=TRUE,"",'[76]Récolte_N'!$F$15)</f>
        <v>8600</v>
      </c>
      <c r="D29" s="150">
        <f t="shared" si="0"/>
        <v>59.24418604651163</v>
      </c>
      <c r="E29" s="151">
        <f>IF(ISERROR('[76]Récolte_N'!$H$15)=TRUE,"",'[76]Récolte_N'!$H$15)</f>
        <v>50950</v>
      </c>
      <c r="F29" s="160">
        <f t="shared" si="4"/>
        <v>48180</v>
      </c>
      <c r="G29" s="152">
        <f>IF(ISERROR('[76]Récolte_N'!$I$15)=TRUE,"",'[76]Récolte_N'!$I$15)</f>
        <v>23000</v>
      </c>
      <c r="H29" s="161">
        <f t="shared" si="5"/>
        <v>21814.5</v>
      </c>
      <c r="I29" s="153">
        <f t="shared" si="3"/>
        <v>0.05434458731577618</v>
      </c>
      <c r="J29" s="154">
        <f t="shared" si="2"/>
        <v>27950</v>
      </c>
      <c r="K29" s="162">
        <f t="shared" si="6"/>
        <v>26365.5</v>
      </c>
      <c r="M29" s="126" t="s">
        <v>30</v>
      </c>
      <c r="N29" s="150">
        <f>IF(ISERROR('[18]Récolte_N'!$F$15)=TRUE,"",'[18]Récolte_N'!$F$15)</f>
        <v>8350</v>
      </c>
      <c r="O29" s="150">
        <f t="shared" si="7"/>
        <v>57.70059880239521</v>
      </c>
      <c r="P29" s="151">
        <f>IF(ISERROR('[18]Récolte_N'!$H$15)=TRUE,"",'[18]Récolte_N'!$H$15)</f>
        <v>48180</v>
      </c>
      <c r="Q29" s="152">
        <f>'[21]TR'!$AI185</f>
        <v>21814.5</v>
      </c>
    </row>
    <row r="30" spans="2:17" ht="12">
      <c r="B30" s="158" t="s">
        <v>22</v>
      </c>
      <c r="C30" s="150">
        <f>IF(ISERROR('[77]Récolte_N'!$F$15)=TRUE,"",'[77]Récolte_N'!$F$15)</f>
        <v>46641</v>
      </c>
      <c r="D30" s="150">
        <f t="shared" si="0"/>
        <v>41.716515512103086</v>
      </c>
      <c r="E30" s="151">
        <f>IF(ISERROR('[77]Récolte_N'!$H$15)=TRUE,"",'[77]Récolte_N'!$H$15)</f>
        <v>194570</v>
      </c>
      <c r="F30" s="151">
        <f>P30</f>
        <v>208072</v>
      </c>
      <c r="G30" s="152">
        <f>IF(ISERROR('[77]Récolte_N'!$I$15)=TRUE,"",'[77]Récolte_N'!$I$15)</f>
        <v>60000</v>
      </c>
      <c r="H30" s="161">
        <f t="shared" si="5"/>
        <v>58986.6</v>
      </c>
      <c r="I30" s="153">
        <f t="shared" si="3"/>
        <v>0.0171801731240655</v>
      </c>
      <c r="J30" s="154">
        <f t="shared" si="2"/>
        <v>134570</v>
      </c>
      <c r="K30" s="162">
        <f t="shared" si="6"/>
        <v>149085.4</v>
      </c>
      <c r="L30" s="29"/>
      <c r="M30" s="126" t="s">
        <v>22</v>
      </c>
      <c r="N30" s="150">
        <f>IF(ISERROR('[19]Récolte_N'!$F$15)=TRUE,"",'[19]Récolte_N'!$F$15)</f>
        <v>46772</v>
      </c>
      <c r="O30" s="150">
        <f t="shared" si="7"/>
        <v>44.48644488155306</v>
      </c>
      <c r="P30" s="151">
        <f>IF(ISERROR('[19]Récolte_N'!$H$15)=TRUE,"",'[19]Récolte_N'!$H$15)</f>
        <v>208072</v>
      </c>
      <c r="Q30" s="152">
        <f>'[21]TR'!$AI186</f>
        <v>58986.6</v>
      </c>
    </row>
    <row r="31" spans="2:17" ht="12">
      <c r="B31" s="158" t="s">
        <v>23</v>
      </c>
      <c r="C31" s="150">
        <f>IF(ISERROR('[78]Récolte_N'!$F$15)=TRUE,"",'[78]Récolte_N'!$F$15)</f>
        <v>6900</v>
      </c>
      <c r="D31" s="150">
        <f t="shared" si="0"/>
        <v>41.01449275362319</v>
      </c>
      <c r="E31" s="151">
        <f>IF(ISERROR('[78]Récolte_N'!$H$15)=TRUE,"",'[78]Récolte_N'!$H$15)</f>
        <v>28300</v>
      </c>
      <c r="F31" s="151">
        <f>P31</f>
        <v>28815</v>
      </c>
      <c r="G31" s="152">
        <f>IF(ISERROR('[78]Récolte_N'!$I$15)=TRUE,"",'[78]Récolte_N'!$I$15)</f>
        <v>2600</v>
      </c>
      <c r="H31" s="152">
        <f>Q31</f>
        <v>2411.2</v>
      </c>
      <c r="I31" s="153">
        <f t="shared" si="3"/>
        <v>0.0783012607830127</v>
      </c>
      <c r="J31" s="154">
        <f t="shared" si="2"/>
        <v>25700</v>
      </c>
      <c r="K31" s="155">
        <f>P31-H31</f>
        <v>26403.8</v>
      </c>
      <c r="M31" s="126" t="s">
        <v>23</v>
      </c>
      <c r="N31" s="150">
        <f>IF(ISERROR('[20]Récolte_N'!$F$15)=TRUE,"",'[20]Récolte_N'!$F$15)</f>
        <v>6600</v>
      </c>
      <c r="O31" s="150">
        <f t="shared" si="7"/>
        <v>43.659090909090914</v>
      </c>
      <c r="P31" s="151">
        <f>IF(ISERROR('[20]Récolte_N'!$H$15)=TRUE,"",'[20]Récolte_N'!$H$15)</f>
        <v>28815</v>
      </c>
      <c r="Q31" s="152">
        <f>'[21]TR'!$AI187</f>
        <v>2411.2</v>
      </c>
    </row>
    <row r="32" spans="2:17" ht="12.75">
      <c r="B32" s="118"/>
      <c r="C32" s="164"/>
      <c r="D32" s="164"/>
      <c r="E32" s="54"/>
      <c r="F32" s="165"/>
      <c r="G32" s="166"/>
      <c r="H32" s="166"/>
      <c r="I32" s="167"/>
      <c r="J32" s="168"/>
      <c r="K32" s="169"/>
      <c r="M32" s="126"/>
      <c r="N32" s="170"/>
      <c r="O32" s="170"/>
      <c r="P32" s="170"/>
      <c r="Q32" s="166"/>
    </row>
    <row r="33" spans="2:17" ht="15.75" thickBot="1">
      <c r="B33" s="171" t="s">
        <v>24</v>
      </c>
      <c r="C33" s="172">
        <f>IF(SUM(C12:C31)=0,"",SUM(C12:C31))</f>
        <v>386808</v>
      </c>
      <c r="D33" s="172">
        <f>IF(OR(C33="",C33=0),"",(E33/C33)*10)</f>
        <v>52.151287460445495</v>
      </c>
      <c r="E33" s="172">
        <f>IF(SUM(E12:E31)=0,"",SUM(E12:E31))</f>
        <v>2017253.52</v>
      </c>
      <c r="F33" s="173">
        <f>IF(SUM(F12:F31)=0,"",SUM(F12:F31))</f>
        <v>2050998.2</v>
      </c>
      <c r="G33" s="174">
        <f>IF(SUM(G12:G31)=0,"",SUM(G12:G31))</f>
        <v>841425</v>
      </c>
      <c r="H33" s="175">
        <f>IF(SUM(H12:H31)=0,"",SUM(H12:H31))</f>
        <v>783751.3999999999</v>
      </c>
      <c r="I33" s="176">
        <f>IF(OR(G33=0,G33=""),"",(G33/H33)-1)</f>
        <v>0.07358659901596365</v>
      </c>
      <c r="J33" s="177">
        <f>SUM(J12:J31)</f>
        <v>1175828.52</v>
      </c>
      <c r="K33" s="178">
        <f>SUM(K12:K31)</f>
        <v>1267246.8</v>
      </c>
      <c r="M33" s="179" t="s">
        <v>24</v>
      </c>
      <c r="N33" s="180">
        <f>IF(SUM(N12:N31)=0,"",SUM(N12:N31))</f>
        <v>386904</v>
      </c>
      <c r="O33" s="180">
        <f>IF(OR(N33="",N33=0),"",(P33/N33)*10)</f>
        <v>53.01051940533051</v>
      </c>
      <c r="P33" s="177">
        <f>IF(SUM(P12:P31)=0,"",SUM(P12:P31))</f>
        <v>2050998.2</v>
      </c>
      <c r="Q33" s="181">
        <f>IF(SUM(Q12:Q31)=0,"",SUM(Q12:Q31))</f>
        <v>783751.3999999999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386904</v>
      </c>
      <c r="D35" s="189">
        <f>(E35/C35)*10</f>
        <v>53.01051940533051</v>
      </c>
      <c r="E35" s="189">
        <f>P33</f>
        <v>2050998.2</v>
      </c>
      <c r="G35" s="189">
        <f>Q33</f>
        <v>783751.3999999999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-0.0002481235655356073</v>
      </c>
      <c r="D37" s="192">
        <f>IF(OR(D33="",D33=0),"",(D33/D35)-1)</f>
        <v>-0.016208706394954087</v>
      </c>
      <c r="E37" s="192">
        <f>IF(OR(E33="",E33=0),"",(E33/E35)-1)</f>
        <v>-0.016452808198466506</v>
      </c>
      <c r="G37" s="192">
        <f>IF(OR(G33="",G33=0),"",(G33/G35)-1)</f>
        <v>0.07358659901596365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'[22]TR'!$AI168</f>
        <v>20499.200000000004</v>
      </c>
      <c r="D43" s="53">
        <f>'[21]TR'!$AG168</f>
        <v>25162.1</v>
      </c>
      <c r="E43" s="212">
        <f>IF(OR(G12="",G12=0),"",C43/G12)</f>
        <v>0.9590269005847956</v>
      </c>
      <c r="F43" s="71">
        <f>IF(OR(H12="",H12=0),"",D43/H12)</f>
        <v>0.9775751477312903</v>
      </c>
      <c r="G43" s="213">
        <f>IF(OR(E43="",E43=0),"",(E43-F43)*100)</f>
        <v>-1.8548247146494723</v>
      </c>
      <c r="H43" s="185">
        <f>IF(E12="","",(G12/E12))</f>
        <v>0.24725274725274726</v>
      </c>
    </row>
    <row r="44" spans="2:8" ht="12">
      <c r="B44" s="158" t="s">
        <v>31</v>
      </c>
      <c r="C44" s="53">
        <f>'[22]TR'!$AI169</f>
        <v>69140</v>
      </c>
      <c r="D44" s="53">
        <f>'[21]TR'!$AG169</f>
        <v>58372.4</v>
      </c>
      <c r="E44" s="71">
        <f>IF(OR(G13="",G13=0),"",C44/G13)</f>
        <v>0.9343243243243243</v>
      </c>
      <c r="F44" s="71">
        <f>IF(OR(H13="",H13=0),"",D44/H13)</f>
        <v>0.9279512150144823</v>
      </c>
      <c r="G44" s="213">
        <f>IF(OR(E44="",E44=0),"",(E44-F44)*100)</f>
        <v>0.6373109309842029</v>
      </c>
      <c r="H44" s="185">
        <f>IF(E13="","",(G13/E13))</f>
        <v>0.19952007333710803</v>
      </c>
    </row>
    <row r="45" spans="2:8" ht="12">
      <c r="B45" s="158" t="s">
        <v>9</v>
      </c>
      <c r="C45" s="53">
        <f>'[22]TR'!$AI170</f>
        <v>29020.800000000003</v>
      </c>
      <c r="D45" s="53">
        <f>'[21]TR'!$AG170</f>
        <v>29755.5</v>
      </c>
      <c r="E45" s="71">
        <f aca="true" t="shared" si="8" ref="E45:F62">IF(OR(G14="",G14=0),"",C45/G14)</f>
        <v>0.9673600000000001</v>
      </c>
      <c r="F45" s="71">
        <f t="shared" si="8"/>
        <v>0.9001352222091135</v>
      </c>
      <c r="G45" s="213">
        <f aca="true" t="shared" si="9" ref="G45:G61">IF(OR(E45="",E45=0),"",(E45-F45)*100)</f>
        <v>6.722477779088665</v>
      </c>
      <c r="H45" s="185">
        <f>IF(E14="","",(G14/E14))</f>
        <v>0.2595829367482911</v>
      </c>
    </row>
    <row r="46" spans="2:8" ht="12">
      <c r="B46" s="158" t="s">
        <v>28</v>
      </c>
      <c r="C46" s="53">
        <f>'[22]TR'!$AI171</f>
        <v>11393.699999999995</v>
      </c>
      <c r="D46" s="53">
        <f>'[21]TR'!$AG171</f>
        <v>9702.2</v>
      </c>
      <c r="E46" s="71">
        <f t="shared" si="8"/>
        <v>0.8764384615384612</v>
      </c>
      <c r="F46" s="71">
        <f t="shared" si="8"/>
        <v>0.9406552068487442</v>
      </c>
      <c r="G46" s="213">
        <f t="shared" si="9"/>
        <v>-6.421674531028298</v>
      </c>
      <c r="H46" s="185">
        <f>IF(E15="","",(G15/E15))</f>
        <v>0.5721830985915493</v>
      </c>
    </row>
    <row r="47" spans="2:8" ht="12">
      <c r="B47" s="158" t="s">
        <v>10</v>
      </c>
      <c r="C47" s="53">
        <f>'[22]TR'!$AI172</f>
        <v>3197.8</v>
      </c>
      <c r="D47" s="53">
        <f>'[21]TR'!$AG172</f>
        <v>3174.5</v>
      </c>
      <c r="E47" s="71">
        <f t="shared" si="8"/>
        <v>0.940529411764706</v>
      </c>
      <c r="F47" s="71">
        <f t="shared" si="8"/>
        <v>0.9788172175629009</v>
      </c>
      <c r="G47" s="213">
        <f t="shared" si="9"/>
        <v>-3.8287805798194907</v>
      </c>
      <c r="H47" s="185">
        <f aca="true" t="shared" si="10" ref="H47:H62">IF(E16="","",(G16/E16))</f>
        <v>0.38309859154929576</v>
      </c>
    </row>
    <row r="48" spans="2:8" ht="12">
      <c r="B48" s="158" t="s">
        <v>11</v>
      </c>
      <c r="C48" s="53">
        <f>'[22]TR'!$AI173</f>
        <v>5522.1</v>
      </c>
      <c r="D48" s="53">
        <f>'[21]TR'!$AG173</f>
        <v>4499.2</v>
      </c>
      <c r="E48" s="71">
        <f>IF(OR(G17="",G17=0),"",C48/G17)</f>
        <v>0.9203500000000001</v>
      </c>
      <c r="F48" s="71">
        <f t="shared" si="8"/>
        <v>0.973262957514926</v>
      </c>
      <c r="G48" s="213">
        <f t="shared" si="9"/>
        <v>-5.291295751492586</v>
      </c>
      <c r="H48" s="185">
        <f t="shared" si="10"/>
        <v>0.5555555555555556</v>
      </c>
    </row>
    <row r="49" spans="2:8" ht="12">
      <c r="B49" s="158" t="s">
        <v>12</v>
      </c>
      <c r="C49" s="53">
        <f>'[22]TR'!$AI174</f>
        <v>30691.399999999998</v>
      </c>
      <c r="D49" s="53">
        <f>'[21]TR'!$AG174</f>
        <v>31070.8</v>
      </c>
      <c r="E49" s="71">
        <f t="shared" si="8"/>
        <v>0.9900451612903225</v>
      </c>
      <c r="F49" s="71">
        <f t="shared" si="8"/>
        <v>0.9606950714241543</v>
      </c>
      <c r="G49" s="213">
        <f t="shared" si="9"/>
        <v>2.935008986616816</v>
      </c>
      <c r="H49" s="185">
        <f t="shared" si="10"/>
        <v>0.3036238981390793</v>
      </c>
    </row>
    <row r="50" spans="2:8" ht="12">
      <c r="B50" s="158" t="s">
        <v>14</v>
      </c>
      <c r="C50" s="53">
        <f>'[22]TR'!$AI175</f>
        <v>2545.1000000000004</v>
      </c>
      <c r="D50" s="53">
        <f>'[21]TR'!$AG175</f>
        <v>2627.6</v>
      </c>
      <c r="E50" s="71">
        <f t="shared" si="8"/>
        <v>0.9788846153846156</v>
      </c>
      <c r="F50" s="71">
        <f t="shared" si="8"/>
        <v>0.9634436988963443</v>
      </c>
      <c r="G50" s="213">
        <f t="shared" si="9"/>
        <v>1.5440916488271283</v>
      </c>
      <c r="H50" s="185">
        <f t="shared" si="10"/>
        <v>0.19330855018587362</v>
      </c>
    </row>
    <row r="51" spans="2:8" ht="12">
      <c r="B51" s="158" t="s">
        <v>27</v>
      </c>
      <c r="C51" s="53">
        <f>'[22]TR'!$AI176</f>
        <v>19122.900000000005</v>
      </c>
      <c r="D51" s="53">
        <f>'[21]TR'!$AG176</f>
        <v>14301.8</v>
      </c>
      <c r="E51" s="71">
        <f t="shared" si="8"/>
        <v>0.8792137931034485</v>
      </c>
      <c r="F51" s="71">
        <f t="shared" si="8"/>
        <v>0.9795082528593931</v>
      </c>
      <c r="G51" s="213">
        <f t="shared" si="9"/>
        <v>-10.029445975594465</v>
      </c>
      <c r="H51" s="185">
        <f t="shared" si="10"/>
        <v>0.5942622950819673</v>
      </c>
    </row>
    <row r="52" spans="2:8" ht="12">
      <c r="B52" s="158" t="s">
        <v>15</v>
      </c>
      <c r="C52" s="53">
        <f>'[22]TR'!$AI177</f>
        <v>25982.000000000004</v>
      </c>
      <c r="D52" s="53">
        <f>'[21]TR'!$AG177</f>
        <v>27780.1</v>
      </c>
      <c r="E52" s="71">
        <f t="shared" si="8"/>
        <v>0.9279285714285715</v>
      </c>
      <c r="F52" s="71">
        <f t="shared" si="8"/>
        <v>0.9720765201325491</v>
      </c>
      <c r="G52" s="213">
        <f t="shared" si="9"/>
        <v>-4.4147948703977535</v>
      </c>
      <c r="H52" s="185">
        <f t="shared" si="10"/>
        <v>0.45901639344262296</v>
      </c>
    </row>
    <row r="53" spans="2:8" ht="12">
      <c r="B53" s="158" t="s">
        <v>29</v>
      </c>
      <c r="C53" s="53">
        <f>'[22]TR'!$AI178</f>
        <v>2068.1000000000004</v>
      </c>
      <c r="D53" s="53">
        <f>'[21]TR'!$AG178</f>
        <v>1759.4</v>
      </c>
      <c r="E53" s="71">
        <f t="shared" si="8"/>
        <v>0.984809523809524</v>
      </c>
      <c r="F53" s="71">
        <f t="shared" si="8"/>
        <v>0.9912112676056338</v>
      </c>
      <c r="G53" s="213">
        <f t="shared" si="9"/>
        <v>-0.6401743796109804</v>
      </c>
      <c r="H53" s="185">
        <f t="shared" si="10"/>
        <v>0.23333333333333334</v>
      </c>
    </row>
    <row r="54" spans="2:8" ht="12">
      <c r="B54" s="158" t="s">
        <v>16</v>
      </c>
      <c r="C54" s="53">
        <f>'[22]TR'!$AI179</f>
        <v>216563.3</v>
      </c>
      <c r="D54" s="53">
        <f>'[21]TR'!$AG179</f>
        <v>248691.5</v>
      </c>
      <c r="E54" s="71">
        <f>IF(OR(G23="",G23=0),"",C54/G23)</f>
        <v>0.9911363844393593</v>
      </c>
      <c r="F54" s="71">
        <f t="shared" si="8"/>
        <v>0.9888180615958885</v>
      </c>
      <c r="G54" s="213">
        <f t="shared" si="9"/>
        <v>0.2318322843470777</v>
      </c>
      <c r="H54" s="185">
        <f t="shared" si="10"/>
        <v>0.7470877255367235</v>
      </c>
    </row>
    <row r="55" spans="2:8" ht="12">
      <c r="B55" s="158" t="s">
        <v>17</v>
      </c>
      <c r="C55" s="53">
        <f>'[22]TR'!$AI180</f>
        <v>157424.4</v>
      </c>
      <c r="D55" s="53">
        <f>'[21]TR'!$AG180</f>
        <v>108134.3</v>
      </c>
      <c r="E55" s="71">
        <f t="shared" si="8"/>
        <v>0.9483397590361445</v>
      </c>
      <c r="F55" s="71">
        <f t="shared" si="8"/>
        <v>0.9351953471276298</v>
      </c>
      <c r="G55" s="213">
        <f t="shared" si="9"/>
        <v>1.3144411908514786</v>
      </c>
      <c r="H55" s="185">
        <f t="shared" si="10"/>
        <v>0.5228017132779037</v>
      </c>
    </row>
    <row r="56" spans="2:8" ht="12">
      <c r="B56" s="158" t="s">
        <v>18</v>
      </c>
      <c r="C56" s="53">
        <f>'[22]TR'!$AI181</f>
        <v>69166.7</v>
      </c>
      <c r="D56" s="53">
        <f>'[21]TR'!$AG181</f>
        <v>64989.5</v>
      </c>
      <c r="E56" s="71">
        <f t="shared" si="8"/>
        <v>0.9346851351351351</v>
      </c>
      <c r="F56" s="71">
        <f t="shared" si="8"/>
        <v>0.9590139743532988</v>
      </c>
      <c r="G56" s="213">
        <f t="shared" si="9"/>
        <v>-2.4328839218163756</v>
      </c>
      <c r="H56" s="185">
        <f t="shared" si="10"/>
        <v>0.5323741007194245</v>
      </c>
    </row>
    <row r="57" spans="2:8" ht="12">
      <c r="B57" s="158" t="s">
        <v>19</v>
      </c>
      <c r="C57" s="53">
        <f>'[22]TR'!$AI182</f>
        <v>4568.7</v>
      </c>
      <c r="D57" s="53">
        <f>'[21]TR'!$AG182</f>
        <v>4281.6</v>
      </c>
      <c r="E57" s="71">
        <f t="shared" si="8"/>
        <v>0.9323877551020407</v>
      </c>
      <c r="F57" s="71">
        <f t="shared" si="8"/>
        <v>0.9351330100904207</v>
      </c>
      <c r="G57" s="213">
        <f t="shared" si="9"/>
        <v>-0.2745254988379964</v>
      </c>
      <c r="H57" s="185">
        <f t="shared" si="10"/>
        <v>0.5235042735042735</v>
      </c>
    </row>
    <row r="58" spans="2:8" ht="12">
      <c r="B58" s="158" t="s">
        <v>20</v>
      </c>
      <c r="C58" s="53">
        <f>'[22]TR'!$AI183</f>
        <v>52724.19999999999</v>
      </c>
      <c r="D58" s="53">
        <f>'[21]TR'!$AG183</f>
        <v>35630.3</v>
      </c>
      <c r="E58" s="71">
        <f t="shared" si="8"/>
        <v>0.933171681415929</v>
      </c>
      <c r="F58" s="71">
        <f t="shared" si="8"/>
        <v>0.9291281706264457</v>
      </c>
      <c r="G58" s="213">
        <f t="shared" si="9"/>
        <v>0.40435107894832845</v>
      </c>
      <c r="H58" s="185">
        <f t="shared" si="10"/>
        <v>0.3966164753781896</v>
      </c>
    </row>
    <row r="59" spans="2:8" ht="12">
      <c r="B59" s="158" t="s">
        <v>21</v>
      </c>
      <c r="C59" s="53">
        <f>'[22]TR'!$AI184</f>
        <v>2656.5</v>
      </c>
      <c r="D59" s="53">
        <f>'[21]TR'!$AG184</f>
        <v>2799.8</v>
      </c>
      <c r="E59" s="71">
        <f t="shared" si="8"/>
        <v>0.9838888888888889</v>
      </c>
      <c r="F59" s="71">
        <f t="shared" si="8"/>
        <v>0.9964410278311624</v>
      </c>
      <c r="G59" s="213">
        <f t="shared" si="9"/>
        <v>-1.2552138942273472</v>
      </c>
      <c r="H59" s="185">
        <f>IF(E28="","",(G28/E28))</f>
        <v>0.5217875281185502</v>
      </c>
    </row>
    <row r="60" spans="2:8" ht="12">
      <c r="B60" s="158" t="s">
        <v>30</v>
      </c>
      <c r="C60" s="53">
        <f>'[22]TR'!$AI185</f>
        <v>21501.599999999995</v>
      </c>
      <c r="D60" s="53">
        <f>'[21]TR'!$AG185</f>
        <v>21194.5</v>
      </c>
      <c r="E60" s="71">
        <f t="shared" si="8"/>
        <v>0.9348521739130432</v>
      </c>
      <c r="F60" s="71">
        <f t="shared" si="8"/>
        <v>0.9715785372114878</v>
      </c>
      <c r="G60" s="213">
        <f t="shared" si="9"/>
        <v>-3.6726363298444586</v>
      </c>
      <c r="H60" s="185">
        <f>IF(E29="","",(G29/E29))</f>
        <v>0.45142296368989204</v>
      </c>
    </row>
    <row r="61" spans="2:8" ht="12">
      <c r="B61" s="158" t="s">
        <v>22</v>
      </c>
      <c r="C61" s="53">
        <f>'[22]TR'!$AI186</f>
        <v>53388.39999999999</v>
      </c>
      <c r="D61" s="53">
        <f>'[21]TR'!$AG186</f>
        <v>52542.4</v>
      </c>
      <c r="E61" s="71">
        <f t="shared" si="8"/>
        <v>0.8898066666666664</v>
      </c>
      <c r="F61" s="71">
        <f t="shared" si="8"/>
        <v>0.8907514588058983</v>
      </c>
      <c r="G61" s="213">
        <f t="shared" si="9"/>
        <v>-0.09447921392319314</v>
      </c>
      <c r="H61" s="185">
        <f t="shared" si="10"/>
        <v>0.3083723081667266</v>
      </c>
    </row>
    <row r="62" spans="2:8" ht="12">
      <c r="B62" s="158" t="s">
        <v>23</v>
      </c>
      <c r="C62" s="53">
        <f>'[22]TR'!$AI187</f>
        <v>2529.3</v>
      </c>
      <c r="D62" s="53">
        <f>'[21]TR'!$AG187</f>
        <v>2243.8</v>
      </c>
      <c r="E62" s="71">
        <f t="shared" si="8"/>
        <v>0.9728076923076924</v>
      </c>
      <c r="F62" s="71">
        <f>IF(OR(H31="",H31=0),"",D62/H31)</f>
        <v>0.93057398805574</v>
      </c>
      <c r="G62" s="213">
        <f>IF(OR(E62="",E62=0),"",(E62-F62)*100)</f>
        <v>4.223370425195238</v>
      </c>
      <c r="H62" s="185">
        <f t="shared" si="10"/>
        <v>0.09187279151943463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799706.2</v>
      </c>
      <c r="D64" s="216">
        <f>IF(SUM(D43:D62)=0,"",SUM(D43:D62))</f>
        <v>748713.3000000002</v>
      </c>
      <c r="E64" s="217">
        <f>IF(OR(G33="",G33=0),"",C64/G33)</f>
        <v>0.9504188727456397</v>
      </c>
      <c r="F64" s="218">
        <f>IF(OR(H33="",H33=0),"",D64/H33)</f>
        <v>0.9552943701280792</v>
      </c>
      <c r="G64" s="219">
        <f>IF(OR(E64="",E64=0),"",(E64-F64)*100)</f>
        <v>-0.487549738243942</v>
      </c>
      <c r="H64" s="220">
        <f>IF(E33="","",(G33/E33))</f>
        <v>0.41711415628115994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tabSelected="1" workbookViewId="0" topLeftCell="B26">
      <pane xSplit="1" topLeftCell="C2" activePane="topRight" state="frozen"/>
      <selection pane="topLeft" activeCell="F8" sqref="F8"/>
      <selection pane="topRight" activeCell="F8" sqref="F8"/>
    </sheetView>
  </sheetViews>
  <sheetFormatPr defaultColWidth="12" defaultRowHeight="11.25"/>
  <cols>
    <col min="1" max="1" width="5.66015625" style="23" customWidth="1"/>
    <col min="2" max="2" width="32.8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0"/>
      <c r="E2" s="101"/>
    </row>
    <row r="3" ht="15" customHeight="1" hidden="1">
      <c r="A3" s="23">
        <v>31465</v>
      </c>
    </row>
    <row r="4" spans="1:5" s="40" customFormat="1" ht="15" customHeight="1" hidden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64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L8" s="251" t="s">
        <v>66</v>
      </c>
      <c r="M8" s="252" t="s">
        <v>67</v>
      </c>
      <c r="N8" s="114" t="s">
        <v>0</v>
      </c>
      <c r="O8" s="115"/>
      <c r="P8" s="116" t="s">
        <v>1</v>
      </c>
      <c r="Q8" s="117"/>
      <c r="R8" s="111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L9" s="136" t="s">
        <v>72</v>
      </c>
      <c r="M9" s="254" t="s">
        <v>73</v>
      </c>
      <c r="N9" s="126" t="s">
        <v>74</v>
      </c>
      <c r="O9" s="127"/>
      <c r="P9" s="128"/>
      <c r="Q9" s="129"/>
      <c r="R9" s="122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256" t="s">
        <v>80</v>
      </c>
      <c r="M10" s="256" t="s">
        <v>80</v>
      </c>
      <c r="N10" s="126" t="s">
        <v>81</v>
      </c>
      <c r="O10" s="137" t="s">
        <v>2</v>
      </c>
      <c r="P10" s="138" t="s">
        <v>3</v>
      </c>
      <c r="Q10" s="137" t="s">
        <v>4</v>
      </c>
      <c r="R10" s="129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258"/>
      <c r="N11" s="148"/>
      <c r="O11" s="144" t="s">
        <v>5</v>
      </c>
      <c r="P11" s="141" t="s">
        <v>6</v>
      </c>
      <c r="Q11" s="144" t="s">
        <v>7</v>
      </c>
      <c r="R11" s="144" t="s">
        <v>85</v>
      </c>
      <c r="S11" s="259"/>
      <c r="T11" s="260"/>
      <c r="U11" s="260"/>
    </row>
    <row r="12" spans="1:21" ht="13.5" customHeight="1">
      <c r="A12" s="23">
        <v>60665</v>
      </c>
      <c r="B12" s="149" t="s">
        <v>8</v>
      </c>
      <c r="C12" s="150">
        <f>IF(ISERROR('[59]Récolte_N'!$F$9)=TRUE,"",'[59]Récolte_N'!$F$9)</f>
        <v>98650</v>
      </c>
      <c r="D12" s="150">
        <f aca="true" t="shared" si="0" ref="D12:D31">IF(OR(C12="",C12=0),"",(E12/C12)*10)</f>
        <v>51.738469336036495</v>
      </c>
      <c r="E12" s="151">
        <f>IF(ISERROR('[59]Récolte_N'!$H$9)=TRUE,"",'[59]Récolte_N'!$H$9)</f>
        <v>510400</v>
      </c>
      <c r="F12" s="151">
        <f>Q12</f>
        <v>631000</v>
      </c>
      <c r="G12" s="222">
        <f>IF(ISERROR('[59]Récolte_N'!$I$9)=TRUE,"",'[59]Récolte_N'!$I$9)</f>
        <v>445500</v>
      </c>
      <c r="H12" s="222">
        <f>R12</f>
        <v>552467.4</v>
      </c>
      <c r="I12" s="153">
        <f>IF(OR(H12=0,H12=""),"",(G12/H12)-1)</f>
        <v>-0.19361757815936287</v>
      </c>
      <c r="J12" s="154">
        <f>E12-G12</f>
        <v>64900</v>
      </c>
      <c r="K12" s="155">
        <f>Q12-H12</f>
        <v>78532.59999999998</v>
      </c>
      <c r="L12" s="261">
        <f>J12/K12-1</f>
        <v>-0.1735916039963019</v>
      </c>
      <c r="M12" s="289">
        <f>G12-H12</f>
        <v>-106967.40000000002</v>
      </c>
      <c r="N12" s="157" t="s">
        <v>8</v>
      </c>
      <c r="O12" s="150">
        <f>IF(ISERROR('[1]Récolte_N'!$F$9)=TRUE,"",'[1]Récolte_N'!$F$9)</f>
        <v>109200</v>
      </c>
      <c r="P12" s="150">
        <f aca="true" t="shared" si="1" ref="P12:P19">IF(OR(O12="",O12=0),"",(Q12/O12)*10)</f>
        <v>57.78388278388278</v>
      </c>
      <c r="Q12" s="151">
        <f>IF(ISERROR('[1]Récolte_N'!$H$9)=TRUE,"",'[1]Récolte_N'!$H$9)</f>
        <v>631000</v>
      </c>
      <c r="R12" s="222">
        <f>'[21]BT'!$AI168</f>
        <v>552467.4</v>
      </c>
      <c r="S12" s="263">
        <f>E12-Q12</f>
        <v>-120600</v>
      </c>
      <c r="T12" s="264">
        <f aca="true" t="shared" si="2" ref="T12:U27">C12-O12</f>
        <v>-10550</v>
      </c>
      <c r="U12" s="265">
        <f t="shared" si="2"/>
        <v>-6.045413447846286</v>
      </c>
    </row>
    <row r="13" spans="1:21" ht="13.5" customHeight="1">
      <c r="A13" s="23">
        <v>7280</v>
      </c>
      <c r="B13" s="158" t="s">
        <v>31</v>
      </c>
      <c r="C13" s="150">
        <f>IF(ISERROR('[60]Récolte_N'!$F$9)=TRUE,"",'[60]Récolte_N'!$F$9)</f>
        <v>138250</v>
      </c>
      <c r="D13" s="150">
        <f t="shared" si="0"/>
        <v>62.549367088607596</v>
      </c>
      <c r="E13" s="151">
        <f>IF(ISERROR('[60]Récolte_N'!$H$9)=TRUE,"",'[60]Récolte_N'!$H$9)</f>
        <v>864745</v>
      </c>
      <c r="F13" s="151">
        <f>Q13</f>
        <v>872041</v>
      </c>
      <c r="G13" s="222">
        <f>IF(ISERROR('[60]Récolte_N'!$I$9)=TRUE,"",'[60]Récolte_N'!$I$9)</f>
        <v>612000</v>
      </c>
      <c r="H13" s="222">
        <f>R13</f>
        <v>627778.2</v>
      </c>
      <c r="I13" s="153">
        <f>IF(OR(H13=0,H13=""),"",(G13/H13)-1)</f>
        <v>-0.02513339902532452</v>
      </c>
      <c r="J13" s="154">
        <f aca="true" t="shared" si="3" ref="J13:J31">E13-G13</f>
        <v>252745</v>
      </c>
      <c r="K13" s="155">
        <f>Q13-H13</f>
        <v>244262.80000000005</v>
      </c>
      <c r="L13" s="266">
        <f>J13/K13-1</f>
        <v>0.03472571345288733</v>
      </c>
      <c r="M13" s="290">
        <f aca="true" t="shared" si="4" ref="M13:M31">G13-H13</f>
        <v>-15778.199999999953</v>
      </c>
      <c r="N13" s="159" t="s">
        <v>31</v>
      </c>
      <c r="O13" s="150">
        <f>IF(ISERROR('[2]Récolte_N'!$F$9)=TRUE,"",'[2]Récolte_N'!$F$9)</f>
        <v>139200</v>
      </c>
      <c r="P13" s="150">
        <f t="shared" si="1"/>
        <v>62.64662356321839</v>
      </c>
      <c r="Q13" s="151">
        <f>IF(ISERROR('[2]Récolte_N'!$H$9)=TRUE,"",'[2]Récolte_N'!$H$9)</f>
        <v>872041</v>
      </c>
      <c r="R13" s="222">
        <f>'[21]BT'!$AI169</f>
        <v>627778.2</v>
      </c>
      <c r="S13" s="263">
        <f>E13-Q13</f>
        <v>-7296</v>
      </c>
      <c r="T13" s="268">
        <f t="shared" si="2"/>
        <v>-950</v>
      </c>
      <c r="U13" s="269">
        <f t="shared" si="2"/>
        <v>-0.0972564746107949</v>
      </c>
    </row>
    <row r="14" spans="1:21" ht="13.5" customHeight="1">
      <c r="A14" s="23">
        <v>17376</v>
      </c>
      <c r="B14" s="158" t="s">
        <v>9</v>
      </c>
      <c r="C14" s="150">
        <f>IF(ISERROR('[61]Récolte_N'!$F$9)=TRUE,"",'[61]Récolte_N'!$F$9)</f>
        <v>301100</v>
      </c>
      <c r="D14" s="150">
        <f t="shared" si="0"/>
        <v>62.069412155430086</v>
      </c>
      <c r="E14" s="151">
        <f>IF(ISERROR('[61]Récolte_N'!$H$9)=TRUE,"",'[61]Récolte_N'!$H$9)</f>
        <v>1868910</v>
      </c>
      <c r="F14" s="160">
        <f>Q14</f>
        <v>2079250</v>
      </c>
      <c r="G14" s="222">
        <f>IF(ISERROR('[61]Récolte_N'!$I$9)=TRUE,"",'[61]Récolte_N'!$I$9)</f>
        <v>1800000</v>
      </c>
      <c r="H14" s="223">
        <f>R14</f>
        <v>1996908.1</v>
      </c>
      <c r="I14" s="153">
        <f aca="true" t="shared" si="5" ref="I14:I31">IF(OR(H14=0,H14=""),"",(G14/H14)-1)</f>
        <v>-0.09860649070430438</v>
      </c>
      <c r="J14" s="154">
        <f>E14-G14</f>
        <v>68910</v>
      </c>
      <c r="K14" s="162">
        <f>Q14-H14</f>
        <v>82341.8999999999</v>
      </c>
      <c r="L14" s="266">
        <f aca="true" t="shared" si="6" ref="L14:L31">J14/K14-1</f>
        <v>-0.1631235130595714</v>
      </c>
      <c r="M14" s="290">
        <f t="shared" si="4"/>
        <v>-196908.1000000001</v>
      </c>
      <c r="N14" s="126" t="s">
        <v>9</v>
      </c>
      <c r="O14" s="150">
        <f>IF(ISERROR('[3]Récolte_N'!$F$9)=TRUE,"",'[3]Récolte_N'!$F$9)</f>
        <v>317700</v>
      </c>
      <c r="P14" s="150">
        <f t="shared" si="1"/>
        <v>65.44696254327982</v>
      </c>
      <c r="Q14" s="151">
        <f>IF(ISERROR('[3]Récolte_N'!$H$9)=TRUE,"",'[3]Récolte_N'!$H$9)</f>
        <v>2079250</v>
      </c>
      <c r="R14" s="222">
        <f>'[21]BT'!$AI170</f>
        <v>1996908.1</v>
      </c>
      <c r="S14" s="263">
        <f>E14-Q14</f>
        <v>-210340</v>
      </c>
      <c r="T14" s="268">
        <f t="shared" si="2"/>
        <v>-16600</v>
      </c>
      <c r="U14" s="269">
        <f t="shared" si="2"/>
        <v>-3.3775503878497375</v>
      </c>
    </row>
    <row r="15" spans="1:21" ht="13.5" customHeight="1">
      <c r="A15" s="23">
        <v>26391</v>
      </c>
      <c r="B15" s="158" t="s">
        <v>28</v>
      </c>
      <c r="C15" s="150">
        <f>IF(ISERROR('[62]Récolte_N'!$F$9)=TRUE,"",'[62]Récolte_N'!$F$9)</f>
        <v>62300</v>
      </c>
      <c r="D15" s="150">
        <f t="shared" si="0"/>
        <v>68</v>
      </c>
      <c r="E15" s="151">
        <f>IF(ISERROR('[62]Récolte_N'!$H$9)=TRUE,"",'[62]Récolte_N'!$H$9)</f>
        <v>423640</v>
      </c>
      <c r="F15" s="160">
        <f aca="true" t="shared" si="7" ref="F15:F30">Q15</f>
        <v>417690</v>
      </c>
      <c r="G15" s="222">
        <f>IF(ISERROR('[62]Récolte_N'!$I$9)=TRUE,"",'[62]Récolte_N'!$I$9)</f>
        <v>392000</v>
      </c>
      <c r="H15" s="223">
        <f aca="true" t="shared" si="8" ref="H15:H30">R15</f>
        <v>380837.4</v>
      </c>
      <c r="I15" s="153">
        <f t="shared" si="5"/>
        <v>0.029310671693483892</v>
      </c>
      <c r="J15" s="154">
        <f>E15-G15</f>
        <v>31640</v>
      </c>
      <c r="K15" s="162">
        <f aca="true" t="shared" si="9" ref="K15:K30">Q15-H15</f>
        <v>36852.59999999998</v>
      </c>
      <c r="L15" s="266">
        <f t="shared" si="6"/>
        <v>-0.14144456564801344</v>
      </c>
      <c r="M15" s="290">
        <f t="shared" si="4"/>
        <v>11162.599999999977</v>
      </c>
      <c r="N15" s="126" t="s">
        <v>28</v>
      </c>
      <c r="O15" s="150">
        <f>IF(ISERROR('[4]Récolte_N'!$F$9)=TRUE,"",'[4]Récolte_N'!$F$9)</f>
        <v>66300</v>
      </c>
      <c r="P15" s="150">
        <f t="shared" si="1"/>
        <v>63</v>
      </c>
      <c r="Q15" s="151">
        <f>IF(ISERROR('[4]Récolte_N'!$H$9)=TRUE,"",'[4]Récolte_N'!$H$9)</f>
        <v>417690</v>
      </c>
      <c r="R15" s="222">
        <f>'[21]BT'!$AI171</f>
        <v>380837.4</v>
      </c>
      <c r="S15" s="263">
        <f aca="true" t="shared" si="10" ref="S15:S30">E15-Q15</f>
        <v>5950</v>
      </c>
      <c r="T15" s="268">
        <f t="shared" si="2"/>
        <v>-4000</v>
      </c>
      <c r="U15" s="269">
        <f t="shared" si="2"/>
        <v>5</v>
      </c>
    </row>
    <row r="16" spans="1:21" ht="13.5" customHeight="1">
      <c r="A16" s="23">
        <v>19136</v>
      </c>
      <c r="B16" s="158" t="s">
        <v>10</v>
      </c>
      <c r="C16" s="150">
        <f>IF(ISERROR('[63]Récolte_N'!$F$9)=TRUE,"",'[63]Récolte_N'!$F$9)</f>
        <v>295500</v>
      </c>
      <c r="D16" s="150">
        <f t="shared" si="0"/>
        <v>88</v>
      </c>
      <c r="E16" s="151">
        <f>IF(ISERROR('[63]Récolte_N'!$H$9)=TRUE,"",'[63]Récolte_N'!$H$9)</f>
        <v>2600400</v>
      </c>
      <c r="F16" s="160">
        <f t="shared" si="7"/>
        <v>2520000</v>
      </c>
      <c r="G16" s="222">
        <f>IF(ISERROR('[63]Récolte_N'!$I$9)=TRUE,"",'[63]Récolte_N'!$I$9)</f>
        <v>2540000</v>
      </c>
      <c r="H16" s="223">
        <f t="shared" si="8"/>
        <v>2457114.5</v>
      </c>
      <c r="I16" s="153">
        <f t="shared" si="5"/>
        <v>0.033732860230974104</v>
      </c>
      <c r="J16" s="154">
        <f t="shared" si="3"/>
        <v>60400</v>
      </c>
      <c r="K16" s="162">
        <f t="shared" si="9"/>
        <v>62885.5</v>
      </c>
      <c r="L16" s="266">
        <f t="shared" si="6"/>
        <v>-0.039524214644075295</v>
      </c>
      <c r="M16" s="290">
        <f t="shared" si="4"/>
        <v>82885.5</v>
      </c>
      <c r="N16" s="126" t="s">
        <v>10</v>
      </c>
      <c r="O16" s="150">
        <f>IF(ISERROR('[5]Récolte_N'!$F$9)=TRUE,"",'[5]Récolte_N'!$F$9)</f>
        <v>283000</v>
      </c>
      <c r="P16" s="150">
        <f t="shared" si="1"/>
        <v>89.04593639575971</v>
      </c>
      <c r="Q16" s="151">
        <f>IF(ISERROR('[5]Récolte_N'!$H$9)=TRUE,"",'[5]Récolte_N'!$H$9)</f>
        <v>2520000</v>
      </c>
      <c r="R16" s="222">
        <f>'[21]BT'!$AI172</f>
        <v>2457114.5</v>
      </c>
      <c r="S16" s="263">
        <f t="shared" si="10"/>
        <v>80400</v>
      </c>
      <c r="T16" s="268">
        <f t="shared" si="2"/>
        <v>12500</v>
      </c>
      <c r="U16" s="269">
        <f t="shared" si="2"/>
        <v>-1.0459363957597105</v>
      </c>
    </row>
    <row r="17" spans="1:21" ht="13.5" customHeight="1">
      <c r="A17" s="23">
        <v>1790</v>
      </c>
      <c r="B17" s="158" t="s">
        <v>11</v>
      </c>
      <c r="C17" s="150">
        <f>IF(ISERROR('[64]Récolte_N'!$F$9)=TRUE,"",'[64]Récolte_N'!$F$9)</f>
        <v>552400</v>
      </c>
      <c r="D17" s="150">
        <f t="shared" si="0"/>
        <v>91.45003620564808</v>
      </c>
      <c r="E17" s="151">
        <f>IF(ISERROR('[64]Récolte_N'!$H$9)=TRUE,"",'[64]Récolte_N'!$H$9)</f>
        <v>5051700</v>
      </c>
      <c r="F17" s="160">
        <f t="shared" si="7"/>
        <v>4956960</v>
      </c>
      <c r="G17" s="222">
        <f>IF(ISERROR('[64]Récolte_N'!$I$9)=TRUE,"",'[64]Récolte_N'!$I$9)</f>
        <v>4680000</v>
      </c>
      <c r="H17" s="223">
        <f t="shared" si="8"/>
        <v>4673562.5</v>
      </c>
      <c r="I17" s="153">
        <f t="shared" si="5"/>
        <v>0.00137742888856196</v>
      </c>
      <c r="J17" s="154">
        <f t="shared" si="3"/>
        <v>371700</v>
      </c>
      <c r="K17" s="162">
        <f t="shared" si="9"/>
        <v>283397.5</v>
      </c>
      <c r="L17" s="266">
        <f t="shared" si="6"/>
        <v>0.3115853174428145</v>
      </c>
      <c r="M17" s="290">
        <f t="shared" si="4"/>
        <v>6437.5</v>
      </c>
      <c r="N17" s="126" t="s">
        <v>11</v>
      </c>
      <c r="O17" s="150">
        <f>IF(ISERROR('[6]Récolte_N'!$F$9)=TRUE,"",'[6]Récolte_N'!$F$9)</f>
        <v>546000</v>
      </c>
      <c r="P17" s="150">
        <f t="shared" si="1"/>
        <v>90.78681318681319</v>
      </c>
      <c r="Q17" s="151">
        <f>IF(ISERROR('[6]Récolte_N'!$H$9)=TRUE,"",'[6]Récolte_N'!$H$9)</f>
        <v>4956960</v>
      </c>
      <c r="R17" s="222">
        <f>'[21]BT'!$AI173</f>
        <v>4673562.5</v>
      </c>
      <c r="S17" s="263">
        <f t="shared" si="10"/>
        <v>94740</v>
      </c>
      <c r="T17" s="268">
        <f t="shared" si="2"/>
        <v>6400</v>
      </c>
      <c r="U17" s="269">
        <f t="shared" si="2"/>
        <v>0.6632230188348842</v>
      </c>
    </row>
    <row r="18" spans="1:21" ht="13.5" customHeight="1">
      <c r="A18" s="23" t="s">
        <v>13</v>
      </c>
      <c r="B18" s="158" t="s">
        <v>12</v>
      </c>
      <c r="C18" s="150">
        <f>IF(ISERROR('[65]Récolte_N'!$F$9)=TRUE,"",'[65]Récolte_N'!$F$9)</f>
        <v>105800</v>
      </c>
      <c r="D18" s="150">
        <f t="shared" si="0"/>
        <v>59.38563327032136</v>
      </c>
      <c r="E18" s="151">
        <f>IF(ISERROR('[65]Récolte_N'!$H$9)=TRUE,"",'[65]Récolte_N'!$H$9)</f>
        <v>628300</v>
      </c>
      <c r="F18" s="160">
        <f t="shared" si="7"/>
        <v>705000</v>
      </c>
      <c r="G18" s="222">
        <f>IF(ISERROR('[65]Récolte_N'!$I$9)=TRUE,"",'[65]Récolte_N'!$I$9)</f>
        <v>555000</v>
      </c>
      <c r="H18" s="223">
        <f t="shared" si="8"/>
        <v>584148.3</v>
      </c>
      <c r="I18" s="153">
        <f t="shared" si="5"/>
        <v>-0.049898801383141955</v>
      </c>
      <c r="J18" s="154">
        <f t="shared" si="3"/>
        <v>73300</v>
      </c>
      <c r="K18" s="162">
        <f t="shared" si="9"/>
        <v>120851.69999999995</v>
      </c>
      <c r="L18" s="266">
        <f t="shared" si="6"/>
        <v>-0.3934715026764205</v>
      </c>
      <c r="M18" s="290">
        <f t="shared" si="4"/>
        <v>-29148.300000000047</v>
      </c>
      <c r="N18" s="126" t="s">
        <v>12</v>
      </c>
      <c r="O18" s="150">
        <f>IF(ISERROR('[7]Récolte_N'!$F$9)=TRUE,"",'[7]Récolte_N'!$F$9)</f>
        <v>118875</v>
      </c>
      <c r="P18" s="150">
        <f t="shared" si="1"/>
        <v>59.305993690851736</v>
      </c>
      <c r="Q18" s="151">
        <f>IF(ISERROR('[7]Récolte_N'!$H$9)=TRUE,"",'[7]Récolte_N'!$H$9)</f>
        <v>705000</v>
      </c>
      <c r="R18" s="222">
        <f>'[21]BT'!$AI174</f>
        <v>584148.3</v>
      </c>
      <c r="S18" s="263">
        <f t="shared" si="10"/>
        <v>-76700</v>
      </c>
      <c r="T18" s="268">
        <f t="shared" si="2"/>
        <v>-13075</v>
      </c>
      <c r="U18" s="269">
        <f t="shared" si="2"/>
        <v>0.07963957946962097</v>
      </c>
    </row>
    <row r="19" spans="1:21" ht="13.5" customHeight="1">
      <c r="A19" s="23" t="s">
        <v>13</v>
      </c>
      <c r="B19" s="158" t="s">
        <v>14</v>
      </c>
      <c r="C19" s="150">
        <f>IF(ISERROR('[66]Récolte_N'!$F$9)=TRUE,"",'[66]Récolte_N'!$F$9)</f>
        <v>10200</v>
      </c>
      <c r="D19" s="150">
        <f t="shared" si="0"/>
        <v>37.84313725490196</v>
      </c>
      <c r="E19" s="151">
        <f>IF(ISERROR('[66]Récolte_N'!$H$9)=TRUE,"",'[66]Récolte_N'!$H$9)</f>
        <v>38600</v>
      </c>
      <c r="F19" s="160">
        <f t="shared" si="7"/>
        <v>36800</v>
      </c>
      <c r="G19" s="222">
        <f>IF(ISERROR('[66]Récolte_N'!$I$9)=TRUE,"",'[66]Récolte_N'!$I$9)</f>
        <v>30300</v>
      </c>
      <c r="H19" s="223">
        <f t="shared" si="8"/>
        <v>35621.9</v>
      </c>
      <c r="I19" s="153">
        <f t="shared" si="5"/>
        <v>-0.14939966705874763</v>
      </c>
      <c r="J19" s="154">
        <f t="shared" si="3"/>
        <v>8300</v>
      </c>
      <c r="K19" s="162">
        <f t="shared" si="9"/>
        <v>1178.0999999999985</v>
      </c>
      <c r="L19" s="266">
        <f t="shared" si="6"/>
        <v>6.045242339359995</v>
      </c>
      <c r="M19" s="290">
        <f t="shared" si="4"/>
        <v>-5321.9000000000015</v>
      </c>
      <c r="N19" s="126" t="s">
        <v>14</v>
      </c>
      <c r="O19" s="150">
        <f>IF(ISERROR('[8]Récolte_N'!$F$9)=TRUE,"",'[8]Récolte_N'!$F$9)</f>
        <v>9000</v>
      </c>
      <c r="P19" s="150">
        <f t="shared" si="1"/>
        <v>40.888888888888886</v>
      </c>
      <c r="Q19" s="151">
        <f>IF(ISERROR('[8]Récolte_N'!$H$9)=TRUE,"",'[8]Récolte_N'!$H$9)</f>
        <v>36800</v>
      </c>
      <c r="R19" s="222">
        <f>'[21]BT'!$AI175</f>
        <v>35621.9</v>
      </c>
      <c r="S19" s="263">
        <f t="shared" si="10"/>
        <v>1800</v>
      </c>
      <c r="T19" s="268">
        <f t="shared" si="2"/>
        <v>1200</v>
      </c>
      <c r="U19" s="269">
        <f t="shared" si="2"/>
        <v>-3.0457516339869244</v>
      </c>
    </row>
    <row r="20" spans="1:21" ht="13.5" customHeight="1">
      <c r="A20" s="23" t="s">
        <v>13</v>
      </c>
      <c r="B20" s="158" t="s">
        <v>27</v>
      </c>
      <c r="C20" s="150">
        <f>IF(ISERROR('[67]Récolte_N'!$F$9)=TRUE,"",'[67]Récolte_N'!$F$9)</f>
        <v>391880</v>
      </c>
      <c r="D20" s="150">
        <f>IF(OR(C20="",C20=0),"",(E20/C20)*10)</f>
        <v>85.30672654894354</v>
      </c>
      <c r="E20" s="151">
        <f>IF(ISERROR('[67]Récolte_N'!$H$9)=TRUE,"",'[67]Récolte_N'!$H$9)</f>
        <v>3343000</v>
      </c>
      <c r="F20" s="160">
        <f t="shared" si="7"/>
        <v>3286270</v>
      </c>
      <c r="G20" s="222">
        <f>IF(ISERROR('[67]Récolte_N'!$I$9)=TRUE,"",'[67]Récolte_N'!$I$9)</f>
        <v>3167000</v>
      </c>
      <c r="H20" s="223">
        <f t="shared" si="8"/>
        <v>3115448.2</v>
      </c>
      <c r="I20" s="153">
        <f t="shared" si="5"/>
        <v>0.016547153632661793</v>
      </c>
      <c r="J20" s="154">
        <f t="shared" si="3"/>
        <v>176000</v>
      </c>
      <c r="K20" s="162">
        <f t="shared" si="9"/>
        <v>170821.7999999998</v>
      </c>
      <c r="L20" s="266">
        <f t="shared" si="6"/>
        <v>0.03031346116245226</v>
      </c>
      <c r="M20" s="290">
        <f t="shared" si="4"/>
        <v>51551.799999999814</v>
      </c>
      <c r="N20" s="126" t="s">
        <v>27</v>
      </c>
      <c r="O20" s="150">
        <f>IF(ISERROR('[9]Récolte_N'!$F$9)=TRUE,"",'[9]Récolte_N'!$F$9)</f>
        <v>411480</v>
      </c>
      <c r="P20" s="150">
        <f>IF(OR(O20="",O20=0),"",(Q20/O20)*10)</f>
        <v>79.86463497618354</v>
      </c>
      <c r="Q20" s="151">
        <f>IF(ISERROR('[9]Récolte_N'!$H$9)=TRUE,"",'[9]Récolte_N'!$H$9)</f>
        <v>3286270</v>
      </c>
      <c r="R20" s="222">
        <f>'[21]BT'!$AI176</f>
        <v>3115448.2</v>
      </c>
      <c r="S20" s="263">
        <f t="shared" si="10"/>
        <v>56730</v>
      </c>
      <c r="T20" s="268">
        <f t="shared" si="2"/>
        <v>-19600</v>
      </c>
      <c r="U20" s="269">
        <f t="shared" si="2"/>
        <v>5.442091572760006</v>
      </c>
    </row>
    <row r="21" spans="1:21" ht="13.5" customHeight="1">
      <c r="A21" s="23" t="s">
        <v>13</v>
      </c>
      <c r="B21" s="158" t="s">
        <v>15</v>
      </c>
      <c r="C21" s="150">
        <f>IF(ISERROR('[68]Récolte_N'!$F$9)=TRUE,"",'[68]Récolte_N'!$F$9)</f>
        <v>211100</v>
      </c>
      <c r="D21" s="150">
        <f>IF(OR(C21="",C21=0),"",(E21/C21)*10)</f>
        <v>67.55092373282804</v>
      </c>
      <c r="E21" s="151">
        <f>IF(ISERROR('[68]Récolte_N'!$H$9)=TRUE,"",'[68]Récolte_N'!$H$9)</f>
        <v>1426000</v>
      </c>
      <c r="F21" s="160">
        <f t="shared" si="7"/>
        <v>1880000</v>
      </c>
      <c r="G21" s="222">
        <f>IF(ISERROR('[68]Récolte_N'!$I$9)=TRUE,"",'[68]Récolte_N'!$I$9)</f>
        <v>1300000</v>
      </c>
      <c r="H21" s="223">
        <f t="shared" si="8"/>
        <v>1634916.3</v>
      </c>
      <c r="I21" s="153">
        <f t="shared" si="5"/>
        <v>-0.20485226063254736</v>
      </c>
      <c r="J21" s="154">
        <f t="shared" si="3"/>
        <v>126000</v>
      </c>
      <c r="K21" s="162">
        <f t="shared" si="9"/>
        <v>245083.69999999995</v>
      </c>
      <c r="L21" s="266">
        <f t="shared" si="6"/>
        <v>-0.4858899225040261</v>
      </c>
      <c r="M21" s="290">
        <f t="shared" si="4"/>
        <v>-334916.30000000005</v>
      </c>
      <c r="N21" s="126" t="s">
        <v>15</v>
      </c>
      <c r="O21" s="150">
        <f>IF(ISERROR('[10]Récolte_N'!$F$9)=TRUE,"",'[10]Récolte_N'!$F$9)</f>
        <v>258000</v>
      </c>
      <c r="P21" s="150">
        <f>IF(OR(O21="",O21=0),"",(Q21/O21)*10)</f>
        <v>72.86821705426357</v>
      </c>
      <c r="Q21" s="151">
        <f>IF(ISERROR('[10]Récolte_N'!$H$9)=TRUE,"",'[10]Récolte_N'!$H$9)</f>
        <v>1880000</v>
      </c>
      <c r="R21" s="222">
        <f>'[21]BT'!$AI177</f>
        <v>1634916.3</v>
      </c>
      <c r="S21" s="263">
        <f t="shared" si="10"/>
        <v>-454000</v>
      </c>
      <c r="T21" s="268">
        <f t="shared" si="2"/>
        <v>-46900</v>
      </c>
      <c r="U21" s="269">
        <f t="shared" si="2"/>
        <v>-5.317293321435528</v>
      </c>
    </row>
    <row r="22" spans="1:21" ht="13.5" customHeight="1">
      <c r="A22" s="23" t="s">
        <v>13</v>
      </c>
      <c r="B22" s="158" t="s">
        <v>29</v>
      </c>
      <c r="C22" s="150">
        <f>IF(ISERROR('[69]Récolte_N'!$F$9)=TRUE,"",'[69]Récolte_N'!$F$9)</f>
        <v>44500</v>
      </c>
      <c r="D22" s="150">
        <f>IF(OR(C22="",C22=0),"",(E22/C22)*10)</f>
        <v>76.85393258426967</v>
      </c>
      <c r="E22" s="151">
        <f>IF(ISERROR('[69]Récolte_N'!$H$9)=TRUE,"",'[69]Récolte_N'!$H$9)</f>
        <v>342000</v>
      </c>
      <c r="F22" s="160">
        <f t="shared" si="7"/>
        <v>347000</v>
      </c>
      <c r="G22" s="222">
        <f>IF(ISERROR('[69]Récolte_N'!$I$9)=TRUE,"",'[69]Récolte_N'!$I$9)</f>
        <v>325000</v>
      </c>
      <c r="H22" s="223">
        <f t="shared" si="8"/>
        <v>324025.7</v>
      </c>
      <c r="I22" s="153">
        <f t="shared" si="5"/>
        <v>0.003006860258306654</v>
      </c>
      <c r="J22" s="154">
        <f t="shared" si="3"/>
        <v>17000</v>
      </c>
      <c r="K22" s="162">
        <f t="shared" si="9"/>
        <v>22974.29999999999</v>
      </c>
      <c r="L22" s="266">
        <f t="shared" si="6"/>
        <v>-0.2600427434132919</v>
      </c>
      <c r="M22" s="290">
        <f t="shared" si="4"/>
        <v>974.2999999999884</v>
      </c>
      <c r="N22" s="126" t="s">
        <v>29</v>
      </c>
      <c r="O22" s="150">
        <f>IF(ISERROR('[11]Récolte_N'!$F$9)=TRUE,"",'[11]Récolte_N'!$F$9)</f>
        <v>47700</v>
      </c>
      <c r="P22" s="150">
        <f>IF(OR(O22="",O22=0),"",(Q22/O22)*10)</f>
        <v>72.74633123689728</v>
      </c>
      <c r="Q22" s="151">
        <f>IF(ISERROR('[11]Récolte_N'!$H$9)=TRUE,"",'[11]Récolte_N'!$H$9)</f>
        <v>347000</v>
      </c>
      <c r="R22" s="222">
        <f>'[21]BT'!$AI178</f>
        <v>324025.7</v>
      </c>
      <c r="S22" s="263">
        <f t="shared" si="10"/>
        <v>-5000</v>
      </c>
      <c r="T22" s="268">
        <f t="shared" si="2"/>
        <v>-3200</v>
      </c>
      <c r="U22" s="269">
        <f t="shared" si="2"/>
        <v>4.107601347372395</v>
      </c>
    </row>
    <row r="23" spans="1:21" ht="13.5" customHeight="1">
      <c r="A23" s="23" t="s">
        <v>13</v>
      </c>
      <c r="B23" s="158" t="s">
        <v>16</v>
      </c>
      <c r="C23" s="150">
        <f>IF(ISERROR('[70]Récolte_N'!$F$9)=TRUE,"",'[70]Récolte_N'!$F$9)</f>
        <v>298307</v>
      </c>
      <c r="D23" s="150">
        <f t="shared" si="0"/>
        <v>75.134978394741</v>
      </c>
      <c r="E23" s="151">
        <f>IF(ISERROR('[70]Récolte_N'!$H$9)=TRUE,"",'[70]Récolte_N'!$H$9)</f>
        <v>2241329</v>
      </c>
      <c r="F23" s="160">
        <f t="shared" si="7"/>
        <v>2134326</v>
      </c>
      <c r="G23" s="222">
        <f>IF(ISERROR('[70]Récolte_N'!$I$9)=TRUE,"",'[70]Récolte_N'!$I$9)</f>
        <v>1820000</v>
      </c>
      <c r="H23" s="223">
        <f t="shared" si="8"/>
        <v>1717020.9</v>
      </c>
      <c r="I23" s="153">
        <f t="shared" si="5"/>
        <v>0.05997544933786192</v>
      </c>
      <c r="J23" s="154">
        <f t="shared" si="3"/>
        <v>421329</v>
      </c>
      <c r="K23" s="162">
        <f t="shared" si="9"/>
        <v>417305.1000000001</v>
      </c>
      <c r="L23" s="266">
        <f t="shared" si="6"/>
        <v>0.009642585245183799</v>
      </c>
      <c r="M23" s="290">
        <f t="shared" si="4"/>
        <v>102979.1000000001</v>
      </c>
      <c r="N23" s="126" t="s">
        <v>16</v>
      </c>
      <c r="O23" s="150">
        <f>IF(ISERROR('[12]Récolte_N'!$F$9)=TRUE,"",'[12]Récolte_N'!$F$9)</f>
        <v>293230</v>
      </c>
      <c r="P23" s="150">
        <f aca="true" t="shared" si="11" ref="P23:P31">IF(OR(O23="",O23=0),"",(Q23/O23)*10)</f>
        <v>72.78675442485421</v>
      </c>
      <c r="Q23" s="151">
        <f>IF(ISERROR('[12]Récolte_N'!$H$9)=TRUE,"",'[12]Récolte_N'!$H$9)</f>
        <v>2134326</v>
      </c>
      <c r="R23" s="222">
        <f>'[21]BT'!$AI179</f>
        <v>1717020.9</v>
      </c>
      <c r="S23" s="263">
        <f t="shared" si="10"/>
        <v>107003</v>
      </c>
      <c r="T23" s="268">
        <f t="shared" si="2"/>
        <v>5077</v>
      </c>
      <c r="U23" s="269">
        <f t="shared" si="2"/>
        <v>2.3482239698867886</v>
      </c>
    </row>
    <row r="24" spans="1:21" ht="13.5" customHeight="1">
      <c r="A24" s="23" t="s">
        <v>13</v>
      </c>
      <c r="B24" s="158" t="s">
        <v>17</v>
      </c>
      <c r="C24" s="150">
        <f>IF(ISERROR('[71]Récolte_N'!$F$9)=TRUE,"",'[71]Récolte_N'!$F$9)</f>
        <v>394690</v>
      </c>
      <c r="D24" s="150">
        <f t="shared" si="0"/>
        <v>72.72251640528009</v>
      </c>
      <c r="E24" s="151">
        <f>IF(ISERROR('[71]Récolte_N'!$H$9)=TRUE,"",'[71]Récolte_N'!$H$9)</f>
        <v>2870285</v>
      </c>
      <c r="F24" s="160">
        <f t="shared" si="7"/>
        <v>2296425</v>
      </c>
      <c r="G24" s="222">
        <f>IF(ISERROR('[71]Récolte_N'!$I$9)=TRUE,"",'[71]Récolte_N'!$I$9)</f>
        <v>2450000</v>
      </c>
      <c r="H24" s="223">
        <f t="shared" si="8"/>
        <v>1969192.2</v>
      </c>
      <c r="I24" s="153">
        <f t="shared" si="5"/>
        <v>0.24416499313779538</v>
      </c>
      <c r="J24" s="154">
        <f t="shared" si="3"/>
        <v>420285</v>
      </c>
      <c r="K24" s="162">
        <f t="shared" si="9"/>
        <v>327232.80000000005</v>
      </c>
      <c r="L24" s="266">
        <f t="shared" si="6"/>
        <v>0.2843608586914268</v>
      </c>
      <c r="M24" s="290">
        <f t="shared" si="4"/>
        <v>480807.80000000005</v>
      </c>
      <c r="N24" s="126" t="s">
        <v>17</v>
      </c>
      <c r="O24" s="150">
        <f>IF(ISERROR('[13]Récolte_N'!$F$9)=TRUE,"",'[13]Récolte_N'!$F$9)</f>
        <v>338540</v>
      </c>
      <c r="P24" s="150">
        <f t="shared" si="11"/>
        <v>67.83319548650086</v>
      </c>
      <c r="Q24" s="151">
        <f>IF(ISERROR('[13]Récolte_N'!$H$9)=TRUE,"",'[13]Récolte_N'!$H$9)</f>
        <v>2296425</v>
      </c>
      <c r="R24" s="222">
        <f>'[21]BT'!$AI180</f>
        <v>1969192.2</v>
      </c>
      <c r="S24" s="263">
        <f t="shared" si="10"/>
        <v>573860</v>
      </c>
      <c r="T24" s="268">
        <f t="shared" si="2"/>
        <v>56150</v>
      </c>
      <c r="U24" s="269">
        <f t="shared" si="2"/>
        <v>4.889320918779234</v>
      </c>
    </row>
    <row r="25" spans="1:21" ht="13.5" customHeight="1">
      <c r="A25" s="23" t="s">
        <v>13</v>
      </c>
      <c r="B25" s="158" t="s">
        <v>18</v>
      </c>
      <c r="C25" s="150">
        <f>IF(ISERROR('[72]Récolte_N'!$F$9)=TRUE,"",'[72]Récolte_N'!$F$9)</f>
        <v>677800</v>
      </c>
      <c r="D25" s="150">
        <f t="shared" si="0"/>
        <v>74.55001475361463</v>
      </c>
      <c r="E25" s="151">
        <f>IF(ISERROR('[72]Récolte_N'!$H$9)=TRUE,"",'[72]Récolte_N'!$H$9)</f>
        <v>5053000</v>
      </c>
      <c r="F25" s="160">
        <f t="shared" si="7"/>
        <v>4653000</v>
      </c>
      <c r="G25" s="222">
        <f>IF(ISERROR('[72]Récolte_N'!$I$9)=TRUE,"",'[72]Récolte_N'!$I$9)</f>
        <v>4800000</v>
      </c>
      <c r="H25" s="223">
        <f t="shared" si="8"/>
        <v>4422018</v>
      </c>
      <c r="I25" s="153">
        <f t="shared" si="5"/>
        <v>0.08547726400028233</v>
      </c>
      <c r="J25" s="154">
        <f t="shared" si="3"/>
        <v>253000</v>
      </c>
      <c r="K25" s="162">
        <f t="shared" si="9"/>
        <v>230982</v>
      </c>
      <c r="L25" s="266">
        <f t="shared" si="6"/>
        <v>0.09532344511693558</v>
      </c>
      <c r="M25" s="290">
        <f t="shared" si="4"/>
        <v>377982</v>
      </c>
      <c r="N25" s="126" t="s">
        <v>18</v>
      </c>
      <c r="O25" s="150">
        <f>IF(ISERROR('[14]Récolte_N'!$F$9)=TRUE,"",'[14]Récolte_N'!$F$9)</f>
        <v>655000</v>
      </c>
      <c r="P25" s="150">
        <f t="shared" si="11"/>
        <v>71.0381679389313</v>
      </c>
      <c r="Q25" s="151">
        <f>IF(ISERROR('[14]Récolte_N'!$H$9)=TRUE,"",'[14]Récolte_N'!$H$9)</f>
        <v>4653000</v>
      </c>
      <c r="R25" s="222">
        <f>'[21]BT'!$AI181</f>
        <v>4422018</v>
      </c>
      <c r="S25" s="263">
        <f t="shared" si="10"/>
        <v>400000</v>
      </c>
      <c r="T25" s="268">
        <f t="shared" si="2"/>
        <v>22800</v>
      </c>
      <c r="U25" s="269">
        <f t="shared" si="2"/>
        <v>3.511846814683338</v>
      </c>
    </row>
    <row r="26" spans="1:21" ht="13.5" customHeight="1">
      <c r="A26" s="23" t="s">
        <v>13</v>
      </c>
      <c r="B26" s="158" t="s">
        <v>19</v>
      </c>
      <c r="C26" s="150">
        <f>IF(ISERROR('[73]Récolte_N'!$F$9)=TRUE,"",'[73]Récolte_N'!$F$9)</f>
        <v>238350</v>
      </c>
      <c r="D26" s="150">
        <f t="shared" si="0"/>
        <v>86</v>
      </c>
      <c r="E26" s="151">
        <f>IF(ISERROR('[73]Récolte_N'!$H$9)=TRUE,"",'[73]Récolte_N'!$H$9)</f>
        <v>2049810</v>
      </c>
      <c r="F26" s="160">
        <f t="shared" si="7"/>
        <v>1982400</v>
      </c>
      <c r="G26" s="222">
        <f>IF(ISERROR('[73]Récolte_N'!$I$9)=TRUE,"",'[73]Récolte_N'!$I$9)</f>
        <v>1940000</v>
      </c>
      <c r="H26" s="223">
        <f t="shared" si="8"/>
        <v>1877117.9</v>
      </c>
      <c r="I26" s="153">
        <f t="shared" si="5"/>
        <v>0.033499280998812164</v>
      </c>
      <c r="J26" s="154">
        <f t="shared" si="3"/>
        <v>109810</v>
      </c>
      <c r="K26" s="162">
        <f t="shared" si="9"/>
        <v>105282.1000000001</v>
      </c>
      <c r="L26" s="266">
        <f t="shared" si="6"/>
        <v>0.04300731083441445</v>
      </c>
      <c r="M26" s="290">
        <f t="shared" si="4"/>
        <v>62882.10000000009</v>
      </c>
      <c r="N26" s="126" t="s">
        <v>19</v>
      </c>
      <c r="O26" s="150">
        <f>IF(ISERROR('[15]Récolte_N'!$F$9)=TRUE,"",'[15]Récolte_N'!$F$9)</f>
        <v>236000</v>
      </c>
      <c r="P26" s="150">
        <f t="shared" si="11"/>
        <v>84</v>
      </c>
      <c r="Q26" s="151">
        <f>IF(ISERROR('[15]Récolte_N'!$H$9)=TRUE,"",'[15]Récolte_N'!$H$9)</f>
        <v>1982400</v>
      </c>
      <c r="R26" s="222">
        <f>'[21]BT'!$AI182</f>
        <v>1877117.9</v>
      </c>
      <c r="S26" s="263">
        <f t="shared" si="10"/>
        <v>67410</v>
      </c>
      <c r="T26" s="268">
        <f t="shared" si="2"/>
        <v>2350</v>
      </c>
      <c r="U26" s="269">
        <f t="shared" si="2"/>
        <v>2</v>
      </c>
    </row>
    <row r="27" spans="1:21" ht="13.5" customHeight="1">
      <c r="A27" s="23" t="s">
        <v>13</v>
      </c>
      <c r="B27" s="158" t="s">
        <v>20</v>
      </c>
      <c r="C27" s="150">
        <f>IF(ISERROR('[74]Récolte_N'!$F$9)=TRUE,"",'[74]Récolte_N'!$F$9)</f>
        <v>394940</v>
      </c>
      <c r="D27" s="150">
        <f t="shared" si="0"/>
        <v>67.36370081531372</v>
      </c>
      <c r="E27" s="151">
        <f>IF(ISERROR('[74]Récolte_N'!$H$9)=TRUE,"",'[74]Récolte_N'!$H$9)</f>
        <v>2660462</v>
      </c>
      <c r="F27" s="160">
        <f t="shared" si="7"/>
        <v>2589499</v>
      </c>
      <c r="G27" s="222">
        <f>IF(ISERROR('[74]Récolte_N'!$I$9)=TRUE,"",'[74]Récolte_N'!$I$9)</f>
        <v>2470000</v>
      </c>
      <c r="H27" s="223">
        <f t="shared" si="8"/>
        <v>2421752</v>
      </c>
      <c r="I27" s="153">
        <f t="shared" si="5"/>
        <v>0.01992276665818804</v>
      </c>
      <c r="J27" s="154">
        <f t="shared" si="3"/>
        <v>190462</v>
      </c>
      <c r="K27" s="162">
        <f t="shared" si="9"/>
        <v>167747</v>
      </c>
      <c r="L27" s="266">
        <f t="shared" si="6"/>
        <v>0.13541225774529497</v>
      </c>
      <c r="M27" s="290">
        <f t="shared" si="4"/>
        <v>48248</v>
      </c>
      <c r="N27" s="126" t="s">
        <v>20</v>
      </c>
      <c r="O27" s="150">
        <f>IF(ISERROR('[16]Récolte_N'!$F$9)=TRUE,"",'[16]Récolte_N'!$F$9)</f>
        <v>391080</v>
      </c>
      <c r="P27" s="150">
        <f t="shared" si="11"/>
        <v>66.21404827656745</v>
      </c>
      <c r="Q27" s="151">
        <f>IF(ISERROR('[16]Récolte_N'!$H$9)=TRUE,"",'[16]Récolte_N'!$H$9)</f>
        <v>2589499</v>
      </c>
      <c r="R27" s="222">
        <f>'[21]BT'!$AI183</f>
        <v>2421752</v>
      </c>
      <c r="S27" s="263">
        <f t="shared" si="10"/>
        <v>70963</v>
      </c>
      <c r="T27" s="268">
        <f t="shared" si="2"/>
        <v>3860</v>
      </c>
      <c r="U27" s="269">
        <f t="shared" si="2"/>
        <v>1.1496525387462668</v>
      </c>
    </row>
    <row r="28" spans="1:21" ht="13.5" customHeight="1">
      <c r="A28" s="23" t="s">
        <v>13</v>
      </c>
      <c r="B28" s="158" t="s">
        <v>21</v>
      </c>
      <c r="C28" s="150">
        <f>IF(ISERROR('[75]Récolte_N'!$F$9)=TRUE,"",'[75]Récolte_N'!$F$9)</f>
        <v>273660</v>
      </c>
      <c r="D28" s="150">
        <f t="shared" si="0"/>
        <v>84.72</v>
      </c>
      <c r="E28" s="151">
        <f>IF(ISERROR('[75]Récolte_N'!$H$9)=TRUE,"",'[75]Récolte_N'!$H$9)</f>
        <v>2318447.52</v>
      </c>
      <c r="F28" s="160">
        <f t="shared" si="7"/>
        <v>2334158.4</v>
      </c>
      <c r="G28" s="222">
        <f>IF(ISERROR('[75]Récolte_N'!$I$9)=TRUE,"",'[75]Récolte_N'!$I$9)</f>
        <v>2300000</v>
      </c>
      <c r="H28" s="223">
        <f t="shared" si="8"/>
        <v>2389381.1</v>
      </c>
      <c r="I28" s="153">
        <f t="shared" si="5"/>
        <v>-0.0374076366469962</v>
      </c>
      <c r="J28" s="154">
        <f>E28-G28</f>
        <v>18447.52000000002</v>
      </c>
      <c r="K28" s="162">
        <f t="shared" si="9"/>
        <v>-55222.700000000186</v>
      </c>
      <c r="L28" s="266">
        <f t="shared" si="6"/>
        <v>-1.3340568280797562</v>
      </c>
      <c r="M28" s="290">
        <f t="shared" si="4"/>
        <v>-89381.1000000001</v>
      </c>
      <c r="N28" s="126" t="s">
        <v>21</v>
      </c>
      <c r="O28" s="150">
        <f>IF(ISERROR('[17]Récolte_N'!$F$9)=TRUE,"",'[17]Récolte_N'!$F$9)</f>
        <v>266700</v>
      </c>
      <c r="P28" s="150">
        <f t="shared" si="11"/>
        <v>87.51999999999998</v>
      </c>
      <c r="Q28" s="151">
        <f>IF(ISERROR('[17]Récolte_N'!$H$9)=TRUE,"",'[17]Récolte_N'!$H$9)</f>
        <v>2334158.4</v>
      </c>
      <c r="R28" s="222">
        <f>'[21]BT'!$AI184</f>
        <v>2389381.1</v>
      </c>
      <c r="S28" s="263">
        <f t="shared" si="10"/>
        <v>-15710.879999999888</v>
      </c>
      <c r="T28" s="268">
        <f>C28-O28</f>
        <v>6960</v>
      </c>
      <c r="U28" s="269">
        <f>D28-P28</f>
        <v>-2.799999999999983</v>
      </c>
    </row>
    <row r="29" spans="2:21" ht="12.75">
      <c r="B29" s="158" t="s">
        <v>30</v>
      </c>
      <c r="C29" s="150">
        <f>IF(ISERROR('[76]Récolte_N'!$F$9)=TRUE,"",'[76]Récolte_N'!$F$9)</f>
        <v>219000</v>
      </c>
      <c r="D29" s="150">
        <f t="shared" si="0"/>
        <v>75.38493150684931</v>
      </c>
      <c r="E29" s="151">
        <f>IF(ISERROR('[76]Récolte_N'!$H$9)=TRUE,"",'[76]Récolte_N'!$H$9)</f>
        <v>1650930</v>
      </c>
      <c r="F29" s="160">
        <f t="shared" si="7"/>
        <v>1561509.9999999998</v>
      </c>
      <c r="G29" s="222">
        <f>IF(ISERROR('[76]Récolte_N'!$I$9)=TRUE,"",'[76]Récolte_N'!$I$9)</f>
        <v>1390000</v>
      </c>
      <c r="H29" s="223">
        <f t="shared" si="8"/>
        <v>1338178.3</v>
      </c>
      <c r="I29" s="153">
        <f t="shared" si="5"/>
        <v>0.03872555697547919</v>
      </c>
      <c r="J29" s="154">
        <f t="shared" si="3"/>
        <v>260930</v>
      </c>
      <c r="K29" s="162">
        <f t="shared" si="9"/>
        <v>223331.69999999972</v>
      </c>
      <c r="L29" s="266">
        <f t="shared" si="6"/>
        <v>0.1683518282447154</v>
      </c>
      <c r="M29" s="290">
        <f t="shared" si="4"/>
        <v>51821.69999999995</v>
      </c>
      <c r="N29" s="126" t="s">
        <v>30</v>
      </c>
      <c r="O29" s="150">
        <f>IF(ISERROR('[18]Récolte_N'!$F$9)=TRUE,"",'[18]Récolte_N'!$F$9)</f>
        <v>203700</v>
      </c>
      <c r="P29" s="150">
        <f t="shared" si="11"/>
        <v>76.65733922434951</v>
      </c>
      <c r="Q29" s="151">
        <f>IF(ISERROR('[18]Récolte_N'!$H$9)=TRUE,"",'[18]Récolte_N'!$H$9)</f>
        <v>1561509.9999999998</v>
      </c>
      <c r="R29" s="222">
        <f>'[21]BT'!$AI185</f>
        <v>1338178.3</v>
      </c>
      <c r="S29" s="263">
        <f t="shared" si="10"/>
        <v>89420.00000000023</v>
      </c>
      <c r="T29" s="268">
        <f>C29-O29</f>
        <v>15300</v>
      </c>
      <c r="U29" s="269">
        <f>D29-P29</f>
        <v>-1.2724077175002009</v>
      </c>
    </row>
    <row r="30" spans="2:21" ht="12.75">
      <c r="B30" s="158" t="s">
        <v>22</v>
      </c>
      <c r="C30" s="150">
        <f>IF(ISERROR('[77]Récolte_N'!$F$9)=TRUE,"",'[77]Récolte_N'!$F$9)</f>
        <v>280080</v>
      </c>
      <c r="D30" s="150">
        <f t="shared" si="0"/>
        <v>53.036989431590975</v>
      </c>
      <c r="E30" s="151">
        <f>IF(ISERROR('[77]Récolte_N'!$H$9)=TRUE,"",'[77]Récolte_N'!$H$9)</f>
        <v>1485460</v>
      </c>
      <c r="F30" s="160">
        <f t="shared" si="7"/>
        <v>1451560</v>
      </c>
      <c r="G30" s="222">
        <f>IF(ISERROR('[77]Récolte_N'!$I$9)=TRUE,"",'[77]Récolte_N'!$I$9)</f>
        <v>1420000</v>
      </c>
      <c r="H30" s="223">
        <f t="shared" si="8"/>
        <v>1448858</v>
      </c>
      <c r="I30" s="153">
        <f t="shared" si="5"/>
        <v>-0.0199177559153485</v>
      </c>
      <c r="J30" s="154">
        <f t="shared" si="3"/>
        <v>65460</v>
      </c>
      <c r="K30" s="162">
        <f t="shared" si="9"/>
        <v>2702</v>
      </c>
      <c r="L30" s="266">
        <f t="shared" si="6"/>
        <v>23.226498889711326</v>
      </c>
      <c r="M30" s="290">
        <f t="shared" si="4"/>
        <v>-28858</v>
      </c>
      <c r="N30" s="126" t="s">
        <v>22</v>
      </c>
      <c r="O30" s="150">
        <f>IF(ISERROR('[19]Récolte_N'!$F$9)=TRUE,"",'[19]Récolte_N'!$F$9)</f>
        <v>271463</v>
      </c>
      <c r="P30" s="150">
        <f t="shared" si="11"/>
        <v>53.4717438472278</v>
      </c>
      <c r="Q30" s="151">
        <f>IF(ISERROR('[19]Récolte_N'!$H$9)=TRUE,"",'[19]Récolte_N'!$H$9)</f>
        <v>1451560</v>
      </c>
      <c r="R30" s="222">
        <f>'[21]BT'!$AI186</f>
        <v>1448858</v>
      </c>
      <c r="S30" s="263">
        <f t="shared" si="10"/>
        <v>33900</v>
      </c>
      <c r="T30" s="268">
        <f>C30-O30</f>
        <v>8617</v>
      </c>
      <c r="U30" s="269">
        <f>D30-P30</f>
        <v>-0.4347544156368244</v>
      </c>
    </row>
    <row r="31" spans="2:21" ht="12.75">
      <c r="B31" s="158" t="s">
        <v>23</v>
      </c>
      <c r="C31" s="150">
        <f>IF(ISERROR('[78]Récolte_N'!$F$9)=TRUE,"",'[78]Récolte_N'!$F$9)</f>
        <v>17400</v>
      </c>
      <c r="D31" s="150">
        <f t="shared" si="0"/>
        <v>46.95402298850575</v>
      </c>
      <c r="E31" s="151">
        <f>IF(ISERROR('[78]Récolte_N'!$H$9)=TRUE,"",'[78]Récolte_N'!$H$9)</f>
        <v>81700</v>
      </c>
      <c r="F31" s="151">
        <f>Q31</f>
        <v>71100</v>
      </c>
      <c r="G31" s="222">
        <f>IF(ISERROR('[78]Récolte_N'!$I$9)=TRUE,"",'[78]Récolte_N'!$I$9)</f>
        <v>59000</v>
      </c>
      <c r="H31" s="222">
        <f>R31</f>
        <v>45782.2</v>
      </c>
      <c r="I31" s="153">
        <f t="shared" si="5"/>
        <v>0.28871045952357033</v>
      </c>
      <c r="J31" s="154">
        <f t="shared" si="3"/>
        <v>22700</v>
      </c>
      <c r="K31" s="155">
        <f>Q31-H31</f>
        <v>25317.800000000003</v>
      </c>
      <c r="L31" s="266">
        <f t="shared" si="6"/>
        <v>-0.103397609586931</v>
      </c>
      <c r="M31" s="290">
        <f t="shared" si="4"/>
        <v>13217.800000000003</v>
      </c>
      <c r="N31" s="126" t="s">
        <v>23</v>
      </c>
      <c r="O31" s="150">
        <f>IF(ISERROR('[20]Récolte_N'!$F$9)=TRUE,"",'[20]Récolte_N'!$F$9)</f>
        <v>13600</v>
      </c>
      <c r="P31" s="150">
        <f t="shared" si="11"/>
        <v>52.27941176470588</v>
      </c>
      <c r="Q31" s="151">
        <f>IF(ISERROR('[20]Récolte_N'!$H$9)=TRUE,"",'[20]Récolte_N'!$H$9)</f>
        <v>71100</v>
      </c>
      <c r="R31" s="222">
        <f>'[21]BT'!$AI187</f>
        <v>45782.2</v>
      </c>
      <c r="S31" s="263">
        <f>E31-Q31</f>
        <v>10600</v>
      </c>
      <c r="T31" s="268">
        <f>C31-O31</f>
        <v>3800</v>
      </c>
      <c r="U31" s="269">
        <f>D31-P31</f>
        <v>-5.325388776200128</v>
      </c>
    </row>
    <row r="32" spans="2:21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L32" s="29"/>
      <c r="M32" s="271"/>
      <c r="N32" s="126"/>
      <c r="O32" s="170"/>
      <c r="P32" s="170"/>
      <c r="Q32" s="170"/>
      <c r="R32" s="272"/>
      <c r="S32" s="273"/>
      <c r="T32" s="260"/>
      <c r="U32" s="260"/>
    </row>
    <row r="33" spans="2:21" ht="15.75" thickBot="1">
      <c r="B33" s="171" t="s">
        <v>24</v>
      </c>
      <c r="C33" s="172">
        <f>IF(SUM(C12:C31)=0,"",SUM(C12:C31))</f>
        <v>5005907</v>
      </c>
      <c r="D33" s="172">
        <f>IF(OR(C33="",C33=0),"",(E33/C33)*10)</f>
        <v>74.92971507461087</v>
      </c>
      <c r="E33" s="172">
        <f>IF(SUM(E12:E31)=0,"",SUM(E12:E31))</f>
        <v>37509118.52</v>
      </c>
      <c r="F33" s="173">
        <f>IF(SUM(F12:F31)=0,"",SUM(F12:F31))</f>
        <v>36805989.4</v>
      </c>
      <c r="G33" s="174">
        <f>IF(SUM(G12:G31)=0,"",SUM(G12:G31))</f>
        <v>34495800</v>
      </c>
      <c r="H33" s="175">
        <f>IF(SUM(H12:H31)=0,"",SUM(H12:H31))</f>
        <v>34012129.1</v>
      </c>
      <c r="I33" s="176">
        <f>IF(OR(G33=0,G33=""),"",(G33/H33)-1)</f>
        <v>0.014220541694933031</v>
      </c>
      <c r="J33" s="177">
        <f>SUM(J12:J31)</f>
        <v>3013318.52</v>
      </c>
      <c r="K33" s="178">
        <f>SUM(K12:K31)</f>
        <v>2793860.299999999</v>
      </c>
      <c r="L33" s="274">
        <f>J33/K33-1</f>
        <v>0.07855017661405661</v>
      </c>
      <c r="M33" s="275">
        <f>G33-H33</f>
        <v>483670.8999999985</v>
      </c>
      <c r="N33" s="179" t="s">
        <v>24</v>
      </c>
      <c r="O33" s="276">
        <f>IF(SUM(O12:O31)=0,"",SUM(O12:O31))</f>
        <v>4975768</v>
      </c>
      <c r="P33" s="276">
        <f>IF(OR(O33="",O33=0),"",(Q33/O33)*10)</f>
        <v>73.97046928232987</v>
      </c>
      <c r="Q33" s="277">
        <f>IF(SUM(Q12:Q31)=0,"",SUM(Q12:Q31))</f>
        <v>36805989.4</v>
      </c>
      <c r="R33" s="278">
        <f>IF(SUM(R12:R31)=0,"",SUM(R12:R31))</f>
        <v>34012129.1</v>
      </c>
      <c r="S33" s="279">
        <f>E33-Q33</f>
        <v>703129.1200000048</v>
      </c>
      <c r="T33" s="280">
        <f>C33-O33</f>
        <v>30139</v>
      </c>
      <c r="U33" s="281">
        <f>D33-P33</f>
        <v>0.9592457922809956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5">
      <c r="B35" s="188" t="s">
        <v>45</v>
      </c>
      <c r="C35" s="189">
        <f>O33</f>
        <v>4975768</v>
      </c>
      <c r="D35" s="282">
        <f>IF(OR(C35="",C35=0),"",(E35/C35)*10)</f>
        <v>73.97046928232987</v>
      </c>
      <c r="E35" s="189">
        <f>Q33</f>
        <v>36805989.4</v>
      </c>
      <c r="G35" s="189">
        <f>R33</f>
        <v>34012129.1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0.006057155397920511</v>
      </c>
      <c r="D37" s="192">
        <f>IF(OR(D33="",D33=0),"",(D33/D35)-1)</f>
        <v>0.012967956017958304</v>
      </c>
      <c r="E37" s="192">
        <f>IF(OR(E33="",E33=0),"",(E33/E35)-1)</f>
        <v>0.0191036603406729</v>
      </c>
      <c r="G37" s="192">
        <f>IF(OR(G33="",G33=0),"",(G33/G35)-1)</f>
        <v>0.014220541694933031</v>
      </c>
      <c r="H37" s="185"/>
      <c r="I37" s="186"/>
      <c r="J37" s="187"/>
    </row>
    <row r="38" ht="11.25" thickBot="1"/>
    <row r="39" spans="2:10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  <c r="J39" s="29"/>
    </row>
    <row r="40" spans="2:10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  <c r="J40" s="29"/>
    </row>
    <row r="41" spans="2:10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  <c r="I41" s="29"/>
      <c r="J41" s="29"/>
    </row>
    <row r="42" spans="2:10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  <c r="J42" s="29"/>
    </row>
    <row r="43" spans="2:10" ht="12">
      <c r="B43" s="118" t="s">
        <v>8</v>
      </c>
      <c r="C43" s="81">
        <f>'[22]BT'!$AI168</f>
        <v>426952.4</v>
      </c>
      <c r="D43" s="53">
        <f>'[21]BT'!$AG168</f>
        <v>531059.5</v>
      </c>
      <c r="E43" s="212">
        <f>IF(OR(G12="",G12=0),"",C43/G12)</f>
        <v>0.9583667789001122</v>
      </c>
      <c r="F43" s="71">
        <f>IF(OR(H12="",H12=0),"",D43/H12)</f>
        <v>0.9612503832805338</v>
      </c>
      <c r="G43" s="213">
        <f>IF(OR(E43="",E43=0),"",(E43-F43)*100)</f>
        <v>-0.2883604380421567</v>
      </c>
      <c r="H43" s="185">
        <f>IF(E12="","",(G12/E12))</f>
        <v>0.8728448275862069</v>
      </c>
      <c r="I43" s="29"/>
      <c r="J43" s="29"/>
    </row>
    <row r="44" spans="2:10" ht="12">
      <c r="B44" s="118" t="s">
        <v>31</v>
      </c>
      <c r="C44" s="53">
        <f>'[22]BT'!$AI169</f>
        <v>553640.8</v>
      </c>
      <c r="D44" s="53">
        <f>'[21]BT'!$AG169</f>
        <v>556070.9</v>
      </c>
      <c r="E44" s="71">
        <f>IF(OR(G13="",G13=0),"",C44/G13)</f>
        <v>0.9046418300653596</v>
      </c>
      <c r="F44" s="71">
        <f>IF(OR(H13="",H13=0),"",D44/H13)</f>
        <v>0.8857760591240665</v>
      </c>
      <c r="G44" s="213">
        <f>IF(OR(E44="",E44=0),"",(E44-F44)*100)</f>
        <v>1.8865770941293047</v>
      </c>
      <c r="H44" s="185">
        <f>IF(E13="","",(G13/E13))</f>
        <v>0.7077230859964498</v>
      </c>
      <c r="I44" s="29"/>
      <c r="J44" s="29"/>
    </row>
    <row r="45" spans="2:10" ht="12">
      <c r="B45" s="118" t="s">
        <v>9</v>
      </c>
      <c r="C45" s="53">
        <f>'[22]BT'!$AI170</f>
        <v>1729188.5000000002</v>
      </c>
      <c r="D45" s="53">
        <f>'[21]BT'!$AG170</f>
        <v>1879370</v>
      </c>
      <c r="E45" s="71">
        <f aca="true" t="shared" si="12" ref="E45:F62">IF(OR(G14="",G14=0),"",C45/G14)</f>
        <v>0.960660277777778</v>
      </c>
      <c r="F45" s="71">
        <f t="shared" si="12"/>
        <v>0.9411399553139175</v>
      </c>
      <c r="G45" s="213">
        <f aca="true" t="shared" si="13" ref="G45:G62">IF(OR(E45="",E45=0),"",(E45-F45)*100)</f>
        <v>1.9520322463860484</v>
      </c>
      <c r="H45" s="185">
        <f>IF(E14="","",(G14/E14))</f>
        <v>0.9631282405252259</v>
      </c>
      <c r="I45" s="29"/>
      <c r="J45" s="29"/>
    </row>
    <row r="46" spans="2:10" ht="12">
      <c r="B46" s="118" t="s">
        <v>28</v>
      </c>
      <c r="C46" s="53">
        <f>'[22]BT'!$AI171</f>
        <v>379583.8999999999</v>
      </c>
      <c r="D46" s="53">
        <f>'[21]BT'!$AG171</f>
        <v>369077</v>
      </c>
      <c r="E46" s="71">
        <f t="shared" si="12"/>
        <v>0.9683262755102039</v>
      </c>
      <c r="F46" s="71">
        <f t="shared" si="12"/>
        <v>0.9691196295321834</v>
      </c>
      <c r="G46" s="213">
        <f t="shared" si="13"/>
        <v>-0.07933540219795532</v>
      </c>
      <c r="H46" s="185">
        <f>IF(E15="","",(G15/E15))</f>
        <v>0.9253139458030403</v>
      </c>
      <c r="I46" s="29"/>
      <c r="J46" s="29"/>
    </row>
    <row r="47" spans="2:10" ht="12">
      <c r="B47" s="118" t="s">
        <v>10</v>
      </c>
      <c r="C47" s="53">
        <f>'[22]BT'!$AI172</f>
        <v>2291382.3</v>
      </c>
      <c r="D47" s="53">
        <f>'[21]BT'!$AG172</f>
        <v>2315384</v>
      </c>
      <c r="E47" s="71">
        <f t="shared" si="12"/>
        <v>0.9021190157480314</v>
      </c>
      <c r="F47" s="71">
        <f t="shared" si="12"/>
        <v>0.9423183168712732</v>
      </c>
      <c r="G47" s="213">
        <f t="shared" si="13"/>
        <v>-4.019930112324177</v>
      </c>
      <c r="H47" s="185">
        <f aca="true" t="shared" si="14" ref="H47:H62">IF(E16="","",(G16/E16))</f>
        <v>0.9767728041839717</v>
      </c>
      <c r="I47" s="29"/>
      <c r="J47" s="29"/>
    </row>
    <row r="48" spans="2:10" ht="12">
      <c r="B48" s="118" t="s">
        <v>11</v>
      </c>
      <c r="C48" s="53">
        <f>'[22]BT'!$AI173</f>
        <v>4423992.100000001</v>
      </c>
      <c r="D48" s="53">
        <f>'[21]BT'!$AG173</f>
        <v>4479740.5</v>
      </c>
      <c r="E48" s="71">
        <f t="shared" si="12"/>
        <v>0.9452974572649574</v>
      </c>
      <c r="F48" s="71">
        <f t="shared" si="12"/>
        <v>0.9585279965764875</v>
      </c>
      <c r="G48" s="213">
        <f t="shared" si="13"/>
        <v>-1.3230539311530065</v>
      </c>
      <c r="H48" s="185">
        <f t="shared" si="14"/>
        <v>0.9264208088366293</v>
      </c>
      <c r="I48" s="29"/>
      <c r="J48" s="29"/>
    </row>
    <row r="49" spans="2:10" ht="12">
      <c r="B49" s="118" t="s">
        <v>12</v>
      </c>
      <c r="C49" s="53">
        <f>'[22]BT'!$AI174</f>
        <v>541844.4</v>
      </c>
      <c r="D49" s="53">
        <f>'[21]BT'!$AG174</f>
        <v>574898.7</v>
      </c>
      <c r="E49" s="71">
        <f t="shared" si="12"/>
        <v>0.9762962162162162</v>
      </c>
      <c r="F49" s="71">
        <f t="shared" si="12"/>
        <v>0.9841656647806728</v>
      </c>
      <c r="G49" s="213">
        <f t="shared" si="13"/>
        <v>-0.7869448564456594</v>
      </c>
      <c r="H49" s="185">
        <f t="shared" si="14"/>
        <v>0.8833359859939519</v>
      </c>
      <c r="I49" s="29"/>
      <c r="J49" s="29"/>
    </row>
    <row r="50" spans="2:10" ht="12">
      <c r="B50" s="118" t="s">
        <v>14</v>
      </c>
      <c r="C50" s="53">
        <f>'[22]BT'!$AI175</f>
        <v>29911.1</v>
      </c>
      <c r="D50" s="53">
        <f>'[21]BT'!$AG175</f>
        <v>35015.9</v>
      </c>
      <c r="E50" s="71">
        <f t="shared" si="12"/>
        <v>0.9871650165016501</v>
      </c>
      <c r="F50" s="71">
        <f t="shared" si="12"/>
        <v>0.9829879933411749</v>
      </c>
      <c r="G50" s="213">
        <f t="shared" si="13"/>
        <v>0.41770231604751906</v>
      </c>
      <c r="H50" s="185">
        <f t="shared" si="14"/>
        <v>0.7849740932642487</v>
      </c>
      <c r="I50" s="29"/>
      <c r="J50" s="29"/>
    </row>
    <row r="51" spans="2:10" ht="12">
      <c r="B51" s="118" t="s">
        <v>27</v>
      </c>
      <c r="C51" s="53">
        <f>'[22]BT'!$AI176</f>
        <v>3066490.4</v>
      </c>
      <c r="D51" s="53">
        <f>'[21]BT'!$AG176</f>
        <v>3003127.3</v>
      </c>
      <c r="E51" s="71">
        <f t="shared" si="12"/>
        <v>0.9682634670034733</v>
      </c>
      <c r="F51" s="71">
        <f t="shared" si="12"/>
        <v>0.9639471136127379</v>
      </c>
      <c r="G51" s="213">
        <f t="shared" si="13"/>
        <v>0.4316353390735439</v>
      </c>
      <c r="H51" s="185">
        <f t="shared" si="14"/>
        <v>0.9473526772360156</v>
      </c>
      <c r="I51" s="29"/>
      <c r="J51" s="29"/>
    </row>
    <row r="52" spans="2:10" ht="12">
      <c r="B52" s="118" t="s">
        <v>15</v>
      </c>
      <c r="C52" s="53">
        <f>'[22]BT'!$AI177</f>
        <v>1274994.6000000003</v>
      </c>
      <c r="D52" s="53">
        <f>'[21]BT'!$AG177</f>
        <v>1570099.3</v>
      </c>
      <c r="E52" s="71">
        <f t="shared" si="12"/>
        <v>0.9807650769230771</v>
      </c>
      <c r="F52" s="71">
        <f t="shared" si="12"/>
        <v>0.9603545453672461</v>
      </c>
      <c r="G52" s="213">
        <f t="shared" si="13"/>
        <v>2.0410531555831057</v>
      </c>
      <c r="H52" s="185">
        <f t="shared" si="14"/>
        <v>0.9116409537166901</v>
      </c>
      <c r="I52" s="29"/>
      <c r="J52" s="29"/>
    </row>
    <row r="53" spans="2:10" ht="12">
      <c r="B53" s="118" t="s">
        <v>29</v>
      </c>
      <c r="C53" s="53">
        <f>'[22]BT'!$AI178</f>
        <v>317062.3</v>
      </c>
      <c r="D53" s="53">
        <f>'[21]BT'!$AG178</f>
        <v>315010.6</v>
      </c>
      <c r="E53" s="71">
        <f t="shared" si="12"/>
        <v>0.9755763076923076</v>
      </c>
      <c r="F53" s="71">
        <f t="shared" si="12"/>
        <v>0.9721778241664163</v>
      </c>
      <c r="G53" s="213">
        <f t="shared" si="13"/>
        <v>0.3398483525891338</v>
      </c>
      <c r="H53" s="185">
        <f t="shared" si="14"/>
        <v>0.9502923976608187</v>
      </c>
      <c r="I53" s="29"/>
      <c r="J53" s="29"/>
    </row>
    <row r="54" spans="2:10" ht="12">
      <c r="B54" s="118" t="s">
        <v>16</v>
      </c>
      <c r="C54" s="53">
        <f>'[22]BT'!$AI179</f>
        <v>1796754.7</v>
      </c>
      <c r="D54" s="53">
        <f>'[21]BT'!$AG179</f>
        <v>1675902.4</v>
      </c>
      <c r="E54" s="71">
        <f>IF(OR(G23="",G23=0),"",C54/G23)</f>
        <v>0.9872278571428571</v>
      </c>
      <c r="F54" s="71">
        <f t="shared" si="12"/>
        <v>0.9760524173002204</v>
      </c>
      <c r="G54" s="213">
        <f t="shared" si="13"/>
        <v>1.1175439842636692</v>
      </c>
      <c r="H54" s="185">
        <f t="shared" si="14"/>
        <v>0.8120182266860421</v>
      </c>
      <c r="I54" s="29"/>
      <c r="J54" s="29"/>
    </row>
    <row r="55" spans="2:10" ht="12">
      <c r="B55" s="118" t="s">
        <v>17</v>
      </c>
      <c r="C55" s="53">
        <f>'[22]BT'!$AI180</f>
        <v>2317179.0999999996</v>
      </c>
      <c r="D55" s="53">
        <f>'[21]BT'!$AG180</f>
        <v>1883651.3</v>
      </c>
      <c r="E55" s="71">
        <f t="shared" si="12"/>
        <v>0.9457873877551018</v>
      </c>
      <c r="F55" s="71">
        <f t="shared" si="12"/>
        <v>0.9565604109136732</v>
      </c>
      <c r="G55" s="213">
        <f t="shared" si="13"/>
        <v>-1.0773023158571315</v>
      </c>
      <c r="H55" s="185">
        <f t="shared" si="14"/>
        <v>0.8535737740328923</v>
      </c>
      <c r="I55" s="29"/>
      <c r="J55" s="29"/>
    </row>
    <row r="56" spans="2:10" ht="12">
      <c r="B56" s="118" t="s">
        <v>18</v>
      </c>
      <c r="C56" s="53">
        <f>'[22]BT'!$AI181</f>
        <v>4356530.300000001</v>
      </c>
      <c r="D56" s="53">
        <f>'[21]BT'!$AG181</f>
        <v>4063282.3</v>
      </c>
      <c r="E56" s="71">
        <f t="shared" si="12"/>
        <v>0.9076104791666668</v>
      </c>
      <c r="F56" s="71">
        <f t="shared" si="12"/>
        <v>0.9188751153884945</v>
      </c>
      <c r="G56" s="213">
        <f t="shared" si="13"/>
        <v>-1.1264636221827717</v>
      </c>
      <c r="H56" s="185">
        <f t="shared" si="14"/>
        <v>0.9499307342172967</v>
      </c>
      <c r="I56" s="29"/>
      <c r="J56" s="29"/>
    </row>
    <row r="57" spans="2:10" ht="12">
      <c r="B57" s="118" t="s">
        <v>19</v>
      </c>
      <c r="C57" s="53">
        <f>'[22]BT'!$AI182</f>
        <v>1826300.9</v>
      </c>
      <c r="D57" s="53">
        <f>'[21]BT'!$AG182</f>
        <v>1729917.1</v>
      </c>
      <c r="E57" s="71">
        <f t="shared" si="12"/>
        <v>0.9413922164948453</v>
      </c>
      <c r="F57" s="71">
        <f t="shared" si="12"/>
        <v>0.9215814840399743</v>
      </c>
      <c r="G57" s="213">
        <f t="shared" si="13"/>
        <v>1.9810732454870972</v>
      </c>
      <c r="H57" s="185">
        <f t="shared" si="14"/>
        <v>0.9464291812411882</v>
      </c>
      <c r="I57" s="29"/>
      <c r="J57" s="29"/>
    </row>
    <row r="58" spans="2:10" ht="12">
      <c r="B58" s="118" t="s">
        <v>20</v>
      </c>
      <c r="C58" s="53">
        <f>'[22]BT'!$AI183</f>
        <v>2343241.5999999996</v>
      </c>
      <c r="D58" s="53">
        <f>'[21]BT'!$AG183</f>
        <v>2300600</v>
      </c>
      <c r="E58" s="71">
        <f t="shared" si="12"/>
        <v>0.9486808097165991</v>
      </c>
      <c r="F58" s="71">
        <f t="shared" si="12"/>
        <v>0.9499734076817115</v>
      </c>
      <c r="G58" s="213">
        <f t="shared" si="13"/>
        <v>-0.12925979651123853</v>
      </c>
      <c r="H58" s="185">
        <f t="shared" si="14"/>
        <v>0.9284101783825516</v>
      </c>
      <c r="I58" s="29"/>
      <c r="J58" s="29"/>
    </row>
    <row r="59" spans="2:10" ht="12">
      <c r="B59" s="118" t="s">
        <v>21</v>
      </c>
      <c r="C59" s="53">
        <f>'[22]BT'!$AI184</f>
        <v>2109622.4</v>
      </c>
      <c r="D59" s="53">
        <f>'[21]BT'!$AG184</f>
        <v>2153607.9</v>
      </c>
      <c r="E59" s="71">
        <f t="shared" si="12"/>
        <v>0.9172271304347825</v>
      </c>
      <c r="F59" s="71">
        <f t="shared" si="12"/>
        <v>0.9013245731289997</v>
      </c>
      <c r="G59" s="213">
        <f t="shared" si="13"/>
        <v>1.5902557305782827</v>
      </c>
      <c r="H59" s="185">
        <f>IF(E28="","",(G28/E28))</f>
        <v>0.9920431582596271</v>
      </c>
      <c r="I59" s="29"/>
      <c r="J59" s="29"/>
    </row>
    <row r="60" spans="2:10" ht="12">
      <c r="B60" s="118" t="s">
        <v>30</v>
      </c>
      <c r="C60" s="53">
        <f>'[22]BT'!$AI185</f>
        <v>1293270</v>
      </c>
      <c r="D60" s="53">
        <f>'[21]BT'!$AG185</f>
        <v>1267500</v>
      </c>
      <c r="E60" s="71">
        <f t="shared" si="12"/>
        <v>0.9304100719424461</v>
      </c>
      <c r="F60" s="71">
        <f t="shared" si="12"/>
        <v>0.9471831967384317</v>
      </c>
      <c r="G60" s="213">
        <f t="shared" si="13"/>
        <v>-1.6773124795985583</v>
      </c>
      <c r="H60" s="185">
        <f>IF(E29="","",(G29/E29))</f>
        <v>0.8419496889631904</v>
      </c>
      <c r="I60" s="29"/>
      <c r="J60" s="29"/>
    </row>
    <row r="61" spans="2:10" ht="12">
      <c r="B61" s="118" t="s">
        <v>22</v>
      </c>
      <c r="C61" s="53">
        <f>'[22]BT'!$AI186</f>
        <v>1204968.2</v>
      </c>
      <c r="D61" s="53">
        <f>'[21]BT'!$AG186</f>
        <v>1383378.5</v>
      </c>
      <c r="E61" s="71">
        <f t="shared" si="12"/>
        <v>0.8485691549295774</v>
      </c>
      <c r="F61" s="71">
        <f>IF(OR(H30="",H30=0),"",D61/H30)</f>
        <v>0.9548061300693373</v>
      </c>
      <c r="G61" s="213">
        <f t="shared" si="13"/>
        <v>-10.623697513975994</v>
      </c>
      <c r="H61" s="185">
        <f t="shared" si="14"/>
        <v>0.955932842351864</v>
      </c>
      <c r="I61" s="29"/>
      <c r="J61" s="29"/>
    </row>
    <row r="62" spans="2:10" ht="12">
      <c r="B62" s="118" t="s">
        <v>23</v>
      </c>
      <c r="C62" s="53">
        <f>'[22]BT'!$AI187</f>
        <v>48188.899999999994</v>
      </c>
      <c r="D62" s="53">
        <f>'[21]BT'!$AG187</f>
        <v>44260.9</v>
      </c>
      <c r="E62" s="71">
        <f t="shared" si="12"/>
        <v>0.8167610169491525</v>
      </c>
      <c r="F62" s="71">
        <f t="shared" si="12"/>
        <v>0.9667709284394372</v>
      </c>
      <c r="G62" s="213">
        <f t="shared" si="13"/>
        <v>-15.000991149028476</v>
      </c>
      <c r="H62" s="185">
        <f t="shared" si="14"/>
        <v>0.7221542227662179</v>
      </c>
      <c r="I62" s="29"/>
      <c r="J62" s="29"/>
    </row>
    <row r="63" spans="2:10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  <c r="J63" s="29"/>
    </row>
    <row r="64" spans="2:10" ht="12.75" thickBot="1">
      <c r="B64" s="215" t="s">
        <v>24</v>
      </c>
      <c r="C64" s="216">
        <f>IF(SUM(C43:C62)=0,"",SUM(C43:C62))</f>
        <v>32331098.899999995</v>
      </c>
      <c r="D64" s="216">
        <f>IF(SUM(D43:D62)=0,"",SUM(D43:D62))</f>
        <v>32130954.1</v>
      </c>
      <c r="E64" s="217">
        <f>IF(OR(G33="",G33=0),"",C64/G33)</f>
        <v>0.9372474011328914</v>
      </c>
      <c r="F64" s="218">
        <f>IF(OR(H33="",H33=0),"",D64/H33)</f>
        <v>0.9446910543450807</v>
      </c>
      <c r="G64" s="219">
        <f>IF(OR(E64="",E64=0),"",(E64-F64)*100)</f>
        <v>-0.7443653212189316</v>
      </c>
      <c r="H64" s="220">
        <f>IF(E33="","",(G33/E33))</f>
        <v>0.9196643739203498</v>
      </c>
      <c r="I64" s="29"/>
      <c r="J64" s="29"/>
    </row>
    <row r="65" spans="3:10" ht="12.75">
      <c r="C65" s="237"/>
      <c r="D65" s="238"/>
      <c r="E65" s="237"/>
      <c r="F65" s="237"/>
      <c r="G65" s="237"/>
      <c r="H65" s="239"/>
      <c r="I65" s="240"/>
      <c r="J65" s="23" t="s">
        <v>26</v>
      </c>
    </row>
    <row r="66" spans="3:10" ht="13.5" thickBot="1">
      <c r="C66" s="237"/>
      <c r="D66" s="238"/>
      <c r="E66" s="237"/>
      <c r="F66" s="237"/>
      <c r="G66" s="237"/>
      <c r="H66" s="239"/>
      <c r="I66" s="240"/>
      <c r="J66" s="283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84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85" t="s">
        <v>96</v>
      </c>
    </row>
    <row r="69" spans="2:9" ht="13.5">
      <c r="B69" s="118"/>
      <c r="C69" s="204" t="s">
        <v>109</v>
      </c>
      <c r="D69" s="291" t="s">
        <v>109</v>
      </c>
      <c r="E69" s="245" t="s">
        <v>110</v>
      </c>
      <c r="F69" s="206" t="s">
        <v>110</v>
      </c>
      <c r="G69" s="202"/>
      <c r="H69" s="243" t="s">
        <v>77</v>
      </c>
      <c r="I69" s="285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86"/>
    </row>
    <row r="71" spans="2:9" ht="12">
      <c r="B71" s="118" t="s">
        <v>8</v>
      </c>
      <c r="C71" s="246">
        <v>23606.7</v>
      </c>
      <c r="D71" s="247">
        <f aca="true" t="shared" si="15" ref="D71:D90">IF(OR(G12="",G12=0),"",C71/G12)</f>
        <v>0.05298922558922559</v>
      </c>
      <c r="E71" s="246">
        <v>19337.6</v>
      </c>
      <c r="F71" s="247">
        <f aca="true" t="shared" si="16" ref="F71:F90">IF(OR(H12="",H12=0),"",E71/H12)</f>
        <v>0.03500224628638721</v>
      </c>
      <c r="G71" s="213">
        <f aca="true" t="shared" si="17" ref="G71:G90">IF(OR(D71="",D71=0),"",(D71-F71)*100)</f>
        <v>1.798697930283838</v>
      </c>
      <c r="H71" s="248">
        <f>IF(G12="","",(C43+C71)/G12)</f>
        <v>1.011356004489338</v>
      </c>
      <c r="I71" s="287">
        <f>IF(H12="","",(D43+E71)/H12)</f>
        <v>0.996252629566921</v>
      </c>
    </row>
    <row r="72" spans="2:9" ht="12">
      <c r="B72" s="118" t="s">
        <v>31</v>
      </c>
      <c r="C72" s="246">
        <v>37404.3</v>
      </c>
      <c r="D72" s="72">
        <f t="shared" si="15"/>
        <v>0.061118137254901964</v>
      </c>
      <c r="E72" s="246">
        <v>35906</v>
      </c>
      <c r="F72" s="72">
        <f t="shared" si="16"/>
        <v>0.057195359762412905</v>
      </c>
      <c r="G72" s="213">
        <f t="shared" si="17"/>
        <v>0.3922777492489059</v>
      </c>
      <c r="H72" s="248">
        <f aca="true" t="shared" si="18" ref="H72:H90">IF(G13="","",(C44+C72)/G13)</f>
        <v>0.9657599673202616</v>
      </c>
      <c r="I72" s="287">
        <f aca="true" t="shared" si="19" ref="I72:I90">IF(H13="","",(D44+E72)/H13)</f>
        <v>0.9429714188864794</v>
      </c>
    </row>
    <row r="73" spans="2:9" ht="12">
      <c r="B73" s="118" t="s">
        <v>9</v>
      </c>
      <c r="C73" s="246">
        <v>23410.8</v>
      </c>
      <c r="D73" s="72">
        <f t="shared" si="15"/>
        <v>0.013006</v>
      </c>
      <c r="E73" s="246">
        <v>22528.9</v>
      </c>
      <c r="F73" s="72">
        <f t="shared" si="16"/>
        <v>0.01128189123976211</v>
      </c>
      <c r="G73" s="213">
        <f t="shared" si="17"/>
        <v>0.17241087602378902</v>
      </c>
      <c r="H73" s="248">
        <f t="shared" si="18"/>
        <v>0.9736662777777779</v>
      </c>
      <c r="I73" s="292">
        <f t="shared" si="19"/>
        <v>0.9524218465536796</v>
      </c>
    </row>
    <row r="74" spans="2:9" ht="12">
      <c r="B74" s="118" t="s">
        <v>28</v>
      </c>
      <c r="C74" s="246">
        <v>6585.2</v>
      </c>
      <c r="D74" s="72">
        <f t="shared" si="15"/>
        <v>0.016798979591836734</v>
      </c>
      <c r="E74" s="246">
        <v>4594.9</v>
      </c>
      <c r="F74" s="72">
        <f t="shared" si="16"/>
        <v>0.012065254095317317</v>
      </c>
      <c r="G74" s="213">
        <f t="shared" si="17"/>
        <v>0.4733725496519417</v>
      </c>
      <c r="H74" s="248">
        <f t="shared" si="18"/>
        <v>0.9851252551020406</v>
      </c>
      <c r="I74" s="292">
        <f t="shared" si="19"/>
        <v>0.9811848836275009</v>
      </c>
    </row>
    <row r="75" spans="2:9" ht="12">
      <c r="B75" s="118" t="s">
        <v>10</v>
      </c>
      <c r="C75" s="246">
        <v>208171.4</v>
      </c>
      <c r="D75" s="72">
        <f t="shared" si="15"/>
        <v>0.0819572440944882</v>
      </c>
      <c r="E75" s="246">
        <v>119707.8</v>
      </c>
      <c r="F75" s="72">
        <f t="shared" si="16"/>
        <v>0.04871885294722733</v>
      </c>
      <c r="G75" s="213">
        <f t="shared" si="17"/>
        <v>3.3238391147260864</v>
      </c>
      <c r="H75" s="248">
        <f t="shared" si="18"/>
        <v>0.9840762598425196</v>
      </c>
      <c r="I75" s="292">
        <f t="shared" si="19"/>
        <v>0.9910371698185004</v>
      </c>
    </row>
    <row r="76" spans="2:9" ht="12">
      <c r="B76" s="118" t="s">
        <v>11</v>
      </c>
      <c r="C76" s="246">
        <v>115803.5</v>
      </c>
      <c r="D76" s="72">
        <f t="shared" si="15"/>
        <v>0.024744337606837606</v>
      </c>
      <c r="E76" s="246">
        <v>92178.4</v>
      </c>
      <c r="F76" s="72">
        <f t="shared" si="16"/>
        <v>0.019723369485269534</v>
      </c>
      <c r="G76" s="213">
        <f t="shared" si="17"/>
        <v>0.5020968121568072</v>
      </c>
      <c r="H76" s="248">
        <f t="shared" si="18"/>
        <v>0.970041794871795</v>
      </c>
      <c r="I76" s="292">
        <f t="shared" si="19"/>
        <v>0.978251366061757</v>
      </c>
    </row>
    <row r="77" spans="2:9" ht="12">
      <c r="B77" s="118" t="s">
        <v>12</v>
      </c>
      <c r="C77" s="246">
        <v>13084.1</v>
      </c>
      <c r="D77" s="72">
        <f t="shared" si="15"/>
        <v>0.023574954954954954</v>
      </c>
      <c r="E77" s="246">
        <v>9301.7</v>
      </c>
      <c r="F77" s="72">
        <f t="shared" si="16"/>
        <v>0.015923524899413385</v>
      </c>
      <c r="G77" s="213">
        <f t="shared" si="17"/>
        <v>0.7651430055541568</v>
      </c>
      <c r="H77" s="248">
        <f t="shared" si="18"/>
        <v>0.9998711711711712</v>
      </c>
      <c r="I77" s="292">
        <f t="shared" si="19"/>
        <v>1.000089189680086</v>
      </c>
    </row>
    <row r="78" spans="2:9" ht="12">
      <c r="B78" s="118" t="s">
        <v>14</v>
      </c>
      <c r="C78" s="246">
        <v>110.7</v>
      </c>
      <c r="D78" s="72">
        <f t="shared" si="15"/>
        <v>0.0036534653465346537</v>
      </c>
      <c r="E78" s="246">
        <v>20.2</v>
      </c>
      <c r="F78" s="72">
        <f t="shared" si="16"/>
        <v>0.0005670668886275016</v>
      </c>
      <c r="G78" s="213">
        <f t="shared" si="17"/>
        <v>0.3086398457907152</v>
      </c>
      <c r="H78" s="248">
        <f t="shared" si="18"/>
        <v>0.9908184818481848</v>
      </c>
      <c r="I78" s="292">
        <f t="shared" si="19"/>
        <v>0.9835550602298023</v>
      </c>
    </row>
    <row r="79" spans="2:9" ht="12">
      <c r="B79" s="118" t="s">
        <v>27</v>
      </c>
      <c r="C79" s="246">
        <v>21804.4</v>
      </c>
      <c r="D79" s="72">
        <f t="shared" si="15"/>
        <v>0.006884875276286707</v>
      </c>
      <c r="E79" s="246">
        <v>16164.1</v>
      </c>
      <c r="F79" s="72">
        <f t="shared" si="16"/>
        <v>0.005188370649205466</v>
      </c>
      <c r="G79" s="213">
        <f t="shared" si="17"/>
        <v>0.16965046270812417</v>
      </c>
      <c r="H79" s="248">
        <f t="shared" si="18"/>
        <v>0.97514834227976</v>
      </c>
      <c r="I79" s="292">
        <f t="shared" si="19"/>
        <v>0.9691354842619433</v>
      </c>
    </row>
    <row r="80" spans="2:9" ht="12">
      <c r="B80" s="118" t="s">
        <v>15</v>
      </c>
      <c r="C80" s="246">
        <v>16209.6</v>
      </c>
      <c r="D80" s="72">
        <f t="shared" si="15"/>
        <v>0.012468923076923077</v>
      </c>
      <c r="E80" s="246">
        <v>19585.8</v>
      </c>
      <c r="F80" s="72">
        <f t="shared" si="16"/>
        <v>0.011979695841310041</v>
      </c>
      <c r="G80" s="213">
        <f t="shared" si="17"/>
        <v>0.04892272356130361</v>
      </c>
      <c r="H80" s="248">
        <f t="shared" si="18"/>
        <v>0.9932340000000003</v>
      </c>
      <c r="I80" s="292">
        <f t="shared" si="19"/>
        <v>0.972334241208556</v>
      </c>
    </row>
    <row r="81" spans="2:9" ht="12">
      <c r="B81" s="118" t="s">
        <v>29</v>
      </c>
      <c r="C81" s="246">
        <v>5000.7</v>
      </c>
      <c r="D81" s="72">
        <f t="shared" si="15"/>
        <v>0.01538676923076923</v>
      </c>
      <c r="E81" s="246">
        <v>7614.8</v>
      </c>
      <c r="F81" s="72">
        <f t="shared" si="16"/>
        <v>0.023500605044599856</v>
      </c>
      <c r="G81" s="213">
        <f t="shared" si="17"/>
        <v>-0.8113835813830625</v>
      </c>
      <c r="H81" s="248">
        <f t="shared" si="18"/>
        <v>0.990963076923077</v>
      </c>
      <c r="I81" s="292">
        <f t="shared" si="19"/>
        <v>0.9956784292110161</v>
      </c>
    </row>
    <row r="82" spans="2:9" ht="12">
      <c r="B82" s="118" t="s">
        <v>16</v>
      </c>
      <c r="C82" s="246">
        <v>37228</v>
      </c>
      <c r="D82" s="72">
        <f t="shared" si="15"/>
        <v>0.020454945054945054</v>
      </c>
      <c r="E82" s="246">
        <v>19675.6</v>
      </c>
      <c r="F82" s="72">
        <f t="shared" si="16"/>
        <v>0.011459149973072546</v>
      </c>
      <c r="G82" s="213">
        <f t="shared" si="17"/>
        <v>0.8995795081872507</v>
      </c>
      <c r="H82" s="248">
        <f>IF(G23="","",(C54+C82)/G23)</f>
        <v>1.0076828021978022</v>
      </c>
      <c r="I82" s="292">
        <f t="shared" si="19"/>
        <v>0.987511567273293</v>
      </c>
    </row>
    <row r="83" spans="2:9" ht="12">
      <c r="B83" s="118" t="s">
        <v>17</v>
      </c>
      <c r="C83" s="246">
        <v>108672.8</v>
      </c>
      <c r="D83" s="72">
        <f t="shared" si="15"/>
        <v>0.04435624489795918</v>
      </c>
      <c r="E83" s="246">
        <v>59317.9</v>
      </c>
      <c r="F83" s="72">
        <f t="shared" si="16"/>
        <v>0.030122961080183034</v>
      </c>
      <c r="G83" s="213">
        <f t="shared" si="17"/>
        <v>1.4233283817776148</v>
      </c>
      <c r="H83" s="248">
        <f t="shared" si="18"/>
        <v>0.990143632653061</v>
      </c>
      <c r="I83" s="292">
        <f t="shared" si="19"/>
        <v>0.9866833719938561</v>
      </c>
    </row>
    <row r="84" spans="2:9" ht="12">
      <c r="B84" s="118" t="s">
        <v>18</v>
      </c>
      <c r="C84" s="246">
        <v>161734.5</v>
      </c>
      <c r="D84" s="72">
        <f t="shared" si="15"/>
        <v>0.0336946875</v>
      </c>
      <c r="E84" s="246">
        <v>121985.4</v>
      </c>
      <c r="F84" s="72">
        <f t="shared" si="16"/>
        <v>0.02758591213332917</v>
      </c>
      <c r="G84" s="213">
        <f t="shared" si="17"/>
        <v>0.6108775366670829</v>
      </c>
      <c r="H84" s="248">
        <f t="shared" si="18"/>
        <v>0.9413051666666669</v>
      </c>
      <c r="I84" s="292">
        <f t="shared" si="19"/>
        <v>0.9464610275218237</v>
      </c>
    </row>
    <row r="85" spans="2:9" ht="12">
      <c r="B85" s="118" t="s">
        <v>19</v>
      </c>
      <c r="C85" s="246">
        <v>42211.3</v>
      </c>
      <c r="D85" s="72">
        <f t="shared" si="15"/>
        <v>0.021758402061855673</v>
      </c>
      <c r="E85" s="246">
        <v>40005.3</v>
      </c>
      <c r="F85" s="72">
        <f t="shared" si="16"/>
        <v>0.021312087003165867</v>
      </c>
      <c r="G85" s="213">
        <f t="shared" si="17"/>
        <v>0.04463150586898057</v>
      </c>
      <c r="H85" s="248">
        <f t="shared" si="18"/>
        <v>0.963150618556701</v>
      </c>
      <c r="I85" s="292">
        <f t="shared" si="19"/>
        <v>0.9428935710431402</v>
      </c>
    </row>
    <row r="86" spans="2:9" ht="12">
      <c r="B86" s="118" t="s">
        <v>20</v>
      </c>
      <c r="C86" s="246">
        <v>124247.7</v>
      </c>
      <c r="D86" s="72">
        <f t="shared" si="15"/>
        <v>0.05030271255060729</v>
      </c>
      <c r="E86" s="246">
        <v>102513.6</v>
      </c>
      <c r="F86" s="72">
        <f t="shared" si="16"/>
        <v>0.04233034596440924</v>
      </c>
      <c r="G86" s="213">
        <f t="shared" si="17"/>
        <v>0.797236658619805</v>
      </c>
      <c r="H86" s="248">
        <f t="shared" si="18"/>
        <v>0.9989835222672064</v>
      </c>
      <c r="I86" s="292">
        <f t="shared" si="19"/>
        <v>0.9923037536461207</v>
      </c>
    </row>
    <row r="87" spans="2:9" ht="12">
      <c r="B87" s="118" t="s">
        <v>21</v>
      </c>
      <c r="C87" s="246">
        <v>212071</v>
      </c>
      <c r="D87" s="72">
        <f t="shared" si="15"/>
        <v>0.09220478260869565</v>
      </c>
      <c r="E87" s="246">
        <v>157741.9</v>
      </c>
      <c r="F87" s="72">
        <f t="shared" si="16"/>
        <v>0.0660178905742579</v>
      </c>
      <c r="G87" s="213">
        <f t="shared" si="17"/>
        <v>2.6186892034437745</v>
      </c>
      <c r="H87" s="248">
        <f t="shared" si="18"/>
        <v>1.0094319130434781</v>
      </c>
      <c r="I87" s="292">
        <f t="shared" si="19"/>
        <v>0.9673424637032576</v>
      </c>
    </row>
    <row r="88" spans="2:9" ht="12">
      <c r="B88" s="118" t="s">
        <v>30</v>
      </c>
      <c r="C88" s="246">
        <v>36386.6</v>
      </c>
      <c r="D88" s="72">
        <f t="shared" si="15"/>
        <v>0.026177410071942447</v>
      </c>
      <c r="E88" s="246">
        <v>22551.8</v>
      </c>
      <c r="F88" s="72">
        <f t="shared" si="16"/>
        <v>0.016852612241582455</v>
      </c>
      <c r="G88" s="213">
        <f t="shared" si="17"/>
        <v>0.9324797830359992</v>
      </c>
      <c r="H88" s="248">
        <f t="shared" si="18"/>
        <v>0.9565874820143886</v>
      </c>
      <c r="I88" s="292">
        <f t="shared" si="19"/>
        <v>0.9640358089800141</v>
      </c>
    </row>
    <row r="89" spans="2:9" ht="12">
      <c r="B89" s="118" t="s">
        <v>22</v>
      </c>
      <c r="C89" s="246">
        <v>20660.2</v>
      </c>
      <c r="D89" s="72">
        <f t="shared" si="15"/>
        <v>0.01454943661971831</v>
      </c>
      <c r="E89" s="246">
        <v>19238.1</v>
      </c>
      <c r="F89" s="72">
        <f t="shared" si="16"/>
        <v>0.013278112830933051</v>
      </c>
      <c r="G89" s="213">
        <f t="shared" si="17"/>
        <v>0.12713237887852588</v>
      </c>
      <c r="H89" s="248">
        <f t="shared" si="18"/>
        <v>0.8631185915492957</v>
      </c>
      <c r="I89" s="292">
        <f t="shared" si="19"/>
        <v>0.9680842429002705</v>
      </c>
    </row>
    <row r="90" spans="2:9" ht="12">
      <c r="B90" s="118" t="s">
        <v>23</v>
      </c>
      <c r="C90" s="246">
        <v>246.7</v>
      </c>
      <c r="D90" s="72">
        <f t="shared" si="15"/>
        <v>0.0041813559322033894</v>
      </c>
      <c r="E90" s="246">
        <v>167.1</v>
      </c>
      <c r="F90" s="72">
        <f t="shared" si="16"/>
        <v>0.0036498901319726882</v>
      </c>
      <c r="G90" s="213">
        <f t="shared" si="17"/>
        <v>0.05314658002307012</v>
      </c>
      <c r="H90" s="248">
        <f t="shared" si="18"/>
        <v>0.8209423728813557</v>
      </c>
      <c r="I90" s="287">
        <f t="shared" si="19"/>
        <v>0.9704208185714099</v>
      </c>
    </row>
    <row r="91" spans="2:9" ht="12">
      <c r="B91" s="118"/>
      <c r="C91" s="53"/>
      <c r="D91" s="214"/>
      <c r="E91" s="53"/>
      <c r="F91" s="71"/>
      <c r="G91" s="213"/>
      <c r="H91" s="248"/>
      <c r="I91" s="287"/>
    </row>
    <row r="92" spans="2:9" ht="12.75" thickBot="1">
      <c r="B92" s="215" t="s">
        <v>24</v>
      </c>
      <c r="C92" s="216">
        <f>IF(SUM(C71:C90)=0,"",SUM(C71:C90))</f>
        <v>1214650.2000000002</v>
      </c>
      <c r="D92" s="217">
        <f>IF(OR(G33="",G33=0),"",C92/G33)</f>
        <v>0.03521153879602735</v>
      </c>
      <c r="E92" s="216">
        <f>IF(SUM(E71:E90)=0,"",SUM(E71:E90))</f>
        <v>890136.9</v>
      </c>
      <c r="F92" s="217">
        <f>IF(OR(H33="",H33=0),"",E92/H33)</f>
        <v>0.026171160805102317</v>
      </c>
      <c r="G92" s="219">
        <f>IF(OR(D92="",D92=0),"",(D92-F92)*100)</f>
        <v>0.9040377990925031</v>
      </c>
      <c r="H92" s="249">
        <f>IF(G33="","",(C61+C92)/G33)</f>
        <v>0.07014240574214833</v>
      </c>
      <c r="I92" s="288">
        <f>IF(H33="","",(D61+E92)/H33)</f>
        <v>0.06684425409875325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 topLeftCell="B14">
      <selection activeCell="F8" sqref="F8"/>
    </sheetView>
  </sheetViews>
  <sheetFormatPr defaultColWidth="12" defaultRowHeight="11.25"/>
  <cols>
    <col min="1" max="1" width="5.66015625" style="23" customWidth="1"/>
    <col min="2" max="2" width="31.3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0"/>
      <c r="E2" s="101"/>
    </row>
    <row r="3" ht="15" customHeight="1" hidden="1">
      <c r="A3" s="23">
        <v>31465</v>
      </c>
    </row>
    <row r="4" spans="1:5" s="40" customFormat="1" ht="15" customHeight="1" hidden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106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L8" s="251" t="s">
        <v>66</v>
      </c>
      <c r="M8" s="252" t="s">
        <v>67</v>
      </c>
      <c r="N8" s="114" t="s">
        <v>0</v>
      </c>
      <c r="O8" s="115"/>
      <c r="P8" s="116" t="s">
        <v>1</v>
      </c>
      <c r="Q8" s="117"/>
      <c r="R8" s="111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L9" s="136" t="s">
        <v>72</v>
      </c>
      <c r="M9" s="254" t="s">
        <v>73</v>
      </c>
      <c r="N9" s="126" t="s">
        <v>74</v>
      </c>
      <c r="O9" s="127"/>
      <c r="P9" s="128"/>
      <c r="Q9" s="129"/>
      <c r="R9" s="122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256" t="s">
        <v>80</v>
      </c>
      <c r="M10" s="256" t="s">
        <v>80</v>
      </c>
      <c r="N10" s="126" t="s">
        <v>81</v>
      </c>
      <c r="O10" s="137" t="s">
        <v>2</v>
      </c>
      <c r="P10" s="138" t="s">
        <v>3</v>
      </c>
      <c r="Q10" s="137" t="s">
        <v>4</v>
      </c>
      <c r="R10" s="129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258"/>
      <c r="N11" s="148"/>
      <c r="O11" s="144" t="s">
        <v>5</v>
      </c>
      <c r="P11" s="141" t="s">
        <v>6</v>
      </c>
      <c r="Q11" s="144" t="s">
        <v>7</v>
      </c>
      <c r="R11" s="144" t="s">
        <v>85</v>
      </c>
      <c r="S11" s="259"/>
      <c r="T11" s="260"/>
      <c r="U11" s="260"/>
    </row>
    <row r="12" spans="1:21" ht="13.5" customHeight="1">
      <c r="A12" s="23">
        <v>60665</v>
      </c>
      <c r="B12" s="149" t="s">
        <v>8</v>
      </c>
      <c r="C12" s="150">
        <f>IF(ISERROR('[59]Récolte_N'!$F$18)=TRUE,"",'[59]Récolte_N'!$F$18)</f>
        <v>330175</v>
      </c>
      <c r="D12" s="150">
        <f aca="true" t="shared" si="0" ref="D12:D31">IF(OR(C12="",C12=0),"",(E12/C12)*10)</f>
        <v>102.68948285000378</v>
      </c>
      <c r="E12" s="151">
        <f>IF(ISERROR('[59]Récolte_N'!$H$18)=TRUE,"",'[59]Récolte_N'!$H$18)</f>
        <v>3390550</v>
      </c>
      <c r="F12" s="151">
        <f>Q12</f>
        <v>2299640</v>
      </c>
      <c r="G12" s="222">
        <f>IF(ISERROR('[59]Récolte_N'!$I$18)=TRUE,"",'[59]Récolte_N'!$I$18)</f>
        <v>3170850</v>
      </c>
      <c r="H12" s="222">
        <f>R12</f>
        <v>2021176.9</v>
      </c>
      <c r="I12" s="153">
        <f>IF(OR(H12=0,H12=""),"",(G12/H12)-1)</f>
        <v>0.5688136946350417</v>
      </c>
      <c r="J12" s="154">
        <f>E12-G12</f>
        <v>219700</v>
      </c>
      <c r="K12" s="155">
        <f>Q12-H12</f>
        <v>278463.1000000001</v>
      </c>
      <c r="L12" s="261">
        <f>J12/K12-1</f>
        <v>-0.21102652380153808</v>
      </c>
      <c r="M12" s="262">
        <f>G12-H12</f>
        <v>1149673.1</v>
      </c>
      <c r="N12" s="157" t="s">
        <v>8</v>
      </c>
      <c r="O12" s="150">
        <f>IF(ISERROR('[1]Récolte_N'!$F$18)=TRUE,"",'[1]Récolte_N'!$F$18)</f>
        <v>317355</v>
      </c>
      <c r="P12" s="150">
        <f aca="true" t="shared" si="1" ref="P12:P31">IF(OR(O12="",O12=0),"",(Q12/O12)*10)</f>
        <v>72.46269950055931</v>
      </c>
      <c r="Q12" s="151">
        <f>IF(ISERROR('[1]Récolte_N'!$H$18)=TRUE,"",'[1]Récolte_N'!$H$18)</f>
        <v>2299640</v>
      </c>
      <c r="R12" s="222">
        <f>'[21]MA'!$AI168</f>
        <v>2021176.9</v>
      </c>
      <c r="S12" s="263">
        <f>E12-Q12</f>
        <v>1090910</v>
      </c>
      <c r="T12" s="264">
        <f aca="true" t="shared" si="2" ref="T12:U14">C12-O12</f>
        <v>12820</v>
      </c>
      <c r="U12" s="265">
        <f t="shared" si="2"/>
        <v>30.226783349444474</v>
      </c>
    </row>
    <row r="13" spans="1:21" ht="13.5" customHeight="1">
      <c r="A13" s="23">
        <v>7280</v>
      </c>
      <c r="B13" s="158" t="s">
        <v>31</v>
      </c>
      <c r="C13" s="150">
        <f>IF(ISERROR('[60]Récolte_N'!$F$18)=TRUE,"",'[60]Récolte_N'!$F$18)</f>
        <v>59150</v>
      </c>
      <c r="D13" s="150">
        <f t="shared" si="0"/>
        <v>100.2704987320372</v>
      </c>
      <c r="E13" s="151">
        <f>IF(ISERROR('[60]Récolte_N'!$H$18)=TRUE,"",'[60]Récolte_N'!$H$18)</f>
        <v>593100</v>
      </c>
      <c r="F13" s="151">
        <f>Q13</f>
        <v>453142</v>
      </c>
      <c r="G13" s="222">
        <f>IF(ISERROR('[60]Récolte_N'!$I$18)=TRUE,"",'[60]Récolte_N'!$I$18)</f>
        <v>460000</v>
      </c>
      <c r="H13" s="222">
        <f>R13</f>
        <v>349400</v>
      </c>
      <c r="I13" s="153">
        <f>IF(OR(H13=0,H13=""),"",(G13/H13)-1)</f>
        <v>0.316542644533486</v>
      </c>
      <c r="J13" s="154">
        <f aca="true" t="shared" si="3" ref="J13:J31">E13-G13</f>
        <v>133100</v>
      </c>
      <c r="K13" s="155">
        <f>Q13-H13</f>
        <v>103742</v>
      </c>
      <c r="L13" s="266">
        <f>J13/K13-1</f>
        <v>0.28299049565267675</v>
      </c>
      <c r="M13" s="267">
        <f>G13-H13</f>
        <v>110600</v>
      </c>
      <c r="N13" s="159" t="s">
        <v>31</v>
      </c>
      <c r="O13" s="150">
        <f>IF(ISERROR('[2]Récolte_N'!$F$18)=TRUE,"",'[2]Récolte_N'!$F$18)</f>
        <v>54100</v>
      </c>
      <c r="P13" s="150">
        <f t="shared" si="1"/>
        <v>83.76007393715342</v>
      </c>
      <c r="Q13" s="151">
        <f>IF(ISERROR('[2]Récolte_N'!$H$18)=TRUE,"",'[2]Récolte_N'!$H$18)</f>
        <v>453142</v>
      </c>
      <c r="R13" s="222">
        <f>'[21]MA'!$AI169</f>
        <v>349400</v>
      </c>
      <c r="S13" s="263">
        <f>E13-Q13</f>
        <v>139958</v>
      </c>
      <c r="T13" s="268">
        <f t="shared" si="2"/>
        <v>5050</v>
      </c>
      <c r="U13" s="269">
        <f t="shared" si="2"/>
        <v>16.510424794883775</v>
      </c>
    </row>
    <row r="14" spans="1:21" ht="13.5" customHeight="1">
      <c r="A14" s="23">
        <v>17376</v>
      </c>
      <c r="B14" s="158" t="s">
        <v>9</v>
      </c>
      <c r="C14" s="150">
        <f>IF(ISERROR('[61]Récolte_N'!$F$18)=TRUE,"",'[61]Récolte_N'!$F$18)</f>
        <v>57700</v>
      </c>
      <c r="D14" s="150">
        <f t="shared" si="0"/>
        <v>107.67417677642982</v>
      </c>
      <c r="E14" s="151">
        <f>IF(ISERROR('[61]Récolte_N'!$H$18)=TRUE,"",'[61]Récolte_N'!$H$18)</f>
        <v>621280</v>
      </c>
      <c r="F14" s="160">
        <f>Q14</f>
        <v>434740</v>
      </c>
      <c r="G14" s="222">
        <f>IF(ISERROR('[61]Récolte_N'!$I$18)=TRUE,"",'[61]Récolte_N'!$I$18)</f>
        <v>560000</v>
      </c>
      <c r="H14" s="223">
        <f>R14</f>
        <v>369283.5</v>
      </c>
      <c r="I14" s="153">
        <f aca="true" t="shared" si="4" ref="I14:I31">IF(OR(H14=0,H14=""),"",(G14/H14)-1)</f>
        <v>0.5164500986369551</v>
      </c>
      <c r="J14" s="154">
        <f>E14-G14</f>
        <v>61280</v>
      </c>
      <c r="K14" s="162">
        <f>Q14-H14</f>
        <v>65456.5</v>
      </c>
      <c r="L14" s="266">
        <f>J14/K14-1</f>
        <v>-0.06380573357878894</v>
      </c>
      <c r="M14" s="270">
        <f>(G14+G15)-H14</f>
        <v>495716.5</v>
      </c>
      <c r="N14" s="126" t="s">
        <v>9</v>
      </c>
      <c r="O14" s="150">
        <f>IF(ISERROR('[3]Récolte_N'!$F$18)=TRUE,"",'[3]Récolte_N'!$F$18)</f>
        <v>55800</v>
      </c>
      <c r="P14" s="150">
        <f t="shared" si="1"/>
        <v>77.91039426523297</v>
      </c>
      <c r="Q14" s="151">
        <f>IF(ISERROR('[3]Récolte_N'!$H$18)=TRUE,"",'[3]Récolte_N'!$H$18)</f>
        <v>434740</v>
      </c>
      <c r="R14" s="222">
        <f>'[21]MA'!$AI170</f>
        <v>369283.5</v>
      </c>
      <c r="S14" s="263">
        <f>E14-Q14</f>
        <v>186540</v>
      </c>
      <c r="T14" s="268">
        <f t="shared" si="2"/>
        <v>1900</v>
      </c>
      <c r="U14" s="269">
        <f t="shared" si="2"/>
        <v>29.76378251119685</v>
      </c>
    </row>
    <row r="15" spans="1:21" ht="13.5" customHeight="1">
      <c r="A15" s="23">
        <v>26391</v>
      </c>
      <c r="B15" s="158" t="s">
        <v>28</v>
      </c>
      <c r="C15" s="150">
        <f>IF(ISERROR('[62]Récolte_N'!$F$18)=TRUE,"",'[62]Récolte_N'!$F$18)</f>
        <v>33000</v>
      </c>
      <c r="D15" s="150">
        <f t="shared" si="0"/>
        <v>105</v>
      </c>
      <c r="E15" s="151">
        <f>IF(ISERROR('[62]Récolte_N'!$H$18)=TRUE,"",'[62]Récolte_N'!$H$18)</f>
        <v>346500</v>
      </c>
      <c r="F15" s="160">
        <f aca="true" t="shared" si="5" ref="F15:F30">Q15</f>
        <v>252000</v>
      </c>
      <c r="G15" s="222">
        <f>IF(ISERROR('[62]Récolte_N'!$I$18)=TRUE,"",'[62]Récolte_N'!$I$18)</f>
        <v>305000</v>
      </c>
      <c r="H15" s="223">
        <f aca="true" t="shared" si="6" ref="H15:H30">R15</f>
        <v>215095.7</v>
      </c>
      <c r="I15" s="153">
        <f t="shared" si="4"/>
        <v>0.4179734880799568</v>
      </c>
      <c r="J15" s="154">
        <f t="shared" si="3"/>
        <v>41500</v>
      </c>
      <c r="K15" s="162">
        <f aca="true" t="shared" si="7" ref="K15:K29">Q15-H15</f>
        <v>36904.29999999999</v>
      </c>
      <c r="L15" s="266">
        <f>J15/K15-1</f>
        <v>0.12453020379738988</v>
      </c>
      <c r="M15" s="270">
        <f aca="true" t="shared" si="8" ref="M15:M30">(G15+G16)-H15</f>
        <v>275304.3</v>
      </c>
      <c r="N15" s="126" t="s">
        <v>28</v>
      </c>
      <c r="O15" s="150">
        <f>IF(ISERROR('[4]Récolte_N'!$F$18)=TRUE,"",'[4]Récolte_N'!$F$18)</f>
        <v>31500</v>
      </c>
      <c r="P15" s="150">
        <f t="shared" si="1"/>
        <v>80</v>
      </c>
      <c r="Q15" s="151">
        <f>IF(ISERROR('[4]Récolte_N'!$H$18)=TRUE,"",'[4]Récolte_N'!$H$18)</f>
        <v>252000</v>
      </c>
      <c r="R15" s="222">
        <f>'[21]MA'!$AI171</f>
        <v>215095.7</v>
      </c>
      <c r="S15" s="263"/>
      <c r="T15" s="268"/>
      <c r="U15" s="269"/>
    </row>
    <row r="16" spans="1:21" ht="13.5" customHeight="1">
      <c r="A16" s="23">
        <v>19136</v>
      </c>
      <c r="B16" s="158" t="s">
        <v>10</v>
      </c>
      <c r="C16" s="150">
        <f>IF(ISERROR('[63]Récolte_N'!$F$18)=TRUE,"",'[63]Récolte_N'!$F$18)</f>
        <v>18000</v>
      </c>
      <c r="D16" s="150">
        <f t="shared" si="0"/>
        <v>103</v>
      </c>
      <c r="E16" s="151">
        <f>IF(ISERROR('[63]Récolte_N'!$H$18)=TRUE,"",'[63]Récolte_N'!$H$18)</f>
        <v>185400</v>
      </c>
      <c r="F16" s="160">
        <f t="shared" si="5"/>
        <v>186000</v>
      </c>
      <c r="G16" s="222">
        <f>IF(ISERROR('[63]Récolte_N'!$I$18)=TRUE,"",'[63]Récolte_N'!$I$18)</f>
        <v>185400</v>
      </c>
      <c r="H16" s="223">
        <f t="shared" si="6"/>
        <v>179270.6</v>
      </c>
      <c r="I16" s="153">
        <f t="shared" si="4"/>
        <v>0.03419077082354827</v>
      </c>
      <c r="J16" s="154">
        <f t="shared" si="3"/>
        <v>0</v>
      </c>
      <c r="K16" s="162">
        <f t="shared" si="7"/>
        <v>6729.399999999994</v>
      </c>
      <c r="L16" s="266">
        <f aca="true" t="shared" si="9" ref="L16:L31">J16/K16-1</f>
        <v>-1</v>
      </c>
      <c r="M16" s="270">
        <f t="shared" si="8"/>
        <v>412129.4</v>
      </c>
      <c r="N16" s="126" t="s">
        <v>10</v>
      </c>
      <c r="O16" s="150">
        <f>IF(ISERROR('[5]Récolte_N'!$F$18)=TRUE,"",'[5]Récolte_N'!$F$18)</f>
        <v>20000</v>
      </c>
      <c r="P16" s="150">
        <f t="shared" si="1"/>
        <v>93</v>
      </c>
      <c r="Q16" s="151">
        <f>IF(ISERROR('[5]Récolte_N'!$H$18)=TRUE,"",'[5]Récolte_N'!$H$18)</f>
        <v>186000</v>
      </c>
      <c r="R16" s="222">
        <f>'[21]MA'!$AI172</f>
        <v>179270.6</v>
      </c>
      <c r="S16" s="263">
        <f aca="true" t="shared" si="10" ref="S16:S21">E16-Q16</f>
        <v>-600</v>
      </c>
      <c r="T16" s="268">
        <f aca="true" t="shared" si="11" ref="T16:U21">C16-O16</f>
        <v>-2000</v>
      </c>
      <c r="U16" s="269">
        <f t="shared" si="11"/>
        <v>10</v>
      </c>
    </row>
    <row r="17" spans="1:21" ht="13.5" customHeight="1">
      <c r="A17" s="23">
        <v>1790</v>
      </c>
      <c r="B17" s="158" t="s">
        <v>11</v>
      </c>
      <c r="C17" s="150">
        <f>IF(ISERROR('[64]Récolte_N'!$F$18)=TRUE,"",'[64]Récolte_N'!$F$18)</f>
        <v>42800</v>
      </c>
      <c r="D17" s="150">
        <f t="shared" si="0"/>
        <v>101.05140186915888</v>
      </c>
      <c r="E17" s="151">
        <f>IF(ISERROR('[64]Récolte_N'!$H$18)=TRUE,"",'[64]Récolte_N'!$H$18)</f>
        <v>432500</v>
      </c>
      <c r="F17" s="160">
        <f t="shared" si="5"/>
        <v>490300</v>
      </c>
      <c r="G17" s="222">
        <f>IF(ISERROR('[64]Récolte_N'!$I$18)=TRUE,"",'[64]Récolte_N'!$I$18)</f>
        <v>406000</v>
      </c>
      <c r="H17" s="223">
        <f t="shared" si="6"/>
        <v>443079.3</v>
      </c>
      <c r="I17" s="153">
        <f t="shared" si="4"/>
        <v>-0.08368547120120484</v>
      </c>
      <c r="J17" s="154">
        <f t="shared" si="3"/>
        <v>26500</v>
      </c>
      <c r="K17" s="162">
        <f t="shared" si="7"/>
        <v>47220.70000000001</v>
      </c>
      <c r="L17" s="266">
        <f t="shared" si="9"/>
        <v>-0.43880543914003833</v>
      </c>
      <c r="M17" s="270">
        <f t="shared" si="8"/>
        <v>1262920.7</v>
      </c>
      <c r="N17" s="126" t="s">
        <v>11</v>
      </c>
      <c r="O17" s="150">
        <f>IF(ISERROR('[6]Récolte_N'!$F$18)=TRUE,"",'[6]Récolte_N'!$F$18)</f>
        <v>54300</v>
      </c>
      <c r="P17" s="150">
        <f t="shared" si="1"/>
        <v>90.29465930018416</v>
      </c>
      <c r="Q17" s="151">
        <f>IF(ISERROR('[6]Récolte_N'!$H$18)=TRUE,"",'[6]Récolte_N'!$H$18)</f>
        <v>490300</v>
      </c>
      <c r="R17" s="222">
        <f>'[21]MA'!$AI173</f>
        <v>443079.3</v>
      </c>
      <c r="S17" s="263">
        <f t="shared" si="10"/>
        <v>-57800</v>
      </c>
      <c r="T17" s="268">
        <f t="shared" si="11"/>
        <v>-11500</v>
      </c>
      <c r="U17" s="269">
        <f t="shared" si="11"/>
        <v>10.756742568974715</v>
      </c>
    </row>
    <row r="18" spans="1:21" ht="13.5" customHeight="1">
      <c r="A18" s="23" t="s">
        <v>13</v>
      </c>
      <c r="B18" s="158" t="s">
        <v>12</v>
      </c>
      <c r="C18" s="150">
        <f>IF(ISERROR('[65]Récolte_N'!$F$18)=TRUE,"",'[65]Récolte_N'!$F$18)</f>
        <v>131500</v>
      </c>
      <c r="D18" s="150">
        <f t="shared" si="0"/>
        <v>103.4828897338403</v>
      </c>
      <c r="E18" s="151">
        <f>IF(ISERROR('[65]Récolte_N'!$H$18)=TRUE,"",'[65]Récolte_N'!$H$18)</f>
        <v>1360800</v>
      </c>
      <c r="F18" s="160">
        <f t="shared" si="5"/>
        <v>1014000</v>
      </c>
      <c r="G18" s="222">
        <f>IF(ISERROR('[65]Récolte_N'!$I$18)=TRUE,"",'[65]Récolte_N'!$I$18)</f>
        <v>1300000</v>
      </c>
      <c r="H18" s="223">
        <f t="shared" si="6"/>
        <v>960777.6</v>
      </c>
      <c r="I18" s="153">
        <f t="shared" si="4"/>
        <v>0.3530706794163394</v>
      </c>
      <c r="J18" s="154">
        <f t="shared" si="3"/>
        <v>60800</v>
      </c>
      <c r="K18" s="162">
        <f t="shared" si="7"/>
        <v>53222.40000000002</v>
      </c>
      <c r="L18" s="266">
        <f t="shared" si="9"/>
        <v>0.14237614237614182</v>
      </c>
      <c r="M18" s="270">
        <f t="shared" si="8"/>
        <v>370222.4</v>
      </c>
      <c r="N18" s="126" t="s">
        <v>12</v>
      </c>
      <c r="O18" s="150">
        <f>IF(ISERROR('[7]Récolte_N'!$F$18)=TRUE,"",'[7]Récolte_N'!$F$18)</f>
        <v>123500</v>
      </c>
      <c r="P18" s="150">
        <f t="shared" si="1"/>
        <v>82.10526315789474</v>
      </c>
      <c r="Q18" s="151">
        <f>IF(ISERROR('[7]Récolte_N'!$H$18)=TRUE,"",'[7]Récolte_N'!$H$18)</f>
        <v>1014000</v>
      </c>
      <c r="R18" s="222">
        <f>'[21]MA'!$AI174</f>
        <v>960777.6</v>
      </c>
      <c r="S18" s="263">
        <f t="shared" si="10"/>
        <v>346800</v>
      </c>
      <c r="T18" s="268">
        <f t="shared" si="11"/>
        <v>8000</v>
      </c>
      <c r="U18" s="269">
        <f t="shared" si="11"/>
        <v>21.377626575945555</v>
      </c>
    </row>
    <row r="19" spans="1:21" ht="13.5" customHeight="1">
      <c r="A19" s="23" t="s">
        <v>13</v>
      </c>
      <c r="B19" s="158" t="s">
        <v>14</v>
      </c>
      <c r="C19" s="150">
        <f>IF(ISERROR('[66]Récolte_N'!$F$18)=TRUE,"",'[66]Récolte_N'!$F$18)</f>
        <v>5350</v>
      </c>
      <c r="D19" s="150">
        <f t="shared" si="0"/>
        <v>79.4392523364486</v>
      </c>
      <c r="E19" s="151">
        <f>IF(ISERROR('[66]Récolte_N'!$H$18)=TRUE,"",'[66]Récolte_N'!$H$18)</f>
        <v>42500</v>
      </c>
      <c r="F19" s="160">
        <f t="shared" si="5"/>
        <v>50000</v>
      </c>
      <c r="G19" s="222">
        <f>IF(ISERROR('[66]Récolte_N'!$I$18)=TRUE,"",'[66]Récolte_N'!$I$18)</f>
        <v>31000</v>
      </c>
      <c r="H19" s="223">
        <f t="shared" si="6"/>
        <v>31446.2</v>
      </c>
      <c r="I19" s="153">
        <f t="shared" si="4"/>
        <v>-0.014189313812161708</v>
      </c>
      <c r="J19" s="154">
        <f t="shared" si="3"/>
        <v>11500</v>
      </c>
      <c r="K19" s="162">
        <f t="shared" si="7"/>
        <v>18553.8</v>
      </c>
      <c r="L19" s="266">
        <f t="shared" si="9"/>
        <v>-0.3801808793885888</v>
      </c>
      <c r="M19" s="270">
        <f t="shared" si="8"/>
        <v>517553.8</v>
      </c>
      <c r="N19" s="126" t="s">
        <v>14</v>
      </c>
      <c r="O19" s="150">
        <f>IF(ISERROR('[8]Récolte_N'!$F$18)=TRUE,"",'[8]Récolte_N'!$F$18)</f>
        <v>5900</v>
      </c>
      <c r="P19" s="150">
        <f t="shared" si="1"/>
        <v>84.74576271186442</v>
      </c>
      <c r="Q19" s="151">
        <f>IF(ISERROR('[8]Récolte_N'!$H$18)=TRUE,"",'[8]Récolte_N'!$H$18)</f>
        <v>50000</v>
      </c>
      <c r="R19" s="222">
        <f>'[21]MA'!$AI175</f>
        <v>31446.2</v>
      </c>
      <c r="S19" s="263">
        <f t="shared" si="10"/>
        <v>-7500</v>
      </c>
      <c r="T19" s="268">
        <f t="shared" si="11"/>
        <v>-550</v>
      </c>
      <c r="U19" s="269">
        <f t="shared" si="11"/>
        <v>-5.306510375415812</v>
      </c>
    </row>
    <row r="20" spans="1:21" ht="13.5" customHeight="1">
      <c r="A20" s="23" t="s">
        <v>13</v>
      </c>
      <c r="B20" s="158" t="s">
        <v>27</v>
      </c>
      <c r="C20" s="150">
        <f>IF(ISERROR('[67]Récolte_N'!$F$18)=TRUE,"",'[67]Récolte_N'!$F$18)</f>
        <v>53230</v>
      </c>
      <c r="D20" s="150">
        <f>IF(OR(C20="",C20=0),"",(E20/C20)*10)</f>
        <v>99.40634980274281</v>
      </c>
      <c r="E20" s="151">
        <f>IF(ISERROR('[67]Récolte_N'!$H$18)=TRUE,"",'[67]Récolte_N'!$H$18)</f>
        <v>529140</v>
      </c>
      <c r="F20" s="160">
        <f t="shared" si="5"/>
        <v>391185</v>
      </c>
      <c r="G20" s="222">
        <f>IF(ISERROR('[67]Récolte_N'!$I$18)=TRUE,"",'[67]Récolte_N'!$I$18)</f>
        <v>518000</v>
      </c>
      <c r="H20" s="223">
        <f t="shared" si="6"/>
        <v>349314.7</v>
      </c>
      <c r="I20" s="153">
        <f t="shared" si="4"/>
        <v>0.48290352510215007</v>
      </c>
      <c r="J20" s="154">
        <f t="shared" si="3"/>
        <v>11140</v>
      </c>
      <c r="K20" s="162">
        <f t="shared" si="7"/>
        <v>41870.29999999999</v>
      </c>
      <c r="L20" s="266">
        <f t="shared" si="9"/>
        <v>-0.7339402870292306</v>
      </c>
      <c r="M20" s="270">
        <f t="shared" si="8"/>
        <v>383685.3</v>
      </c>
      <c r="N20" s="126" t="s">
        <v>27</v>
      </c>
      <c r="O20" s="150">
        <f>IF(ISERROR('[9]Récolte_N'!$F$18)=TRUE,"",'[9]Récolte_N'!$F$18)</f>
        <v>51620</v>
      </c>
      <c r="P20" s="150">
        <f t="shared" si="1"/>
        <v>75.78167376985664</v>
      </c>
      <c r="Q20" s="151">
        <f>IF(ISERROR('[9]Récolte_N'!$H$18)=TRUE,"",'[9]Récolte_N'!$H$18)</f>
        <v>391185</v>
      </c>
      <c r="R20" s="222">
        <f>'[21]MA'!$AI176</f>
        <v>349314.7</v>
      </c>
      <c r="S20" s="263">
        <f t="shared" si="10"/>
        <v>137955</v>
      </c>
      <c r="T20" s="268">
        <f t="shared" si="11"/>
        <v>1610</v>
      </c>
      <c r="U20" s="269">
        <f t="shared" si="11"/>
        <v>23.62467603288617</v>
      </c>
    </row>
    <row r="21" spans="1:21" ht="13.5" customHeight="1">
      <c r="A21" s="23" t="s">
        <v>13</v>
      </c>
      <c r="B21" s="158" t="s">
        <v>15</v>
      </c>
      <c r="C21" s="150">
        <f>IF(ISERROR('[68]Récolte_N'!$F$18)=TRUE,"",'[68]Récolte_N'!$F$18)</f>
        <v>23000</v>
      </c>
      <c r="D21" s="150">
        <f>IF(OR(C21="",C21=0),"",(E21/C21)*10)</f>
        <v>95.65217391304347</v>
      </c>
      <c r="E21" s="151">
        <f>IF(ISERROR('[68]Récolte_N'!$H$18)=TRUE,"",'[68]Récolte_N'!$H$18)</f>
        <v>220000</v>
      </c>
      <c r="F21" s="160">
        <f t="shared" si="5"/>
        <v>125000</v>
      </c>
      <c r="G21" s="222">
        <f>IF(ISERROR('[68]Récolte_N'!$I$18)=TRUE,"",'[68]Récolte_N'!$I$18)</f>
        <v>215000</v>
      </c>
      <c r="H21" s="223">
        <f t="shared" si="6"/>
        <v>132298.1</v>
      </c>
      <c r="I21" s="153">
        <f t="shared" si="4"/>
        <v>0.6251178210420254</v>
      </c>
      <c r="J21" s="154">
        <f t="shared" si="3"/>
        <v>5000</v>
      </c>
      <c r="K21" s="162">
        <f t="shared" si="7"/>
        <v>-7298.100000000006</v>
      </c>
      <c r="L21" s="266">
        <f>J21/K21-1</f>
        <v>-1.685109823104643</v>
      </c>
      <c r="M21" s="270">
        <f t="shared" si="8"/>
        <v>1632701.9</v>
      </c>
      <c r="N21" s="126" t="s">
        <v>15</v>
      </c>
      <c r="O21" s="150">
        <f>IF(ISERROR('[10]Récolte_N'!$F$18)=TRUE,"",'[10]Récolte_N'!$F$18)</f>
        <v>17000</v>
      </c>
      <c r="P21" s="150">
        <f t="shared" si="1"/>
        <v>73.52941176470588</v>
      </c>
      <c r="Q21" s="151">
        <f>IF(ISERROR('[10]Récolte_N'!$H$18)=TRUE,"",'[10]Récolte_N'!$H$18)</f>
        <v>125000</v>
      </c>
      <c r="R21" s="222">
        <f>'[21]MA'!$AI177</f>
        <v>132298.1</v>
      </c>
      <c r="S21" s="263">
        <f t="shared" si="10"/>
        <v>95000</v>
      </c>
      <c r="T21" s="268">
        <f t="shared" si="11"/>
        <v>6000</v>
      </c>
      <c r="U21" s="269">
        <f t="shared" si="11"/>
        <v>22.122762148337586</v>
      </c>
    </row>
    <row r="22" spans="1:21" ht="13.5" customHeight="1">
      <c r="A22" s="23" t="s">
        <v>13</v>
      </c>
      <c r="B22" s="158" t="s">
        <v>29</v>
      </c>
      <c r="C22" s="150">
        <f>IF(ISERROR('[69]Récolte_N'!$F$18)=TRUE,"",'[69]Récolte_N'!$F$18)</f>
        <v>136000</v>
      </c>
      <c r="D22" s="150">
        <f>IF(OR(C22="",C22=0),"",(E22/C22)*10)</f>
        <v>115.44117647058825</v>
      </c>
      <c r="E22" s="151">
        <f>IF(ISERROR('[69]Récolte_N'!$H$18)=TRUE,"",'[69]Récolte_N'!$H$18)</f>
        <v>1570000</v>
      </c>
      <c r="F22" s="160">
        <f t="shared" si="5"/>
        <v>1300000</v>
      </c>
      <c r="G22" s="222">
        <f>IF(ISERROR('[69]Récolte_N'!$I$18)=TRUE,"",'[69]Récolte_N'!$I$18)</f>
        <v>1550000</v>
      </c>
      <c r="H22" s="223">
        <f t="shared" si="6"/>
        <v>1235142.1</v>
      </c>
      <c r="I22" s="153">
        <f t="shared" si="4"/>
        <v>0.25491633715667206</v>
      </c>
      <c r="J22" s="154">
        <f t="shared" si="3"/>
        <v>20000</v>
      </c>
      <c r="K22" s="162">
        <f t="shared" si="7"/>
        <v>64857.89999999991</v>
      </c>
      <c r="L22" s="266">
        <f t="shared" si="9"/>
        <v>-0.6916335558197224</v>
      </c>
      <c r="M22" s="270">
        <f t="shared" si="8"/>
        <v>1029747.8999999999</v>
      </c>
      <c r="N22" s="126" t="s">
        <v>29</v>
      </c>
      <c r="O22" s="150">
        <f>IF(ISERROR('[11]Récolte_N'!$F$18)=TRUE,"",'[11]Récolte_N'!$F$18)</f>
        <v>131000</v>
      </c>
      <c r="P22" s="150">
        <f t="shared" si="1"/>
        <v>99.23664122137404</v>
      </c>
      <c r="Q22" s="151">
        <f>IF(ISERROR('[11]Récolte_N'!$H$18)=TRUE,"",'[11]Récolte_N'!$H$18)</f>
        <v>1300000</v>
      </c>
      <c r="R22" s="222">
        <f>'[21]MA'!$AI178</f>
        <v>1235142.1</v>
      </c>
      <c r="S22" s="263"/>
      <c r="T22" s="268"/>
      <c r="U22" s="269"/>
    </row>
    <row r="23" spans="1:21" ht="13.5" customHeight="1">
      <c r="A23" s="23" t="s">
        <v>13</v>
      </c>
      <c r="B23" s="158" t="s">
        <v>16</v>
      </c>
      <c r="C23" s="150">
        <f>IF(ISERROR('[70]Récolte_N'!$F$18)=TRUE,"",'[70]Récolte_N'!$F$18)</f>
        <v>89817</v>
      </c>
      <c r="D23" s="150">
        <f t="shared" si="0"/>
        <v>91.4690587709571</v>
      </c>
      <c r="E23" s="151">
        <f>IF(ISERROR('[70]Récolte_N'!$H$18)=TRUE,"",'[70]Récolte_N'!$H$18)</f>
        <v>821547.6451631055</v>
      </c>
      <c r="F23" s="160">
        <f t="shared" si="5"/>
        <v>784589.8997610402</v>
      </c>
      <c r="G23" s="222">
        <f>IF(ISERROR('[70]Récolte_N'!$I$18)=TRUE,"",'[70]Récolte_N'!$I$18)</f>
        <v>714890</v>
      </c>
      <c r="H23" s="223">
        <f t="shared" si="6"/>
        <v>593598.1</v>
      </c>
      <c r="I23" s="153">
        <f t="shared" si="4"/>
        <v>0.20433336966543525</v>
      </c>
      <c r="J23" s="154">
        <f t="shared" si="3"/>
        <v>106657.64516310545</v>
      </c>
      <c r="K23" s="162">
        <f t="shared" si="7"/>
        <v>190991.79976104025</v>
      </c>
      <c r="L23" s="266">
        <f t="shared" si="9"/>
        <v>-0.44155903396611607</v>
      </c>
      <c r="M23" s="270">
        <f t="shared" si="8"/>
        <v>1371291.9</v>
      </c>
      <c r="N23" s="126" t="s">
        <v>16</v>
      </c>
      <c r="O23" s="150">
        <f>IF(ISERROR('[12]Récolte_N'!$F$18)=TRUE,"",'[12]Récolte_N'!$F$18)</f>
        <v>95800</v>
      </c>
      <c r="P23" s="150">
        <f t="shared" si="1"/>
        <v>81.89873692703969</v>
      </c>
      <c r="Q23" s="151">
        <f>IF(ISERROR('[12]Récolte_N'!$H$18)=TRUE,"",'[12]Récolte_N'!$H$18)</f>
        <v>784589.8997610402</v>
      </c>
      <c r="R23" s="222">
        <f>'[21]MA'!$AI179</f>
        <v>593598.1</v>
      </c>
      <c r="S23" s="263">
        <f aca="true" t="shared" si="12" ref="S23:S28">E23-Q23</f>
        <v>36957.74540206522</v>
      </c>
      <c r="T23" s="268">
        <f aca="true" t="shared" si="13" ref="T23:U28">C23-O23</f>
        <v>-5983</v>
      </c>
      <c r="U23" s="269">
        <f t="shared" si="13"/>
        <v>9.570321843917412</v>
      </c>
    </row>
    <row r="24" spans="1:21" ht="13.5" customHeight="1">
      <c r="A24" s="23" t="s">
        <v>13</v>
      </c>
      <c r="B24" s="158" t="s">
        <v>17</v>
      </c>
      <c r="C24" s="150">
        <f>IF(ISERROR('[71]Récolte_N'!$F$18)=TRUE,"",'[71]Récolte_N'!$F$18)</f>
        <v>144700</v>
      </c>
      <c r="D24" s="150">
        <f t="shared" si="0"/>
        <v>96.95438838977195</v>
      </c>
      <c r="E24" s="151">
        <f>IF(ISERROR('[71]Récolte_N'!$H$18)=TRUE,"",'[71]Récolte_N'!$H$18)</f>
        <v>1402930</v>
      </c>
      <c r="F24" s="160">
        <f t="shared" si="5"/>
        <v>1300200</v>
      </c>
      <c r="G24" s="222">
        <f>IF(ISERROR('[71]Récolte_N'!$I$18)=TRUE,"",'[71]Récolte_N'!$I$18)</f>
        <v>1250000</v>
      </c>
      <c r="H24" s="223">
        <f t="shared" si="6"/>
        <v>1171441.9</v>
      </c>
      <c r="I24" s="153">
        <f t="shared" si="4"/>
        <v>0.0670610296592602</v>
      </c>
      <c r="J24" s="154">
        <f t="shared" si="3"/>
        <v>152930</v>
      </c>
      <c r="K24" s="162">
        <f t="shared" si="7"/>
        <v>128758.1000000001</v>
      </c>
      <c r="L24" s="266">
        <f t="shared" si="9"/>
        <v>0.18773110196562315</v>
      </c>
      <c r="M24" s="270">
        <f t="shared" si="8"/>
        <v>1548558.1</v>
      </c>
      <c r="N24" s="126" t="s">
        <v>17</v>
      </c>
      <c r="O24" s="150">
        <f>IF(ISERROR('[13]Récolte_N'!$F$18)=TRUE,"",'[13]Récolte_N'!$F$18)</f>
        <v>168845</v>
      </c>
      <c r="P24" s="150">
        <f t="shared" si="1"/>
        <v>77.00553762326395</v>
      </c>
      <c r="Q24" s="151">
        <f>IF(ISERROR('[13]Récolte_N'!$H$18)=TRUE,"",'[13]Récolte_N'!$H$18)</f>
        <v>1300200</v>
      </c>
      <c r="R24" s="222">
        <f>'[21]MA'!$AI180</f>
        <v>1171441.9</v>
      </c>
      <c r="S24" s="263">
        <f t="shared" si="12"/>
        <v>102730</v>
      </c>
      <c r="T24" s="268">
        <f t="shared" si="13"/>
        <v>-24145</v>
      </c>
      <c r="U24" s="269">
        <f t="shared" si="13"/>
        <v>19.948850766508002</v>
      </c>
    </row>
    <row r="25" spans="1:21" ht="13.5" customHeight="1">
      <c r="A25" s="23" t="s">
        <v>13</v>
      </c>
      <c r="B25" s="158" t="s">
        <v>18</v>
      </c>
      <c r="C25" s="150">
        <f>IF(ISERROR('[72]Récolte_N'!$F$18)=TRUE,"",'[72]Récolte_N'!$F$18)</f>
        <v>164300</v>
      </c>
      <c r="D25" s="150">
        <f t="shared" si="0"/>
        <v>103.46926354230067</v>
      </c>
      <c r="E25" s="151">
        <f>IF(ISERROR('[72]Récolte_N'!$H$18)=TRUE,"",'[72]Récolte_N'!$H$18)</f>
        <v>1700000</v>
      </c>
      <c r="F25" s="160">
        <f t="shared" si="5"/>
        <v>1596500</v>
      </c>
      <c r="G25" s="222">
        <f>IF(ISERROR('[72]Récolte_N'!$I$18)=TRUE,"",'[72]Récolte_N'!$I$18)</f>
        <v>1470000</v>
      </c>
      <c r="H25" s="223">
        <f t="shared" si="6"/>
        <v>1252544.4</v>
      </c>
      <c r="I25" s="153">
        <f t="shared" si="4"/>
        <v>0.173611091151739</v>
      </c>
      <c r="J25" s="154">
        <f t="shared" si="3"/>
        <v>230000</v>
      </c>
      <c r="K25" s="162">
        <f t="shared" si="7"/>
        <v>343955.6000000001</v>
      </c>
      <c r="L25" s="266">
        <f t="shared" si="9"/>
        <v>-0.3313090410506474</v>
      </c>
      <c r="M25" s="270">
        <f t="shared" si="8"/>
        <v>627455.6000000001</v>
      </c>
      <c r="N25" s="126" t="s">
        <v>18</v>
      </c>
      <c r="O25" s="150">
        <f>IF(ISERROR('[14]Récolte_N'!$F$18)=TRUE,"",'[14]Récolte_N'!$F$18)</f>
        <v>168500</v>
      </c>
      <c r="P25" s="150">
        <f t="shared" si="1"/>
        <v>94.74777448071217</v>
      </c>
      <c r="Q25" s="151">
        <f>IF(ISERROR('[14]Récolte_N'!$H$18)=TRUE,"",'[14]Récolte_N'!$H$18)</f>
        <v>1596500</v>
      </c>
      <c r="R25" s="222">
        <f>'[21]MA'!$AI181</f>
        <v>1252544.4</v>
      </c>
      <c r="S25" s="263">
        <f t="shared" si="12"/>
        <v>103500</v>
      </c>
      <c r="T25" s="268">
        <f t="shared" si="13"/>
        <v>-4200</v>
      </c>
      <c r="U25" s="269">
        <f t="shared" si="13"/>
        <v>8.7214890615885</v>
      </c>
    </row>
    <row r="26" spans="1:21" ht="13.5" customHeight="1">
      <c r="A26" s="23" t="s">
        <v>13</v>
      </c>
      <c r="B26" s="158" t="s">
        <v>19</v>
      </c>
      <c r="C26" s="150">
        <f>IF(ISERROR('[73]Récolte_N'!$F$18)=TRUE,"",'[73]Récolte_N'!$F$18)</f>
        <v>43170</v>
      </c>
      <c r="D26" s="150">
        <f t="shared" si="0"/>
        <v>108</v>
      </c>
      <c r="E26" s="151">
        <f>IF(ISERROR('[73]Récolte_N'!$H$18)=TRUE,"",'[73]Récolte_N'!$H$18)</f>
        <v>466236</v>
      </c>
      <c r="F26" s="160">
        <f t="shared" si="5"/>
        <v>490820</v>
      </c>
      <c r="G26" s="222">
        <f>IF(ISERROR('[73]Récolte_N'!$I$18)=TRUE,"",'[73]Récolte_N'!$I$18)</f>
        <v>410000</v>
      </c>
      <c r="H26" s="223">
        <f t="shared" si="6"/>
        <v>408193.2</v>
      </c>
      <c r="I26" s="153">
        <f t="shared" si="4"/>
        <v>0.004426335372563761</v>
      </c>
      <c r="J26" s="154">
        <f t="shared" si="3"/>
        <v>56236</v>
      </c>
      <c r="K26" s="162">
        <f t="shared" si="7"/>
        <v>82626.79999999999</v>
      </c>
      <c r="L26" s="266">
        <f t="shared" si="9"/>
        <v>-0.3193975804460537</v>
      </c>
      <c r="M26" s="270">
        <f t="shared" si="8"/>
        <v>2021806.8</v>
      </c>
      <c r="N26" s="126" t="s">
        <v>19</v>
      </c>
      <c r="O26" s="150">
        <f>IF(ISERROR('[15]Récolte_N'!$F$18)=TRUE,"",'[15]Récolte_N'!$F$18)</f>
        <v>50600</v>
      </c>
      <c r="P26" s="150">
        <f t="shared" si="1"/>
        <v>97</v>
      </c>
      <c r="Q26" s="151">
        <f>IF(ISERROR('[15]Récolte_N'!$H$18)=TRUE,"",'[15]Récolte_N'!$H$18)</f>
        <v>490820</v>
      </c>
      <c r="R26" s="222">
        <f>'[21]MA'!$AI182</f>
        <v>408193.2</v>
      </c>
      <c r="S26" s="263">
        <f t="shared" si="12"/>
        <v>-24584</v>
      </c>
      <c r="T26" s="268">
        <f t="shared" si="13"/>
        <v>-7430</v>
      </c>
      <c r="U26" s="269">
        <f t="shared" si="13"/>
        <v>11</v>
      </c>
    </row>
    <row r="27" spans="1:21" ht="13.5" customHeight="1">
      <c r="A27" s="23" t="s">
        <v>13</v>
      </c>
      <c r="B27" s="158" t="s">
        <v>20</v>
      </c>
      <c r="C27" s="150">
        <f>IF(ISERROR('[74]Récolte_N'!$F$18)=TRUE,"",'[74]Récolte_N'!$F$18)</f>
        <v>210460</v>
      </c>
      <c r="D27" s="150">
        <f>IF(OR(C27="",C27=0),"",(E27/C27)*10)</f>
        <v>102.40064620355412</v>
      </c>
      <c r="E27" s="151">
        <f>IF(ISERROR('[74]Récolte_N'!$H$18)=TRUE,"",'[74]Récolte_N'!$H$18)</f>
        <v>2155124</v>
      </c>
      <c r="F27" s="160">
        <f t="shared" si="5"/>
        <v>1661179</v>
      </c>
      <c r="G27" s="222">
        <f>IF(ISERROR('[74]Récolte_N'!$I$18)=TRUE,"",'[74]Récolte_N'!$I$18)</f>
        <v>2020000</v>
      </c>
      <c r="H27" s="223">
        <f t="shared" si="6"/>
        <v>1453931.3</v>
      </c>
      <c r="I27" s="153">
        <f t="shared" si="4"/>
        <v>0.3893366213382985</v>
      </c>
      <c r="J27" s="154">
        <f t="shared" si="3"/>
        <v>135124</v>
      </c>
      <c r="K27" s="162">
        <f t="shared" si="7"/>
        <v>207247.69999999995</v>
      </c>
      <c r="L27" s="266">
        <f t="shared" si="9"/>
        <v>-0.34800723964608515</v>
      </c>
      <c r="M27" s="270">
        <f t="shared" si="8"/>
        <v>629068.7</v>
      </c>
      <c r="N27" s="126" t="s">
        <v>20</v>
      </c>
      <c r="O27" s="150">
        <f>IF(ISERROR('[16]Récolte_N'!$F$18)=TRUE,"",'[16]Récolte_N'!$F$18)</f>
        <v>202850</v>
      </c>
      <c r="P27" s="150">
        <f t="shared" si="1"/>
        <v>81.89198915454769</v>
      </c>
      <c r="Q27" s="151">
        <f>IF(ISERROR('[16]Récolte_N'!$H$18)=TRUE,"",'[16]Récolte_N'!$H$18)</f>
        <v>1661179</v>
      </c>
      <c r="R27" s="222">
        <f>'[21]MA'!$AI183</f>
        <v>1453931.3</v>
      </c>
      <c r="S27" s="263">
        <f t="shared" si="12"/>
        <v>493945</v>
      </c>
      <c r="T27" s="268">
        <f t="shared" si="13"/>
        <v>7610</v>
      </c>
      <c r="U27" s="269">
        <f t="shared" si="13"/>
        <v>20.50865704900643</v>
      </c>
    </row>
    <row r="28" spans="1:21" ht="13.5" customHeight="1">
      <c r="A28" s="23" t="s">
        <v>13</v>
      </c>
      <c r="B28" s="158" t="s">
        <v>21</v>
      </c>
      <c r="C28" s="150">
        <f>IF(ISERROR('[75]Récolte_N'!$F$18)=TRUE,"",'[75]Récolte_N'!$F$18)</f>
        <v>10139</v>
      </c>
      <c r="D28" s="150">
        <f t="shared" si="0"/>
        <v>88.98000000000002</v>
      </c>
      <c r="E28" s="151">
        <f>IF(ISERROR('[75]Récolte_N'!$H$18)=TRUE,"",'[75]Récolte_N'!$H$18)</f>
        <v>90216.82200000001</v>
      </c>
      <c r="F28" s="160">
        <f t="shared" si="5"/>
        <v>88200</v>
      </c>
      <c r="G28" s="222">
        <f>IF(ISERROR('[75]Récolte_N'!$I$18)=TRUE,"",'[75]Récolte_N'!$I$18)</f>
        <v>63000</v>
      </c>
      <c r="H28" s="223">
        <f t="shared" si="6"/>
        <v>72141.1</v>
      </c>
      <c r="I28" s="153">
        <f t="shared" si="4"/>
        <v>-0.12671140306981743</v>
      </c>
      <c r="J28" s="154">
        <f t="shared" si="3"/>
        <v>27216.822000000015</v>
      </c>
      <c r="K28" s="162">
        <f t="shared" si="7"/>
        <v>16058.899999999994</v>
      </c>
      <c r="L28" s="266">
        <f t="shared" si="9"/>
        <v>0.6948123470474332</v>
      </c>
      <c r="M28" s="270">
        <f t="shared" si="8"/>
        <v>113858.9</v>
      </c>
      <c r="N28" s="126" t="s">
        <v>21</v>
      </c>
      <c r="O28" s="150">
        <f>IF(ISERROR('[17]Récolte_N'!$F$18)=TRUE,"",'[17]Récolte_N'!$F$18)</f>
        <v>12600</v>
      </c>
      <c r="P28" s="150">
        <f t="shared" si="1"/>
        <v>70</v>
      </c>
      <c r="Q28" s="151">
        <f>IF(ISERROR('[17]Récolte_N'!$H$18)=TRUE,"",'[17]Récolte_N'!$H$18)</f>
        <v>88200</v>
      </c>
      <c r="R28" s="222">
        <f>'[21]MA'!$AI184</f>
        <v>72141.1</v>
      </c>
      <c r="S28" s="263">
        <f t="shared" si="12"/>
        <v>2016.8220000000147</v>
      </c>
      <c r="T28" s="268">
        <f t="shared" si="13"/>
        <v>-2461</v>
      </c>
      <c r="U28" s="269">
        <f t="shared" si="13"/>
        <v>18.980000000000018</v>
      </c>
    </row>
    <row r="29" spans="2:21" ht="12.75">
      <c r="B29" s="158" t="s">
        <v>30</v>
      </c>
      <c r="C29" s="150">
        <f>IF(ISERROR('[76]Récolte_N'!$F$18)=TRUE,"",'[76]Récolte_N'!$F$18)</f>
        <v>16100</v>
      </c>
      <c r="D29" s="150">
        <f t="shared" si="0"/>
        <v>93.16770186335404</v>
      </c>
      <c r="E29" s="151">
        <f>IF(ISERROR('[76]Récolte_N'!$H$18)=TRUE,"",'[76]Récolte_N'!$H$18)</f>
        <v>150000</v>
      </c>
      <c r="F29" s="160">
        <f t="shared" si="5"/>
        <v>195500</v>
      </c>
      <c r="G29" s="222">
        <f>IF(ISERROR('[76]Récolte_N'!$I$18)=TRUE,"",'[76]Récolte_N'!$I$18)</f>
        <v>123000</v>
      </c>
      <c r="H29" s="223">
        <f t="shared" si="6"/>
        <v>135396.6</v>
      </c>
      <c r="I29" s="153">
        <f t="shared" si="4"/>
        <v>-0.09155769051807805</v>
      </c>
      <c r="J29" s="154">
        <f t="shared" si="3"/>
        <v>27000</v>
      </c>
      <c r="K29" s="162">
        <f t="shared" si="7"/>
        <v>60103.399999999994</v>
      </c>
      <c r="L29" s="266">
        <f t="shared" si="9"/>
        <v>-0.5507741658541779</v>
      </c>
      <c r="M29" s="270">
        <f t="shared" si="8"/>
        <v>1287603.4</v>
      </c>
      <c r="N29" s="126" t="s">
        <v>30</v>
      </c>
      <c r="O29" s="150">
        <f>IF(ISERROR('[18]Récolte_N'!$F$18)=TRUE,"",'[18]Récolte_N'!$F$18)</f>
        <v>23000</v>
      </c>
      <c r="P29" s="150">
        <f t="shared" si="1"/>
        <v>85</v>
      </c>
      <c r="Q29" s="151">
        <f>IF(ISERROR('[18]Récolte_N'!$H$18)=TRUE,"",'[18]Récolte_N'!$H$18)</f>
        <v>195500</v>
      </c>
      <c r="R29" s="222">
        <f>'[21]MA'!$AI185</f>
        <v>135396.6</v>
      </c>
      <c r="S29" s="263"/>
      <c r="T29" s="268"/>
      <c r="U29" s="269"/>
    </row>
    <row r="30" spans="2:22" ht="12.75">
      <c r="B30" s="158" t="s">
        <v>22</v>
      </c>
      <c r="C30" s="150">
        <f>IF(ISERROR('[77]Récolte_N'!$F$18)=TRUE,"",'[77]Récolte_N'!$F$18)</f>
        <v>175729</v>
      </c>
      <c r="D30" s="150">
        <f t="shared" si="0"/>
        <v>95.63134144051352</v>
      </c>
      <c r="E30" s="151">
        <f>IF(ISERROR('[77]Récolte_N'!$H$18)=TRUE,"",'[77]Récolte_N'!$H$18)</f>
        <v>1680520</v>
      </c>
      <c r="F30" s="160">
        <f t="shared" si="5"/>
        <v>1344154</v>
      </c>
      <c r="G30" s="222">
        <f>IF(ISERROR('[77]Récolte_N'!$I$18)=TRUE,"",'[77]Récolte_N'!$I$18)</f>
        <v>1300000</v>
      </c>
      <c r="H30" s="223">
        <f t="shared" si="6"/>
        <v>1079294.4</v>
      </c>
      <c r="I30" s="153">
        <f t="shared" si="4"/>
        <v>0.20449063758692732</v>
      </c>
      <c r="J30" s="154">
        <f t="shared" si="3"/>
        <v>380520</v>
      </c>
      <c r="K30" s="162">
        <f>Q30-H30</f>
        <v>264859.6000000001</v>
      </c>
      <c r="L30" s="266">
        <f t="shared" si="9"/>
        <v>0.4366857006504574</v>
      </c>
      <c r="M30" s="270">
        <f t="shared" si="8"/>
        <v>235705.6000000001</v>
      </c>
      <c r="N30" s="126" t="s">
        <v>22</v>
      </c>
      <c r="O30" s="150">
        <f>IF(ISERROR('[19]Récolte_N'!$F$18)=TRUE,"",'[19]Récolte_N'!$F$18)</f>
        <v>173721</v>
      </c>
      <c r="P30" s="150">
        <f t="shared" si="1"/>
        <v>77.37429556587863</v>
      </c>
      <c r="Q30" s="151">
        <f>IF(ISERROR('[19]Récolte_N'!$H$18)=TRUE,"",'[19]Récolte_N'!$H$18)</f>
        <v>1344154</v>
      </c>
      <c r="R30" s="222">
        <f>'[21]MA'!$AI186</f>
        <v>1079294.4</v>
      </c>
      <c r="S30" s="263">
        <f>E30-Q30</f>
        <v>336366</v>
      </c>
      <c r="T30" s="268">
        <f>C30-O30</f>
        <v>2008</v>
      </c>
      <c r="U30" s="269">
        <f>D30-P30</f>
        <v>18.257045874634898</v>
      </c>
      <c r="V30" s="23">
        <f>R30/Q30</f>
        <v>0.8029544233770832</v>
      </c>
    </row>
    <row r="31" spans="2:22" ht="12.75">
      <c r="B31" s="158" t="s">
        <v>23</v>
      </c>
      <c r="C31" s="150">
        <f>IF(ISERROR('[78]Récolte_N'!$F$18)=TRUE,"",'[78]Récolte_N'!$F$18)</f>
        <v>5000</v>
      </c>
      <c r="D31" s="150">
        <f t="shared" si="0"/>
        <v>63</v>
      </c>
      <c r="E31" s="151">
        <f>IF(ISERROR('[78]Récolte_N'!$H$18)=TRUE,"",'[78]Récolte_N'!$H$18)</f>
        <v>31500</v>
      </c>
      <c r="F31" s="151">
        <f>Q31</f>
        <v>23900</v>
      </c>
      <c r="G31" s="222">
        <f>IF(ISERROR('[78]Récolte_N'!$I$18)=TRUE,"",'[78]Récolte_N'!$I$18)</f>
        <v>15000</v>
      </c>
      <c r="H31" s="222">
        <f>R31</f>
        <v>16977.7</v>
      </c>
      <c r="I31" s="153">
        <f t="shared" si="4"/>
        <v>-0.11648809909469482</v>
      </c>
      <c r="J31" s="154">
        <f t="shared" si="3"/>
        <v>16500</v>
      </c>
      <c r="K31" s="155">
        <f>Q31-H31</f>
        <v>6922.299999999999</v>
      </c>
      <c r="L31" s="266">
        <f t="shared" si="9"/>
        <v>1.3836008263149533</v>
      </c>
      <c r="M31" s="267">
        <f>G31-H31</f>
        <v>-1977.7000000000007</v>
      </c>
      <c r="N31" s="126" t="s">
        <v>23</v>
      </c>
      <c r="O31" s="150">
        <f>IF(ISERROR('[20]Récolte_N'!$F$18)=TRUE,"",'[20]Récolte_N'!$F$18)</f>
        <v>4800</v>
      </c>
      <c r="P31" s="150">
        <f t="shared" si="1"/>
        <v>49.79166666666667</v>
      </c>
      <c r="Q31" s="151">
        <f>IF(ISERROR('[20]Récolte_N'!$H$18)=TRUE,"",'[20]Récolte_N'!$H$18)</f>
        <v>23900</v>
      </c>
      <c r="R31" s="222">
        <f>'[21]MA'!$AI187</f>
        <v>16977.7</v>
      </c>
      <c r="S31" s="263">
        <f>E31-Q31</f>
        <v>7600</v>
      </c>
      <c r="T31" s="268">
        <f>C31-O31</f>
        <v>200</v>
      </c>
      <c r="U31" s="269">
        <f>D31-P31</f>
        <v>13.208333333333329</v>
      </c>
      <c r="V31" s="23">
        <f>R31/Q31</f>
        <v>0.7103640167364017</v>
      </c>
    </row>
    <row r="32" spans="2:21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L32" s="29"/>
      <c r="M32" s="271"/>
      <c r="N32" s="126"/>
      <c r="O32" s="170"/>
      <c r="P32" s="170"/>
      <c r="Q32" s="170"/>
      <c r="R32" s="272"/>
      <c r="S32" s="273"/>
      <c r="T32" s="260"/>
      <c r="U32" s="260"/>
    </row>
    <row r="33" spans="2:21" ht="15.75" thickBot="1">
      <c r="B33" s="171" t="s">
        <v>24</v>
      </c>
      <c r="C33" s="172">
        <f>IF(SUM(C12:C31)=0,"",SUM(C12:C31))</f>
        <v>1749320</v>
      </c>
      <c r="D33" s="172">
        <f>IF(OR(C33="",C33=0),"",(E33/C33)*10)</f>
        <v>101.69577016876906</v>
      </c>
      <c r="E33" s="172">
        <f>IF(SUM(E12:E31)=0,"",SUM(E12:E31))</f>
        <v>17789844.46716311</v>
      </c>
      <c r="F33" s="173">
        <f>IF(SUM(F12:F31)=0,"",SUM(F12:F31))</f>
        <v>14481049.89976104</v>
      </c>
      <c r="G33" s="174">
        <f>IF(SUM(G12:G31)=0,"",SUM(G12:G31))</f>
        <v>16067140</v>
      </c>
      <c r="H33" s="175">
        <f>IF(SUM(H12:H31)=0,"",SUM(H12:H31))</f>
        <v>12469803.399999999</v>
      </c>
      <c r="I33" s="176">
        <f>IF(OR(G33=0,G33=""),"",(G33/H33)-1)</f>
        <v>0.2884838264571197</v>
      </c>
      <c r="J33" s="177">
        <f>SUM(J12:J31)</f>
        <v>1722704.4671631053</v>
      </c>
      <c r="K33" s="178">
        <f>SUM(K12:K31)</f>
        <v>2011246.4997610403</v>
      </c>
      <c r="L33" s="274">
        <f>J33/K33-1</f>
        <v>-0.143464280799105</v>
      </c>
      <c r="M33" s="275">
        <f>G33-H33</f>
        <v>3597336.6000000015</v>
      </c>
      <c r="N33" s="179" t="s">
        <v>24</v>
      </c>
      <c r="O33" s="276">
        <f>IF(SUM(O12:O31)=0,"",SUM(O12:O31))</f>
        <v>1762791</v>
      </c>
      <c r="P33" s="276">
        <f>IF(OR(O33="",O33=0),"",(Q33/O33)*10)</f>
        <v>82.14842201804433</v>
      </c>
      <c r="Q33" s="277">
        <f>IF(SUM(Q12:Q31)=0,"",SUM(Q12:Q31))</f>
        <v>14481049.89976104</v>
      </c>
      <c r="R33" s="278">
        <f>IF(SUM(R12:R31)=0,"",SUM(R12:R31))</f>
        <v>12469803.399999999</v>
      </c>
      <c r="S33" s="279">
        <f>E33-Q33</f>
        <v>3308794.5674020685</v>
      </c>
      <c r="T33" s="280">
        <f>C33-O33</f>
        <v>-13471</v>
      </c>
      <c r="U33" s="281">
        <f>D33-P33</f>
        <v>19.54734815072473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5">
      <c r="B35" s="188" t="s">
        <v>45</v>
      </c>
      <c r="C35" s="189">
        <f>O33</f>
        <v>1762791</v>
      </c>
      <c r="D35" s="282">
        <f>IF(OR(C35="",C35=0),"",(E35/C35)*10)</f>
        <v>82.14842201804433</v>
      </c>
      <c r="E35" s="189">
        <f>Q33</f>
        <v>14481049.89976104</v>
      </c>
      <c r="G35" s="189">
        <f>R33</f>
        <v>12469803.399999999</v>
      </c>
      <c r="H35" s="185"/>
      <c r="I35" s="184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4"/>
      <c r="J36" s="187"/>
    </row>
    <row r="37" spans="2:10" ht="12">
      <c r="B37" s="188" t="s">
        <v>25</v>
      </c>
      <c r="C37" s="192">
        <f>IF(OR(C33="",C33=0),"",(C33/C35)-1)</f>
        <v>-0.007641858847702299</v>
      </c>
      <c r="D37" s="192">
        <f>IF(OR(D33="",D33=0),"",(D33/D35)-1)</f>
        <v>0.23795159627571483</v>
      </c>
      <c r="E37" s="192">
        <f>IF(OR(E33="",E33=0),"",(E33/E35)-1)</f>
        <v>0.22849134491668788</v>
      </c>
      <c r="G37" s="192">
        <f>IF(OR(G33="",G33=0),"",(G33/G35)-1)</f>
        <v>0.2884838264571197</v>
      </c>
      <c r="H37" s="185"/>
      <c r="I37" s="186"/>
      <c r="J37" s="187"/>
    </row>
    <row r="38" ht="11.25" thickBot="1"/>
    <row r="39" spans="2:10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  <c r="J39" s="29"/>
    </row>
    <row r="40" spans="2:10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  <c r="J40" s="29"/>
    </row>
    <row r="41" spans="2:10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  <c r="I41" s="29"/>
      <c r="J41" s="29"/>
    </row>
    <row r="42" spans="2:10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  <c r="J42" s="29"/>
    </row>
    <row r="43" spans="2:10" ht="12">
      <c r="B43" s="118" t="s">
        <v>8</v>
      </c>
      <c r="C43" s="81">
        <f>'[22]MA'!$AI168</f>
        <v>2911323.6</v>
      </c>
      <c r="D43" s="53">
        <f>'[21]MA'!$AG168</f>
        <v>1862242.2</v>
      </c>
      <c r="E43" s="212">
        <f>IF(OR(G12="",G12=0),"",C43/G12)</f>
        <v>0.9181524196981882</v>
      </c>
      <c r="F43" s="71">
        <f>IF(OR(H12="",H12=0),"",D43/H12)</f>
        <v>0.9213652699078443</v>
      </c>
      <c r="G43" s="213">
        <f aca="true" t="shared" si="14" ref="G43:G64">IF(OR(E43="",E43=0),"",(E43-F43)*100)</f>
        <v>-0.3212850209656115</v>
      </c>
      <c r="H43" s="185">
        <f>IF(E12="","",(G12/E12))</f>
        <v>0.9352022533217325</v>
      </c>
      <c r="I43" s="29"/>
      <c r="J43" s="29"/>
    </row>
    <row r="44" spans="2:10" ht="12">
      <c r="B44" s="118" t="s">
        <v>31</v>
      </c>
      <c r="C44" s="53">
        <f>'[22]MA'!$AI169</f>
        <v>440131.00000000006</v>
      </c>
      <c r="D44" s="53">
        <f>'[21]MA'!$AG169</f>
        <v>308380.4</v>
      </c>
      <c r="E44" s="71">
        <f>IF(OR(G13="",G13=0),"",C44/G13)</f>
        <v>0.9568065217391306</v>
      </c>
      <c r="F44" s="71">
        <f>IF(OR(H13="",H13=0),"",D44/H13)</f>
        <v>0.8825998855180309</v>
      </c>
      <c r="G44" s="213">
        <f t="shared" si="14"/>
        <v>7.420663622109968</v>
      </c>
      <c r="H44" s="185">
        <f>IF(E13="","",(G13/E13))</f>
        <v>0.7755859045692126</v>
      </c>
      <c r="I44" s="29"/>
      <c r="J44" s="29"/>
    </row>
    <row r="45" spans="2:10" ht="12">
      <c r="B45" s="118" t="s">
        <v>9</v>
      </c>
      <c r="C45" s="53">
        <f>'[22]MA'!$AI170</f>
        <v>522400.39999999997</v>
      </c>
      <c r="D45" s="53">
        <f>'[21]MA'!$AG170</f>
        <v>345383.5</v>
      </c>
      <c r="E45" s="71">
        <f aca="true" t="shared" si="15" ref="E45:F62">IF(OR(G14="",G14=0),"",C45/G14)</f>
        <v>0.9328578571428571</v>
      </c>
      <c r="F45" s="71">
        <f t="shared" si="15"/>
        <v>0.9352800761474586</v>
      </c>
      <c r="G45" s="213">
        <f t="shared" si="14"/>
        <v>-0.2422219004601489</v>
      </c>
      <c r="H45" s="185">
        <f>IF(E14="","",(G14/E14))</f>
        <v>0.9013649240278135</v>
      </c>
      <c r="I45" s="29"/>
      <c r="J45" s="29"/>
    </row>
    <row r="46" spans="2:10" ht="12">
      <c r="B46" s="118" t="s">
        <v>28</v>
      </c>
      <c r="C46" s="53">
        <f>'[22]MA'!$AI171</f>
        <v>293577.3</v>
      </c>
      <c r="D46" s="53">
        <f>'[21]MA'!$AG171</f>
        <v>207503.2</v>
      </c>
      <c r="E46" s="71">
        <f t="shared" si="15"/>
        <v>0.9625485245901639</v>
      </c>
      <c r="F46" s="71">
        <f t="shared" si="15"/>
        <v>0.9647017583336162</v>
      </c>
      <c r="G46" s="213">
        <f t="shared" si="14"/>
        <v>-0.21532337434522208</v>
      </c>
      <c r="H46" s="185">
        <f>IF(E15="","",(G15/E15))</f>
        <v>0.8802308802308803</v>
      </c>
      <c r="I46" s="29"/>
      <c r="J46" s="29"/>
    </row>
    <row r="47" spans="2:10" ht="12">
      <c r="B47" s="118" t="s">
        <v>10</v>
      </c>
      <c r="C47" s="53">
        <f>'[22]MA'!$AI172</f>
        <v>135414.4</v>
      </c>
      <c r="D47" s="53">
        <f>'[21]MA'!$AG172</f>
        <v>159092.2</v>
      </c>
      <c r="E47" s="71">
        <f>IF(OR(G16="",G16=0),"",C47/G16)</f>
        <v>0.7303905070118663</v>
      </c>
      <c r="F47" s="71">
        <f t="shared" si="15"/>
        <v>0.8874416663970557</v>
      </c>
      <c r="G47" s="213">
        <f t="shared" si="14"/>
        <v>-15.705115938518944</v>
      </c>
      <c r="H47" s="185">
        <f>IF(E16="","",(G16/E16))</f>
        <v>1</v>
      </c>
      <c r="I47" s="29"/>
      <c r="J47" s="29"/>
    </row>
    <row r="48" spans="2:10" ht="12">
      <c r="B48" s="118" t="s">
        <v>11</v>
      </c>
      <c r="C48" s="53">
        <f>'[22]MA'!$AI173</f>
        <v>382928.39999999997</v>
      </c>
      <c r="D48" s="53">
        <f>'[21]MA'!$AG173</f>
        <v>418618.9</v>
      </c>
      <c r="E48" s="71">
        <f t="shared" si="15"/>
        <v>0.9431733990147783</v>
      </c>
      <c r="F48" s="71">
        <f t="shared" si="15"/>
        <v>0.9447945322654433</v>
      </c>
      <c r="G48" s="213">
        <f t="shared" si="14"/>
        <v>-0.1621133250665041</v>
      </c>
      <c r="H48" s="185">
        <f aca="true" t="shared" si="16" ref="H48:H62">IF(E17="","",(G17/E17))</f>
        <v>0.9387283236994219</v>
      </c>
      <c r="I48" s="29"/>
      <c r="J48" s="29"/>
    </row>
    <row r="49" spans="2:10" ht="12">
      <c r="B49" s="118" t="s">
        <v>12</v>
      </c>
      <c r="C49" s="53">
        <f>'[22]MA'!$AI174</f>
        <v>1287763.0000000002</v>
      </c>
      <c r="D49" s="53">
        <f>'[21]MA'!$AG174</f>
        <v>932081.3</v>
      </c>
      <c r="E49" s="71">
        <f>IF(OR(G18="",G18=0),"",C49/G18)</f>
        <v>0.9905869230769233</v>
      </c>
      <c r="F49" s="71">
        <f>IF(OR(H18="",H18=0),"",D49/H18)</f>
        <v>0.9701322137402039</v>
      </c>
      <c r="G49" s="213">
        <f t="shared" si="14"/>
        <v>2.0454709336719445</v>
      </c>
      <c r="H49" s="185">
        <f t="shared" si="16"/>
        <v>0.9553203997648442</v>
      </c>
      <c r="I49" s="29"/>
      <c r="J49" s="29"/>
    </row>
    <row r="50" spans="2:10" ht="12">
      <c r="B50" s="118" t="s">
        <v>14</v>
      </c>
      <c r="C50" s="53">
        <f>'[22]MA'!$AI175</f>
        <v>30600.7</v>
      </c>
      <c r="D50" s="53">
        <f>'[21]MA'!$AG175</f>
        <v>27416.7</v>
      </c>
      <c r="E50" s="71">
        <f t="shared" si="15"/>
        <v>0.9871193548387097</v>
      </c>
      <c r="F50" s="71">
        <f t="shared" si="15"/>
        <v>0.8718605109679389</v>
      </c>
      <c r="G50" s="213">
        <f t="shared" si="14"/>
        <v>11.52588438707708</v>
      </c>
      <c r="H50" s="185">
        <f t="shared" si="16"/>
        <v>0.7294117647058823</v>
      </c>
      <c r="I50" s="29"/>
      <c r="J50" s="29"/>
    </row>
    <row r="51" spans="2:10" ht="12">
      <c r="B51" s="118" t="s">
        <v>27</v>
      </c>
      <c r="C51" s="53">
        <f>'[22]MA'!$AI176</f>
        <v>514548.1000000001</v>
      </c>
      <c r="D51" s="53">
        <f>'[21]MA'!$AG176</f>
        <v>340026.4</v>
      </c>
      <c r="E51" s="71">
        <f t="shared" si="15"/>
        <v>0.9933361003861005</v>
      </c>
      <c r="F51" s="71">
        <f t="shared" si="15"/>
        <v>0.9734099366559724</v>
      </c>
      <c r="G51" s="213">
        <f t="shared" si="14"/>
        <v>1.9926163730128121</v>
      </c>
      <c r="H51" s="185">
        <f t="shared" si="16"/>
        <v>0.9789469705559966</v>
      </c>
      <c r="I51" s="29"/>
      <c r="J51" s="29"/>
    </row>
    <row r="52" spans="2:10" ht="12">
      <c r="B52" s="118" t="s">
        <v>15</v>
      </c>
      <c r="C52" s="53">
        <f>'[22]MA'!$AI177</f>
        <v>208884.99999999997</v>
      </c>
      <c r="D52" s="53">
        <f>'[21]MA'!$AG177</f>
        <v>126255.4</v>
      </c>
      <c r="E52" s="71">
        <f t="shared" si="15"/>
        <v>0.9715581395348836</v>
      </c>
      <c r="F52" s="71">
        <f t="shared" si="15"/>
        <v>0.9543251188036713</v>
      </c>
      <c r="G52" s="213">
        <f t="shared" si="14"/>
        <v>1.7233020731212245</v>
      </c>
      <c r="H52" s="185">
        <f t="shared" si="16"/>
        <v>0.9772727272727273</v>
      </c>
      <c r="I52" s="29"/>
      <c r="J52" s="29"/>
    </row>
    <row r="53" spans="2:10" ht="12">
      <c r="B53" s="118" t="s">
        <v>29</v>
      </c>
      <c r="C53" s="53">
        <f>'[22]MA'!$AI178</f>
        <v>1374930.0999999999</v>
      </c>
      <c r="D53" s="53">
        <f>'[21]MA'!$AG178</f>
        <v>1096178.3</v>
      </c>
      <c r="E53" s="71">
        <f t="shared" si="15"/>
        <v>0.8870516774193548</v>
      </c>
      <c r="F53" s="71">
        <f t="shared" si="15"/>
        <v>0.8874916497462113</v>
      </c>
      <c r="G53" s="213">
        <f t="shared" si="14"/>
        <v>-0.04399723268565525</v>
      </c>
      <c r="H53" s="185">
        <f t="shared" si="16"/>
        <v>0.9872611464968153</v>
      </c>
      <c r="I53" s="29"/>
      <c r="J53" s="29"/>
    </row>
    <row r="54" spans="2:10" ht="12">
      <c r="B54" s="118" t="s">
        <v>16</v>
      </c>
      <c r="C54" s="53">
        <f>'[22]MA'!$AI179</f>
        <v>709280.7</v>
      </c>
      <c r="D54" s="53">
        <f>'[21]MA'!$AG179</f>
        <v>577117</v>
      </c>
      <c r="E54" s="71">
        <f t="shared" si="15"/>
        <v>0.9921536180391388</v>
      </c>
      <c r="F54" s="71">
        <f t="shared" si="15"/>
        <v>0.9722352547961323</v>
      </c>
      <c r="G54" s="213">
        <f t="shared" si="14"/>
        <v>1.9918363243006554</v>
      </c>
      <c r="H54" s="185">
        <f t="shared" si="16"/>
        <v>0.8701747296203006</v>
      </c>
      <c r="I54" s="29"/>
      <c r="J54" s="29"/>
    </row>
    <row r="55" spans="2:10" ht="12">
      <c r="B55" s="118" t="s">
        <v>17</v>
      </c>
      <c r="C55" s="53">
        <f>'[22]MA'!$AI180</f>
        <v>1151952.4000000001</v>
      </c>
      <c r="D55" s="53">
        <f>'[21]MA'!$AG180</f>
        <v>1071145.9</v>
      </c>
      <c r="E55" s="71">
        <f t="shared" si="15"/>
        <v>0.9215619200000001</v>
      </c>
      <c r="F55" s="71">
        <f t="shared" si="15"/>
        <v>0.9143824375754359</v>
      </c>
      <c r="G55" s="213">
        <f t="shared" si="14"/>
        <v>0.7179482424564232</v>
      </c>
      <c r="H55" s="185">
        <f t="shared" si="16"/>
        <v>0.8909924230004348</v>
      </c>
      <c r="I55" s="29"/>
      <c r="J55" s="29"/>
    </row>
    <row r="56" spans="2:10" ht="12">
      <c r="B56" s="118" t="s">
        <v>18</v>
      </c>
      <c r="C56" s="53">
        <f>'[22]MA'!$AI181</f>
        <v>1286722.4</v>
      </c>
      <c r="D56" s="53">
        <f>'[21]MA'!$AG181</f>
        <v>1098115</v>
      </c>
      <c r="E56" s="71">
        <f t="shared" si="15"/>
        <v>0.8753213605442176</v>
      </c>
      <c r="F56" s="71">
        <f t="shared" si="15"/>
        <v>0.8767074444626475</v>
      </c>
      <c r="G56" s="213">
        <f t="shared" si="14"/>
        <v>-0.138608391842987</v>
      </c>
      <c r="H56" s="185">
        <f t="shared" si="16"/>
        <v>0.8647058823529412</v>
      </c>
      <c r="I56" s="29"/>
      <c r="J56" s="29"/>
    </row>
    <row r="57" spans="2:10" ht="12">
      <c r="B57" s="118" t="s">
        <v>19</v>
      </c>
      <c r="C57" s="53">
        <f>'[22]MA'!$AI182</f>
        <v>398356.7</v>
      </c>
      <c r="D57" s="53">
        <f>'[21]MA'!$AG182</f>
        <v>379067.9</v>
      </c>
      <c r="E57" s="71">
        <f t="shared" si="15"/>
        <v>0.9716017073170732</v>
      </c>
      <c r="F57" s="71">
        <f t="shared" si="15"/>
        <v>0.9286482479374963</v>
      </c>
      <c r="G57" s="213">
        <f t="shared" si="14"/>
        <v>4.295345937957684</v>
      </c>
      <c r="H57" s="185">
        <f t="shared" si="16"/>
        <v>0.8793829734297652</v>
      </c>
      <c r="I57" s="29"/>
      <c r="J57" s="29"/>
    </row>
    <row r="58" spans="2:10" ht="12">
      <c r="B58" s="118" t="s">
        <v>20</v>
      </c>
      <c r="C58" s="53">
        <f>'[22]MA'!$AI183</f>
        <v>1850347.5000000002</v>
      </c>
      <c r="D58" s="53">
        <f>'[21]MA'!$AG183</f>
        <v>1316256.5</v>
      </c>
      <c r="E58" s="71">
        <f t="shared" si="15"/>
        <v>0.9160136138613862</v>
      </c>
      <c r="F58" s="71">
        <f t="shared" si="15"/>
        <v>0.905308593328997</v>
      </c>
      <c r="G58" s="213">
        <f t="shared" si="14"/>
        <v>1.0705020532389198</v>
      </c>
      <c r="H58" s="185">
        <f t="shared" si="16"/>
        <v>0.9373010555309115</v>
      </c>
      <c r="I58" s="29"/>
      <c r="J58" s="29"/>
    </row>
    <row r="59" spans="2:10" ht="12">
      <c r="B59" s="118" t="s">
        <v>21</v>
      </c>
      <c r="C59" s="53">
        <f>'[22]MA'!$AI184</f>
        <v>54858.4</v>
      </c>
      <c r="D59" s="53">
        <f>'[21]MA'!$AG184</f>
        <v>62539.5</v>
      </c>
      <c r="E59" s="71">
        <f t="shared" si="15"/>
        <v>0.870768253968254</v>
      </c>
      <c r="F59" s="71">
        <f t="shared" si="15"/>
        <v>0.8669052731383358</v>
      </c>
      <c r="G59" s="213">
        <f t="shared" si="14"/>
        <v>0.38629808299182056</v>
      </c>
      <c r="H59" s="185">
        <f>IF(E28="","",(G28/E28))</f>
        <v>0.6983176596488845</v>
      </c>
      <c r="I59" s="29"/>
      <c r="J59" s="29"/>
    </row>
    <row r="60" spans="2:10" ht="12">
      <c r="B60" s="118" t="s">
        <v>30</v>
      </c>
      <c r="C60" s="53">
        <f>'[22]MA'!$AI185</f>
        <v>100545.40000000001</v>
      </c>
      <c r="D60" s="53">
        <f>'[21]MA'!$AG185</f>
        <v>122608.6</v>
      </c>
      <c r="E60" s="71">
        <f t="shared" si="15"/>
        <v>0.8174422764227643</v>
      </c>
      <c r="F60" s="71">
        <f t="shared" si="15"/>
        <v>0.9055515426532129</v>
      </c>
      <c r="G60" s="213">
        <f t="shared" si="14"/>
        <v>-8.810926623044857</v>
      </c>
      <c r="H60" s="185">
        <f>IF(E29="","",(G29/E29))</f>
        <v>0.82</v>
      </c>
      <c r="I60" s="29"/>
      <c r="J60" s="29"/>
    </row>
    <row r="61" spans="2:10" ht="12">
      <c r="B61" s="118" t="s">
        <v>22</v>
      </c>
      <c r="C61" s="53">
        <f>'[22]MA'!$AI186</f>
        <v>1284837.4</v>
      </c>
      <c r="D61" s="53">
        <f>'[21]MA'!$AG186</f>
        <v>962406.1</v>
      </c>
      <c r="E61" s="71">
        <f t="shared" si="15"/>
        <v>0.9883364615384614</v>
      </c>
      <c r="F61" s="71">
        <f t="shared" si="15"/>
        <v>0.8916993361588831</v>
      </c>
      <c r="G61" s="213">
        <f t="shared" si="14"/>
        <v>9.663712537957835</v>
      </c>
      <c r="H61" s="185">
        <f t="shared" si="16"/>
        <v>0.7735700854497417</v>
      </c>
      <c r="I61" s="29"/>
      <c r="J61" s="29"/>
    </row>
    <row r="62" spans="2:10" ht="12">
      <c r="B62" s="118" t="s">
        <v>23</v>
      </c>
      <c r="C62" s="53">
        <f>'[22]MA'!$AI187</f>
        <v>14177.199999999999</v>
      </c>
      <c r="D62" s="53">
        <f>'[21]MA'!$AG187</f>
        <v>16770.3</v>
      </c>
      <c r="E62" s="71">
        <f t="shared" si="15"/>
        <v>0.9451466666666666</v>
      </c>
      <c r="F62" s="71">
        <f t="shared" si="15"/>
        <v>0.9877839754501492</v>
      </c>
      <c r="G62" s="213">
        <f t="shared" si="14"/>
        <v>-4.26373087834826</v>
      </c>
      <c r="H62" s="185">
        <f t="shared" si="16"/>
        <v>0.47619047619047616</v>
      </c>
      <c r="I62" s="29"/>
      <c r="J62" s="29"/>
    </row>
    <row r="63" spans="2:10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  <c r="J63" s="29"/>
    </row>
    <row r="64" spans="2:10" ht="12.75" thickBot="1">
      <c r="B64" s="215" t="s">
        <v>24</v>
      </c>
      <c r="C64" s="216">
        <f>IF(SUM(C43:C62)=0,"",SUM(C43:C62))</f>
        <v>14953580.1</v>
      </c>
      <c r="D64" s="216">
        <f>IF(SUM(D43:D62)=0,"",SUM(D43:D62))</f>
        <v>11429205.3</v>
      </c>
      <c r="E64" s="217">
        <f>IF(OR(G33="",G33=0),"",C64/G33)</f>
        <v>0.9306933343457516</v>
      </c>
      <c r="F64" s="218">
        <f>IF(OR(H33="",H33=0),"",D64/H33)</f>
        <v>0.9165505608532691</v>
      </c>
      <c r="G64" s="219">
        <f t="shared" si="14"/>
        <v>1.4142773492482497</v>
      </c>
      <c r="H64" s="220">
        <f>IF(E33="","",(G33/E33))</f>
        <v>0.9031636015512718</v>
      </c>
      <c r="I64" s="29"/>
      <c r="J64" s="29"/>
    </row>
    <row r="65" spans="3:10" ht="12.75">
      <c r="C65" s="237"/>
      <c r="D65" s="238"/>
      <c r="E65" s="237"/>
      <c r="F65" s="237"/>
      <c r="G65" s="237"/>
      <c r="H65" s="239"/>
      <c r="I65" s="240"/>
      <c r="J65" s="23" t="s">
        <v>26</v>
      </c>
    </row>
    <row r="66" spans="3:10" ht="13.5" thickBot="1">
      <c r="C66" s="237"/>
      <c r="D66" s="238"/>
      <c r="E66" s="237"/>
      <c r="F66" s="237"/>
      <c r="G66" s="237"/>
      <c r="H66" s="239"/>
      <c r="I66" s="240"/>
      <c r="J66" s="283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84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85" t="s">
        <v>96</v>
      </c>
    </row>
    <row r="69" spans="2:9" ht="13.5">
      <c r="B69" s="118"/>
      <c r="C69" s="204" t="s">
        <v>109</v>
      </c>
      <c r="D69" s="244" t="s">
        <v>109</v>
      </c>
      <c r="E69" s="245" t="s">
        <v>110</v>
      </c>
      <c r="F69" s="206" t="s">
        <v>110</v>
      </c>
      <c r="G69" s="202"/>
      <c r="H69" s="243" t="s">
        <v>77</v>
      </c>
      <c r="I69" s="285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86"/>
    </row>
    <row r="71" spans="2:9" ht="12">
      <c r="B71" s="118" t="s">
        <v>8</v>
      </c>
      <c r="C71" s="246">
        <v>421713.8</v>
      </c>
      <c r="D71" s="247">
        <f>IF(OR(G12="",G12=0),"",C71/G12)</f>
        <v>0.13299708280114164</v>
      </c>
      <c r="E71" s="246">
        <v>299216.4</v>
      </c>
      <c r="F71" s="247">
        <f aca="true" t="shared" si="17" ref="F71:F90">IF(OR(H12="",H12=0),"",E71/H12)</f>
        <v>0.14804067867587445</v>
      </c>
      <c r="G71" s="213">
        <f aca="true" t="shared" si="18" ref="G71:G90">IF(OR(D71="",D71=0),"",(D71-F71)*100)</f>
        <v>-1.5043595874732807</v>
      </c>
      <c r="H71" s="248">
        <f>IF(G12="","",(C43+C71)/G12)</f>
        <v>1.0511495024993298</v>
      </c>
      <c r="I71" s="287">
        <f>IF(H12="","",(D43+E71)/H12)</f>
        <v>1.0694059485837188</v>
      </c>
    </row>
    <row r="72" spans="2:9" ht="12">
      <c r="B72" s="118" t="s">
        <v>31</v>
      </c>
      <c r="C72" s="246">
        <v>42592.4</v>
      </c>
      <c r="D72" s="72">
        <f>IF(OR(G13="",G13=0),"",C72/G13)</f>
        <v>0.09259217391304349</v>
      </c>
      <c r="E72" s="246">
        <v>37517.1</v>
      </c>
      <c r="F72" s="72">
        <f t="shared" si="17"/>
        <v>0.1073757870635375</v>
      </c>
      <c r="G72" s="213">
        <f t="shared" si="18"/>
        <v>-1.4783613150494008</v>
      </c>
      <c r="H72" s="248">
        <f>IF(G13="","",(C44+C72)/G13)</f>
        <v>1.0493986956521741</v>
      </c>
      <c r="I72" s="287">
        <f>IF(H13="","",(D44+E72)/H13)</f>
        <v>0.9899756725815684</v>
      </c>
    </row>
    <row r="73" spans="2:9" ht="12">
      <c r="B73" s="118" t="s">
        <v>9</v>
      </c>
      <c r="C73" s="246">
        <v>33381</v>
      </c>
      <c r="D73" s="72">
        <f>IF(OR(G14="",G14=0),"",C73/G14)</f>
        <v>0.05960892857142857</v>
      </c>
      <c r="E73" s="246">
        <v>26650.1</v>
      </c>
      <c r="F73" s="72">
        <f t="shared" si="17"/>
        <v>0.07216704781015128</v>
      </c>
      <c r="G73" s="213">
        <f t="shared" si="18"/>
        <v>-1.2558119238722707</v>
      </c>
      <c r="H73" s="248">
        <f>IF(G14="","",(C45+C73)/G14)</f>
        <v>0.9924667857142856</v>
      </c>
      <c r="I73" s="287">
        <f>IF(H14="","",(D45+E73)/H14)</f>
        <v>1.0074471239576097</v>
      </c>
    </row>
    <row r="74" spans="2:9" ht="12">
      <c r="B74" s="118" t="s">
        <v>28</v>
      </c>
      <c r="C74" s="246">
        <v>16111.9</v>
      </c>
      <c r="D74" s="72">
        <f aca="true" t="shared" si="19" ref="D74:D89">IF(OR(G15="",G15=0),"",C74/G15)</f>
        <v>0.05282590163934426</v>
      </c>
      <c r="E74" s="246">
        <v>6449.9</v>
      </c>
      <c r="F74" s="72">
        <f t="shared" si="17"/>
        <v>0.029986187543498077</v>
      </c>
      <c r="G74" s="213">
        <f t="shared" si="18"/>
        <v>2.2839714095846184</v>
      </c>
      <c r="H74" s="248">
        <f>IF(G15="","",(C46+C74)/G15)</f>
        <v>1.0153744262295081</v>
      </c>
      <c r="I74" s="287">
        <f>IF(H15="","",(D46+E74)/H15)</f>
        <v>0.9946879458771142</v>
      </c>
    </row>
    <row r="75" spans="2:9" ht="12">
      <c r="B75" s="118" t="s">
        <v>10</v>
      </c>
      <c r="C75" s="246">
        <v>12523.8</v>
      </c>
      <c r="D75" s="72">
        <f t="shared" si="19"/>
        <v>0.06755016181229773</v>
      </c>
      <c r="E75" s="246">
        <v>15192.2</v>
      </c>
      <c r="F75" s="72">
        <f t="shared" si="17"/>
        <v>0.0847445147168582</v>
      </c>
      <c r="G75" s="213">
        <f t="shared" si="18"/>
        <v>-1.719435290456048</v>
      </c>
      <c r="H75" s="248">
        <f aca="true" t="shared" si="20" ref="H75:H90">IF(G16="","",(C47+C75)/G16)</f>
        <v>0.7979406688241639</v>
      </c>
      <c r="I75" s="287">
        <f aca="true" t="shared" si="21" ref="I75:I90">IF(H16="","",(D47+E75)/H16)</f>
        <v>0.972186181113914</v>
      </c>
    </row>
    <row r="76" spans="2:9" ht="12">
      <c r="B76" s="118" t="s">
        <v>11</v>
      </c>
      <c r="C76" s="246">
        <v>25270</v>
      </c>
      <c r="D76" s="72">
        <f t="shared" si="19"/>
        <v>0.062241379310344826</v>
      </c>
      <c r="E76" s="246">
        <v>22452.9</v>
      </c>
      <c r="F76" s="72">
        <f t="shared" si="17"/>
        <v>0.05067467606814401</v>
      </c>
      <c r="G76" s="213">
        <f t="shared" si="18"/>
        <v>1.1566703242200813</v>
      </c>
      <c r="H76" s="248">
        <f t="shared" si="20"/>
        <v>1.005414778325123</v>
      </c>
      <c r="I76" s="287">
        <f t="shared" si="21"/>
        <v>0.9954692083335873</v>
      </c>
    </row>
    <row r="77" spans="2:9" ht="12">
      <c r="B77" s="118" t="s">
        <v>12</v>
      </c>
      <c r="C77" s="246">
        <v>104711.6</v>
      </c>
      <c r="D77" s="72">
        <f t="shared" si="19"/>
        <v>0.08054738461538462</v>
      </c>
      <c r="E77" s="246">
        <v>65747.9</v>
      </c>
      <c r="F77" s="72">
        <f t="shared" si="17"/>
        <v>0.06843196594092119</v>
      </c>
      <c r="G77" s="213">
        <f t="shared" si="18"/>
        <v>1.2115418674463432</v>
      </c>
      <c r="H77" s="248">
        <f t="shared" si="20"/>
        <v>1.0711343076923079</v>
      </c>
      <c r="I77" s="287">
        <f t="shared" si="21"/>
        <v>1.0385641796811251</v>
      </c>
    </row>
    <row r="78" spans="2:9" ht="12">
      <c r="B78" s="118" t="s">
        <v>14</v>
      </c>
      <c r="C78" s="246">
        <v>39.5</v>
      </c>
      <c r="D78" s="72">
        <f t="shared" si="19"/>
        <v>0.0012741935483870969</v>
      </c>
      <c r="E78" s="246">
        <v>28</v>
      </c>
      <c r="F78" s="72">
        <f t="shared" si="17"/>
        <v>0.0008904096520406281</v>
      </c>
      <c r="G78" s="213">
        <f t="shared" si="18"/>
        <v>0.038378389634646876</v>
      </c>
      <c r="H78" s="248">
        <f t="shared" si="20"/>
        <v>0.9883935483870968</v>
      </c>
      <c r="I78" s="287">
        <f t="shared" si="21"/>
        <v>0.8727509206199795</v>
      </c>
    </row>
    <row r="79" spans="2:9" ht="12">
      <c r="B79" s="118" t="s">
        <v>27</v>
      </c>
      <c r="C79" s="246">
        <v>11617.2</v>
      </c>
      <c r="D79" s="72">
        <f t="shared" si="19"/>
        <v>0.02242702702702703</v>
      </c>
      <c r="E79" s="246">
        <v>8154.5</v>
      </c>
      <c r="F79" s="72">
        <f t="shared" si="17"/>
        <v>0.02334427952788703</v>
      </c>
      <c r="G79" s="213">
        <f t="shared" si="18"/>
        <v>-0.09172525008600031</v>
      </c>
      <c r="H79" s="248">
        <f t="shared" si="20"/>
        <v>1.0157631274131276</v>
      </c>
      <c r="I79" s="287">
        <f t="shared" si="21"/>
        <v>0.9967542161838595</v>
      </c>
    </row>
    <row r="80" spans="2:9" ht="12">
      <c r="B80" s="118" t="s">
        <v>15</v>
      </c>
      <c r="C80" s="246">
        <v>7743.9</v>
      </c>
      <c r="D80" s="72">
        <f t="shared" si="19"/>
        <v>0.03601813953488372</v>
      </c>
      <c r="E80" s="246">
        <v>3059.3</v>
      </c>
      <c r="F80" s="72">
        <f t="shared" si="17"/>
        <v>0.023124292790297065</v>
      </c>
      <c r="G80" s="213">
        <f t="shared" si="18"/>
        <v>1.2893846744586652</v>
      </c>
      <c r="H80" s="248">
        <f t="shared" si="20"/>
        <v>1.0075762790697673</v>
      </c>
      <c r="I80" s="287">
        <f t="shared" si="21"/>
        <v>0.9774494115939684</v>
      </c>
    </row>
    <row r="81" spans="2:9" ht="12">
      <c r="B81" s="118" t="s">
        <v>29</v>
      </c>
      <c r="C81" s="246">
        <v>161653</v>
      </c>
      <c r="D81" s="72">
        <f t="shared" si="19"/>
        <v>0.10429225806451613</v>
      </c>
      <c r="E81" s="246">
        <v>152708.1</v>
      </c>
      <c r="F81" s="72">
        <f t="shared" si="17"/>
        <v>0.12363605774590632</v>
      </c>
      <c r="G81" s="213">
        <f t="shared" si="18"/>
        <v>-1.934379968139019</v>
      </c>
      <c r="H81" s="248">
        <f t="shared" si="20"/>
        <v>0.9913439354838709</v>
      </c>
      <c r="I81" s="287">
        <f t="shared" si="21"/>
        <v>1.0111277074921177</v>
      </c>
    </row>
    <row r="82" spans="2:9" ht="12">
      <c r="B82" s="118" t="s">
        <v>16</v>
      </c>
      <c r="C82" s="246">
        <v>31157.9</v>
      </c>
      <c r="D82" s="72">
        <f t="shared" si="19"/>
        <v>0.04358418777714054</v>
      </c>
      <c r="E82" s="246">
        <v>21544.7</v>
      </c>
      <c r="F82" s="72">
        <f t="shared" si="17"/>
        <v>0.03629509595802278</v>
      </c>
      <c r="G82" s="213">
        <f t="shared" si="18"/>
        <v>0.7289091819117764</v>
      </c>
      <c r="H82" s="248">
        <f t="shared" si="20"/>
        <v>1.0357378058162794</v>
      </c>
      <c r="I82" s="287">
        <f t="shared" si="21"/>
        <v>1.008530350754155</v>
      </c>
    </row>
    <row r="83" spans="2:9" ht="12">
      <c r="B83" s="118" t="s">
        <v>17</v>
      </c>
      <c r="C83" s="246">
        <v>103338.8</v>
      </c>
      <c r="D83" s="72">
        <f t="shared" si="19"/>
        <v>0.08267104</v>
      </c>
      <c r="E83" s="246">
        <v>106909.3</v>
      </c>
      <c r="F83" s="72">
        <f t="shared" si="17"/>
        <v>0.0912629981905206</v>
      </c>
      <c r="G83" s="213">
        <f t="shared" si="18"/>
        <v>-0.8591958190520597</v>
      </c>
      <c r="H83" s="248">
        <f t="shared" si="20"/>
        <v>1.0042329600000002</v>
      </c>
      <c r="I83" s="287">
        <f t="shared" si="21"/>
        <v>1.0056454357659566</v>
      </c>
    </row>
    <row r="84" spans="2:9" ht="12">
      <c r="B84" s="118" t="s">
        <v>18</v>
      </c>
      <c r="C84" s="246">
        <v>152120.8</v>
      </c>
      <c r="D84" s="72">
        <f t="shared" si="19"/>
        <v>0.10348353741496598</v>
      </c>
      <c r="E84" s="246">
        <v>142226.1</v>
      </c>
      <c r="F84" s="72">
        <f t="shared" si="17"/>
        <v>0.11354974721854173</v>
      </c>
      <c r="G84" s="213">
        <f t="shared" si="18"/>
        <v>-1.0066209803575754</v>
      </c>
      <c r="H84" s="248">
        <f t="shared" si="20"/>
        <v>0.9788048979591837</v>
      </c>
      <c r="I84" s="287">
        <f t="shared" si="21"/>
        <v>0.9902571916811893</v>
      </c>
    </row>
    <row r="85" spans="2:9" ht="12">
      <c r="B85" s="118" t="s">
        <v>19</v>
      </c>
      <c r="C85" s="246">
        <v>22452.1</v>
      </c>
      <c r="D85" s="72">
        <f t="shared" si="19"/>
        <v>0.05476121951219512</v>
      </c>
      <c r="E85" s="246">
        <v>24406.5</v>
      </c>
      <c r="F85" s="72">
        <f t="shared" si="17"/>
        <v>0.05979153988846458</v>
      </c>
      <c r="G85" s="213">
        <f t="shared" si="18"/>
        <v>-0.5030320376269458</v>
      </c>
      <c r="H85" s="248">
        <f t="shared" si="20"/>
        <v>1.0263629268292682</v>
      </c>
      <c r="I85" s="287">
        <f t="shared" si="21"/>
        <v>0.9884397878259609</v>
      </c>
    </row>
    <row r="86" spans="2:9" ht="12">
      <c r="B86" s="118" t="s">
        <v>20</v>
      </c>
      <c r="C86" s="246">
        <v>205672.3</v>
      </c>
      <c r="D86" s="72">
        <f t="shared" si="19"/>
        <v>0.1018179702970297</v>
      </c>
      <c r="E86" s="246">
        <v>182411.9</v>
      </c>
      <c r="F86" s="72">
        <f t="shared" si="17"/>
        <v>0.1254611548702473</v>
      </c>
      <c r="G86" s="213">
        <f t="shared" si="18"/>
        <v>-2.364318457321761</v>
      </c>
      <c r="H86" s="248">
        <f t="shared" si="20"/>
        <v>1.017831584158416</v>
      </c>
      <c r="I86" s="287">
        <f t="shared" si="21"/>
        <v>1.0307697481992442</v>
      </c>
    </row>
    <row r="87" spans="2:9" ht="12">
      <c r="B87" s="118" t="s">
        <v>21</v>
      </c>
      <c r="C87" s="246">
        <v>10005</v>
      </c>
      <c r="D87" s="72">
        <f t="shared" si="19"/>
        <v>0.15880952380952382</v>
      </c>
      <c r="E87" s="246">
        <v>12388.2</v>
      </c>
      <c r="F87" s="72">
        <f t="shared" si="17"/>
        <v>0.1717218062934998</v>
      </c>
      <c r="G87" s="213">
        <f t="shared" si="18"/>
        <v>-1.2912282483975996</v>
      </c>
      <c r="H87" s="248">
        <f t="shared" si="20"/>
        <v>1.0295777777777777</v>
      </c>
      <c r="I87" s="287">
        <f t="shared" si="21"/>
        <v>1.0386270794318355</v>
      </c>
    </row>
    <row r="88" spans="2:9" ht="12">
      <c r="B88" s="118" t="s">
        <v>30</v>
      </c>
      <c r="C88" s="246">
        <v>13177.2</v>
      </c>
      <c r="D88" s="72">
        <f t="shared" si="19"/>
        <v>0.10713170731707318</v>
      </c>
      <c r="E88" s="246">
        <v>15215.5</v>
      </c>
      <c r="F88" s="72">
        <f t="shared" si="17"/>
        <v>0.11237726796684702</v>
      </c>
      <c r="G88" s="213">
        <f t="shared" si="18"/>
        <v>-0.5245560649773842</v>
      </c>
      <c r="H88" s="248">
        <f t="shared" si="20"/>
        <v>0.9245739837398375</v>
      </c>
      <c r="I88" s="287">
        <f t="shared" si="21"/>
        <v>1.01792881062006</v>
      </c>
    </row>
    <row r="89" spans="2:9" ht="12">
      <c r="B89" s="118" t="s">
        <v>22</v>
      </c>
      <c r="C89" s="246">
        <v>95724.1</v>
      </c>
      <c r="D89" s="72">
        <f t="shared" si="19"/>
        <v>0.07363392307692308</v>
      </c>
      <c r="E89" s="246">
        <v>99311.6</v>
      </c>
      <c r="F89" s="72">
        <f t="shared" si="17"/>
        <v>0.09201530184905991</v>
      </c>
      <c r="G89" s="213">
        <f t="shared" si="18"/>
        <v>-1.8381378772136832</v>
      </c>
      <c r="H89" s="248">
        <f t="shared" si="20"/>
        <v>1.0619703846153845</v>
      </c>
      <c r="I89" s="287">
        <f t="shared" si="21"/>
        <v>0.983714638007943</v>
      </c>
    </row>
    <row r="90" spans="2:9" ht="12">
      <c r="B90" s="118" t="s">
        <v>23</v>
      </c>
      <c r="C90" s="246">
        <v>451.7</v>
      </c>
      <c r="D90" s="72">
        <f>IF(OR(G31="",G31=0),"",C90/G31)</f>
        <v>0.030113333333333332</v>
      </c>
      <c r="E90" s="246">
        <v>213.8</v>
      </c>
      <c r="F90" s="72">
        <f t="shared" si="17"/>
        <v>0.012592989627570283</v>
      </c>
      <c r="G90" s="213">
        <f t="shared" si="18"/>
        <v>1.7520343705763048</v>
      </c>
      <c r="H90" s="248">
        <f t="shared" si="20"/>
        <v>0.97526</v>
      </c>
      <c r="I90" s="287">
        <f t="shared" si="21"/>
        <v>1.0003769650777194</v>
      </c>
    </row>
    <row r="91" spans="2:9" ht="12">
      <c r="B91" s="118"/>
      <c r="C91" s="53"/>
      <c r="D91" s="214"/>
      <c r="E91" s="53"/>
      <c r="F91" s="71"/>
      <c r="G91" s="213"/>
      <c r="H91" s="248"/>
      <c r="I91" s="287"/>
    </row>
    <row r="92" spans="2:9" ht="12.75" thickBot="1">
      <c r="B92" s="215" t="s">
        <v>24</v>
      </c>
      <c r="C92" s="216">
        <f>IF(SUM(C71:C90)=0,"",SUM(C71:C90))</f>
        <v>1471458.0000000002</v>
      </c>
      <c r="D92" s="217">
        <f>IF(OR(G33="",G33=0),"",C92/G33)</f>
        <v>0.09158182476781805</v>
      </c>
      <c r="E92" s="216">
        <f>IF(SUM(E71:E90)=0,"",SUM(E71:E90))</f>
        <v>1241804</v>
      </c>
      <c r="F92" s="217">
        <f>IF(OR(H33="",H33=0),"",E92/H33)</f>
        <v>0.09958489000716725</v>
      </c>
      <c r="G92" s="219">
        <f>IF(OR(D92="",D92=0),"",(D92-F92)*100)</f>
        <v>-0.8003065239349196</v>
      </c>
      <c r="H92" s="249">
        <f>IF(G33="","",(C61+C92)/G33)</f>
        <v>0.17154860168019948</v>
      </c>
      <c r="I92" s="288">
        <f>IF(H33="","",(D61+E92)/H33)</f>
        <v>0.1767638213125317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B22">
      <selection activeCell="F8" sqref="F8"/>
    </sheetView>
  </sheetViews>
  <sheetFormatPr defaultColWidth="12" defaultRowHeight="11.25"/>
  <cols>
    <col min="1" max="1" width="5.66015625" style="23" customWidth="1"/>
    <col min="2" max="2" width="32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99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IF(ISERROR('[59]Récolte_N'!$F$13)=TRUE,"",'[59]Récolte_N'!$F$13)</f>
        <v>18275</v>
      </c>
      <c r="D12" s="150">
        <f aca="true" t="shared" si="0" ref="D12:D31">IF(OR(C12="",C12=0),"",(E12/C12)*10)</f>
        <v>56.69493844049248</v>
      </c>
      <c r="E12" s="151">
        <f>IF(ISERROR('[59]Récolte_N'!$H$13)=TRUE,"",'[59]Récolte_N'!$H$13)</f>
        <v>103610</v>
      </c>
      <c r="F12" s="151">
        <f>P12</f>
        <v>95455</v>
      </c>
      <c r="G12" s="222">
        <f>IF(ISERROR('[59]Récolte_N'!$I$13)=TRUE,"",'[59]Récolte_N'!$I$13)</f>
        <v>53300</v>
      </c>
      <c r="H12" s="222">
        <f>Q12</f>
        <v>51469.8</v>
      </c>
      <c r="I12" s="153">
        <f>IF(OR(H12=0,H12=""),"",(G12/H12)-1)</f>
        <v>0.03555871598490756</v>
      </c>
      <c r="J12" s="154">
        <f>E12-G12</f>
        <v>50310</v>
      </c>
      <c r="K12" s="155">
        <f>P12-H12</f>
        <v>43985.2</v>
      </c>
      <c r="L12" s="156"/>
      <c r="M12" s="157" t="s">
        <v>8</v>
      </c>
      <c r="N12" s="150">
        <f>IF(ISERROR('[1]Récolte_N'!$F$13)=TRUE,"",'[1]Récolte_N'!$F$13)</f>
        <v>17140</v>
      </c>
      <c r="O12" s="150">
        <f aca="true" t="shared" si="1" ref="O12:O19">IF(OR(N12="",N12=0),"",(P12/N12)*10)</f>
        <v>55.69136522753793</v>
      </c>
      <c r="P12" s="151">
        <f>IF(ISERROR('[1]Récolte_N'!$H$13)=TRUE,"",'[1]Récolte_N'!$H$13)</f>
        <v>95455</v>
      </c>
      <c r="Q12" s="150">
        <f>'[21]OR'!$AI168</f>
        <v>51469.8</v>
      </c>
    </row>
    <row r="13" spans="1:17" ht="13.5" customHeight="1">
      <c r="A13" s="23">
        <v>7280</v>
      </c>
      <c r="B13" s="158" t="s">
        <v>31</v>
      </c>
      <c r="C13" s="150">
        <f>IF(ISERROR('[60]Récolte_N'!$F$13)=TRUE,"",'[60]Récolte_N'!$F$13)</f>
        <v>37720</v>
      </c>
      <c r="D13" s="150">
        <f t="shared" si="0"/>
        <v>56.77492046659597</v>
      </c>
      <c r="E13" s="151">
        <f>IF(ISERROR('[60]Récolte_N'!$H$13)=TRUE,"",'[60]Récolte_N'!$H$13)</f>
        <v>214155</v>
      </c>
      <c r="F13" s="151">
        <f>P13</f>
        <v>198894</v>
      </c>
      <c r="G13" s="222">
        <f>IF(ISERROR('[60]Récolte_N'!$I$13)=TRUE,"",'[60]Récolte_N'!$I$13)</f>
        <v>80000</v>
      </c>
      <c r="H13" s="222">
        <f>Q13</f>
        <v>71878.9</v>
      </c>
      <c r="I13" s="153">
        <f>IF(OR(H13=0,H13=""),"",(G13/H13)-1)</f>
        <v>0.11298308683076685</v>
      </c>
      <c r="J13" s="154">
        <f aca="true" t="shared" si="2" ref="J13:J31">E13-G13</f>
        <v>134155</v>
      </c>
      <c r="K13" s="155">
        <f>P13-H13</f>
        <v>127015.1</v>
      </c>
      <c r="L13" s="156"/>
      <c r="M13" s="159" t="s">
        <v>31</v>
      </c>
      <c r="N13" s="150">
        <f>IF(ISERROR('[2]Récolte_N'!$F$13)=TRUE,"",'[2]Récolte_N'!$F$13)</f>
        <v>36340</v>
      </c>
      <c r="O13" s="150">
        <f t="shared" si="1"/>
        <v>54.731425426527245</v>
      </c>
      <c r="P13" s="151">
        <f>IF(ISERROR('[2]Récolte_N'!$H$13)=TRUE,"",'[2]Récolte_N'!$H$13)</f>
        <v>198894</v>
      </c>
      <c r="Q13" s="150">
        <f>'[21]OR'!$AI169</f>
        <v>71878.9</v>
      </c>
    </row>
    <row r="14" spans="1:17" ht="13.5" customHeight="1">
      <c r="A14" s="23">
        <v>17376</v>
      </c>
      <c r="B14" s="158" t="s">
        <v>9</v>
      </c>
      <c r="C14" s="150">
        <f>IF(ISERROR('[61]Récolte_N'!$F$13)=TRUE,"",'[61]Récolte_N'!$F$13)</f>
        <v>192400</v>
      </c>
      <c r="D14" s="150">
        <f t="shared" si="0"/>
        <v>59.32224532224532</v>
      </c>
      <c r="E14" s="151">
        <f>IF(ISERROR('[61]Récolte_N'!$H$13)=TRUE,"",'[61]Récolte_N'!$H$13)</f>
        <v>1141360</v>
      </c>
      <c r="F14" s="151">
        <f aca="true" t="shared" si="3" ref="F14:F31">P14</f>
        <v>1028390</v>
      </c>
      <c r="G14" s="222">
        <f>IF(ISERROR('[61]Récolte_N'!$I$13)=TRUE,"",'[61]Récolte_N'!$I$13)</f>
        <v>1000000</v>
      </c>
      <c r="H14" s="223">
        <f>Q14</f>
        <v>904172.7</v>
      </c>
      <c r="I14" s="153">
        <f aca="true" t="shared" si="4" ref="I14:I31">IF(OR(H14=0,H14=""),"",(G14/H14)-1)</f>
        <v>0.10598340339185208</v>
      </c>
      <c r="J14" s="154">
        <f t="shared" si="2"/>
        <v>141360</v>
      </c>
      <c r="K14" s="162">
        <f>P14-H14</f>
        <v>124217.30000000005</v>
      </c>
      <c r="L14" s="156"/>
      <c r="M14" s="126" t="s">
        <v>9</v>
      </c>
      <c r="N14" s="150">
        <f>IF(ISERROR('[3]Récolte_N'!$F$13)=TRUE,"",'[3]Récolte_N'!$F$13)</f>
        <v>186800</v>
      </c>
      <c r="O14" s="150">
        <f t="shared" si="1"/>
        <v>55.05299785867238</v>
      </c>
      <c r="P14" s="151">
        <f>IF(ISERROR('[3]Récolte_N'!$H$13)=TRUE,"",'[3]Récolte_N'!$H$13)</f>
        <v>1028390</v>
      </c>
      <c r="Q14" s="150">
        <f>'[21]OR'!$AI170</f>
        <v>904172.7</v>
      </c>
    </row>
    <row r="15" spans="1:17" ht="13.5" customHeight="1">
      <c r="A15" s="23">
        <v>26391</v>
      </c>
      <c r="B15" s="158" t="s">
        <v>28</v>
      </c>
      <c r="C15" s="150">
        <f>IF(ISERROR('[62]Récolte_N'!$F$13)=TRUE,"",'[62]Récolte_N'!$F$13)</f>
        <v>31320</v>
      </c>
      <c r="D15" s="150">
        <f t="shared" si="0"/>
        <v>63.43869731800766</v>
      </c>
      <c r="E15" s="151">
        <f>IF(ISERROR('[62]Récolte_N'!$H$13)=TRUE,"",'[62]Récolte_N'!$H$13)</f>
        <v>198690</v>
      </c>
      <c r="F15" s="151">
        <f t="shared" si="3"/>
        <v>164670</v>
      </c>
      <c r="G15" s="222">
        <f>IF(ISERROR('[62]Récolte_N'!$I$13)=TRUE,"",'[62]Récolte_N'!$I$13)</f>
        <v>123000</v>
      </c>
      <c r="H15" s="223">
        <f aca="true" t="shared" si="5" ref="H15:H31">Q15</f>
        <v>89547</v>
      </c>
      <c r="I15" s="153">
        <f t="shared" si="4"/>
        <v>0.37358035445073545</v>
      </c>
      <c r="J15" s="154">
        <f t="shared" si="2"/>
        <v>75690</v>
      </c>
      <c r="K15" s="162">
        <f aca="true" t="shared" si="6" ref="K15:K31">P15-H15</f>
        <v>75123</v>
      </c>
      <c r="L15" s="156"/>
      <c r="M15" s="126" t="s">
        <v>28</v>
      </c>
      <c r="N15" s="150">
        <f>IF(ISERROR('[4]Récolte_N'!$F$13)=TRUE,"",'[4]Récolte_N'!$F$13)</f>
        <v>30000</v>
      </c>
      <c r="O15" s="150">
        <f t="shared" si="1"/>
        <v>54.89</v>
      </c>
      <c r="P15" s="151">
        <f>IF(ISERROR('[4]Récolte_N'!$H$13)=TRUE,"",'[4]Récolte_N'!$H$13)</f>
        <v>164670</v>
      </c>
      <c r="Q15" s="150">
        <f>'[21]OR'!$AI171</f>
        <v>89547</v>
      </c>
    </row>
    <row r="16" spans="1:17" ht="13.5" customHeight="1">
      <c r="A16" s="23">
        <v>19136</v>
      </c>
      <c r="B16" s="158" t="s">
        <v>10</v>
      </c>
      <c r="C16" s="150">
        <f>IF(ISERROR('[63]Récolte_N'!$F$13)=TRUE,"",'[63]Récolte_N'!$F$13)</f>
        <v>48000</v>
      </c>
      <c r="D16" s="150">
        <f t="shared" si="0"/>
        <v>84.5</v>
      </c>
      <c r="E16" s="151">
        <f>IF(ISERROR('[63]Récolte_N'!$H$13)=TRUE,"",'[63]Récolte_N'!$H$13)</f>
        <v>405600</v>
      </c>
      <c r="F16" s="151">
        <f t="shared" si="3"/>
        <v>399300</v>
      </c>
      <c r="G16" s="222">
        <f>IF(ISERROR('[63]Récolte_N'!$I$13)=TRUE,"",'[63]Récolte_N'!$I$13)</f>
        <v>345000</v>
      </c>
      <c r="H16" s="223">
        <f t="shared" si="5"/>
        <v>344488.9</v>
      </c>
      <c r="I16" s="153">
        <f t="shared" si="4"/>
        <v>0.0014836472234662779</v>
      </c>
      <c r="J16" s="154">
        <f t="shared" si="2"/>
        <v>60600</v>
      </c>
      <c r="K16" s="162">
        <f t="shared" si="6"/>
        <v>54811.09999999998</v>
      </c>
      <c r="L16" s="156"/>
      <c r="M16" s="126" t="s">
        <v>10</v>
      </c>
      <c r="N16" s="150">
        <f>IF(ISERROR('[5]Récolte_N'!$F$13)=TRUE,"",'[5]Récolte_N'!$F$13)</f>
        <v>49500</v>
      </c>
      <c r="O16" s="150">
        <f t="shared" si="1"/>
        <v>80.66666666666666</v>
      </c>
      <c r="P16" s="151">
        <f>IF(ISERROR('[5]Récolte_N'!$H$13)=TRUE,"",'[5]Récolte_N'!$H$13)</f>
        <v>399300</v>
      </c>
      <c r="Q16" s="150">
        <f>'[21]OR'!$AI172</f>
        <v>344488.9</v>
      </c>
    </row>
    <row r="17" spans="1:17" ht="13.5" customHeight="1">
      <c r="A17" s="23">
        <v>1790</v>
      </c>
      <c r="B17" s="158" t="s">
        <v>11</v>
      </c>
      <c r="C17" s="150">
        <f>IF(ISERROR('[64]Récolte_N'!$F$13)=TRUE,"",'[64]Récolte_N'!$F$13)</f>
        <v>102200</v>
      </c>
      <c r="D17" s="150">
        <f t="shared" si="0"/>
        <v>80.66536203522504</v>
      </c>
      <c r="E17" s="151">
        <f>IF(ISERROR('[64]Récolte_N'!$H$13)=TRUE,"",'[64]Récolte_N'!$H$13)</f>
        <v>824400</v>
      </c>
      <c r="F17" s="151">
        <f t="shared" si="3"/>
        <v>749300</v>
      </c>
      <c r="G17" s="222">
        <f>IF(ISERROR('[64]Récolte_N'!$I$13)=TRUE,"",'[64]Récolte_N'!$I$13)</f>
        <v>738000</v>
      </c>
      <c r="H17" s="223">
        <f t="shared" si="5"/>
        <v>682877.1</v>
      </c>
      <c r="I17" s="153">
        <f t="shared" si="4"/>
        <v>0.08072155297051253</v>
      </c>
      <c r="J17" s="154">
        <f t="shared" si="2"/>
        <v>86400</v>
      </c>
      <c r="K17" s="162">
        <f t="shared" si="6"/>
        <v>66422.90000000002</v>
      </c>
      <c r="L17" s="156"/>
      <c r="M17" s="126" t="s">
        <v>11</v>
      </c>
      <c r="N17" s="150">
        <f>IF(ISERROR('[6]Récolte_N'!$F$13)=TRUE,"",'[6]Récolte_N'!$F$13)</f>
        <v>96200</v>
      </c>
      <c r="O17" s="150">
        <f t="shared" si="1"/>
        <v>77.88981288981289</v>
      </c>
      <c r="P17" s="151">
        <f>IF(ISERROR('[6]Récolte_N'!$H$13)=TRUE,"",'[6]Récolte_N'!$H$13)</f>
        <v>749300</v>
      </c>
      <c r="Q17" s="150">
        <f>'[21]OR'!$AI173</f>
        <v>682877.1</v>
      </c>
    </row>
    <row r="18" spans="1:17" ht="13.5" customHeight="1">
      <c r="A18" s="23" t="s">
        <v>13</v>
      </c>
      <c r="B18" s="158" t="s">
        <v>12</v>
      </c>
      <c r="C18" s="150">
        <f>IF(ISERROR('[65]Récolte_N'!$F$13)=TRUE,"",'[65]Récolte_N'!$F$13)</f>
        <v>38750</v>
      </c>
      <c r="D18" s="150">
        <f t="shared" si="0"/>
        <v>55.43225806451613</v>
      </c>
      <c r="E18" s="151">
        <f>IF(ISERROR('[65]Récolte_N'!$H$13)=TRUE,"",'[65]Récolte_N'!$H$13)</f>
        <v>214800</v>
      </c>
      <c r="F18" s="151">
        <f t="shared" si="3"/>
        <v>202420</v>
      </c>
      <c r="G18" s="222">
        <f>IF(ISERROR('[65]Récolte_N'!$I$13)=TRUE,"",'[65]Récolte_N'!$I$13)</f>
        <v>115000</v>
      </c>
      <c r="H18" s="223">
        <f t="shared" si="5"/>
        <v>114149.3</v>
      </c>
      <c r="I18" s="153">
        <f t="shared" si="4"/>
        <v>0.007452520514799499</v>
      </c>
      <c r="J18" s="154">
        <f t="shared" si="2"/>
        <v>99800</v>
      </c>
      <c r="K18" s="162">
        <f t="shared" si="6"/>
        <v>88270.7</v>
      </c>
      <c r="L18" s="156"/>
      <c r="M18" s="126" t="s">
        <v>12</v>
      </c>
      <c r="N18" s="150">
        <f>IF(ISERROR('[7]Récolte_N'!$F$13)=TRUE,"",'[7]Récolte_N'!$F$13)</f>
        <v>38075</v>
      </c>
      <c r="O18" s="150">
        <f t="shared" si="1"/>
        <v>53.16349310571241</v>
      </c>
      <c r="P18" s="151">
        <f>IF(ISERROR('[7]Récolte_N'!$H$13)=TRUE,"",'[7]Récolte_N'!$H$13)</f>
        <v>202420</v>
      </c>
      <c r="Q18" s="150">
        <f>'[21]OR'!$AI174</f>
        <v>114149.3</v>
      </c>
    </row>
    <row r="19" spans="1:17" ht="13.5" customHeight="1">
      <c r="A19" s="23" t="s">
        <v>13</v>
      </c>
      <c r="B19" s="158" t="s">
        <v>14</v>
      </c>
      <c r="C19" s="150">
        <f>IF(ISERROR('[66]Récolte_N'!$F$13)=TRUE,"",'[66]Récolte_N'!$F$13)</f>
        <v>10950</v>
      </c>
      <c r="D19" s="150">
        <f t="shared" si="0"/>
        <v>33.6986301369863</v>
      </c>
      <c r="E19" s="151">
        <f>IF(ISERROR('[66]Récolte_N'!$H$13)=TRUE,"",'[66]Récolte_N'!$H$13)</f>
        <v>36900</v>
      </c>
      <c r="F19" s="151">
        <f t="shared" si="3"/>
        <v>35300</v>
      </c>
      <c r="G19" s="222">
        <f>IF(ISERROR('[66]Récolte_N'!$I$13)=TRUE,"",'[66]Récolte_N'!$I$13)</f>
        <v>17000</v>
      </c>
      <c r="H19" s="223">
        <f t="shared" si="5"/>
        <v>16689</v>
      </c>
      <c r="I19" s="153">
        <f t="shared" si="4"/>
        <v>0.018635029061058184</v>
      </c>
      <c r="J19" s="154">
        <f t="shared" si="2"/>
        <v>19900</v>
      </c>
      <c r="K19" s="162">
        <f t="shared" si="6"/>
        <v>18611</v>
      </c>
      <c r="L19" s="156"/>
      <c r="M19" s="126" t="s">
        <v>14</v>
      </c>
      <c r="N19" s="150">
        <f>IF(ISERROR('[8]Récolte_N'!$F$13)=TRUE,"",'[8]Récolte_N'!$F$13)</f>
        <v>9250</v>
      </c>
      <c r="O19" s="150">
        <f t="shared" si="1"/>
        <v>38.16216216216216</v>
      </c>
      <c r="P19" s="151">
        <f>IF(ISERROR('[8]Récolte_N'!$H$13)=TRUE,"",'[8]Récolte_N'!$H$13)</f>
        <v>35300</v>
      </c>
      <c r="Q19" s="150">
        <f>'[21]OR'!$AI175</f>
        <v>16689</v>
      </c>
    </row>
    <row r="20" spans="1:17" ht="13.5" customHeight="1">
      <c r="A20" s="23" t="s">
        <v>13</v>
      </c>
      <c r="B20" s="158" t="s">
        <v>27</v>
      </c>
      <c r="C20" s="150">
        <f>IF(ISERROR('[67]Récolte_N'!$F$13)=TRUE,"",'[67]Récolte_N'!$F$13)</f>
        <v>280800</v>
      </c>
      <c r="D20" s="150">
        <f>IF(OR(C20="",C20=0),"",(E20/C20)*10)</f>
        <v>69.93233618233619</v>
      </c>
      <c r="E20" s="151">
        <f>IF(ISERROR('[67]Récolte_N'!$H$13)=TRUE,"",'[67]Récolte_N'!$H$13)</f>
        <v>1963700</v>
      </c>
      <c r="F20" s="151">
        <f t="shared" si="3"/>
        <v>1779140</v>
      </c>
      <c r="G20" s="222">
        <f>IF(ISERROR('[67]Récolte_N'!$I$13)=TRUE,"",'[67]Récolte_N'!$I$13)</f>
        <v>1893600</v>
      </c>
      <c r="H20" s="223">
        <f t="shared" si="5"/>
        <v>1643646.2</v>
      </c>
      <c r="I20" s="153">
        <f t="shared" si="4"/>
        <v>0.15207275142302534</v>
      </c>
      <c r="J20" s="154">
        <f t="shared" si="2"/>
        <v>70100</v>
      </c>
      <c r="K20" s="162">
        <f t="shared" si="6"/>
        <v>135493.80000000005</v>
      </c>
      <c r="L20" s="156"/>
      <c r="M20" s="126" t="s">
        <v>27</v>
      </c>
      <c r="N20" s="150">
        <f>IF(ISERROR('[9]Récolte_N'!$F$13)=TRUE,"",'[9]Récolte_N'!$F$13)</f>
        <v>268770</v>
      </c>
      <c r="O20" s="150">
        <f>IF(OR(N20="",N20=0),"",(P20/N20)*10)</f>
        <v>66.19563195297094</v>
      </c>
      <c r="P20" s="151">
        <f>IF(ISERROR('[9]Récolte_N'!$H$13)=TRUE,"",'[9]Récolte_N'!$H$13)</f>
        <v>1779140</v>
      </c>
      <c r="Q20" s="150">
        <f>'[21]OR'!$AI176</f>
        <v>1643646.2</v>
      </c>
    </row>
    <row r="21" spans="1:17" ht="13.5" customHeight="1">
      <c r="A21" s="23" t="s">
        <v>13</v>
      </c>
      <c r="B21" s="158" t="s">
        <v>15</v>
      </c>
      <c r="C21" s="150">
        <f>IF(ISERROR('[68]Récolte_N'!$F$13)=TRUE,"",'[68]Récolte_N'!$F$13)</f>
        <v>172000</v>
      </c>
      <c r="D21" s="150">
        <f>IF(OR(C21="",C21=0),"",(E21/C21)*10)</f>
        <v>60.46511627906977</v>
      </c>
      <c r="E21" s="151">
        <f>IF(ISERROR('[68]Récolte_N'!$H$13)=TRUE,"",'[68]Récolte_N'!$H$13)</f>
        <v>1040000</v>
      </c>
      <c r="F21" s="151">
        <f t="shared" si="3"/>
        <v>853000</v>
      </c>
      <c r="G21" s="222">
        <f>IF(ISERROR('[68]Récolte_N'!$I$13)=TRUE,"",'[68]Récolte_N'!$I$13)</f>
        <v>890000</v>
      </c>
      <c r="H21" s="223">
        <f t="shared" si="5"/>
        <v>708852.2</v>
      </c>
      <c r="I21" s="153">
        <f t="shared" si="4"/>
        <v>0.2555508750625308</v>
      </c>
      <c r="J21" s="154">
        <f t="shared" si="2"/>
        <v>150000</v>
      </c>
      <c r="K21" s="162">
        <f t="shared" si="6"/>
        <v>144147.80000000005</v>
      </c>
      <c r="L21" s="156"/>
      <c r="M21" s="126" t="s">
        <v>15</v>
      </c>
      <c r="N21" s="150">
        <f>IF(ISERROR('[10]Récolte_N'!$F$13)=TRUE,"",'[10]Récolte_N'!$F$13)</f>
        <v>151400</v>
      </c>
      <c r="O21" s="150">
        <f>IF(OR(N21="",N21=0),"",(P21/N21)*10)</f>
        <v>56.34081902245707</v>
      </c>
      <c r="P21" s="151">
        <f>IF(ISERROR('[10]Récolte_N'!$H$13)=TRUE,"",'[10]Récolte_N'!$H$13)</f>
        <v>853000</v>
      </c>
      <c r="Q21" s="150">
        <f>'[21]OR'!$AI177</f>
        <v>708852.2</v>
      </c>
    </row>
    <row r="22" spans="1:17" ht="13.5" customHeight="1">
      <c r="A22" s="23" t="s">
        <v>13</v>
      </c>
      <c r="B22" s="158" t="s">
        <v>29</v>
      </c>
      <c r="C22" s="150">
        <f>IF(ISERROR('[69]Récolte_N'!$F$13)=TRUE,"",'[69]Récolte_N'!$F$13)</f>
        <v>4700</v>
      </c>
      <c r="D22" s="150">
        <f>IF(OR(C22="",C22=0),"",(E22/C22)*10)</f>
        <v>61.70212765957447</v>
      </c>
      <c r="E22" s="151">
        <f>IF(ISERROR('[69]Récolte_N'!$H$13)=TRUE,"",'[69]Récolte_N'!$H$13)</f>
        <v>29000</v>
      </c>
      <c r="F22" s="151">
        <f t="shared" si="3"/>
        <v>25700</v>
      </c>
      <c r="G22" s="222">
        <f>IF(ISERROR('[69]Récolte_N'!$I$13)=TRUE,"",'[69]Récolte_N'!$I$13)</f>
        <v>10300</v>
      </c>
      <c r="H22" s="223">
        <f t="shared" si="5"/>
        <v>7050</v>
      </c>
      <c r="I22" s="153">
        <f t="shared" si="4"/>
        <v>0.46099290780141855</v>
      </c>
      <c r="J22" s="154">
        <f t="shared" si="2"/>
        <v>18700</v>
      </c>
      <c r="K22" s="162">
        <f t="shared" si="6"/>
        <v>18650</v>
      </c>
      <c r="L22" s="156"/>
      <c r="M22" s="126" t="s">
        <v>29</v>
      </c>
      <c r="N22" s="150">
        <f>IF(ISERROR('[11]Récolte_N'!$F$13)=TRUE,"",'[11]Récolte_N'!$F$13)</f>
        <v>4300</v>
      </c>
      <c r="O22" s="150">
        <f>IF(OR(N22="",N22=0),"",(P22/N22)*10)</f>
        <v>59.76744186046511</v>
      </c>
      <c r="P22" s="151">
        <f>IF(ISERROR('[11]Récolte_N'!$H$13)=TRUE,"",'[11]Récolte_N'!$H$13)</f>
        <v>25700</v>
      </c>
      <c r="Q22" s="150">
        <f>'[21]OR'!$AI178</f>
        <v>7050</v>
      </c>
    </row>
    <row r="23" spans="1:17" ht="13.5" customHeight="1">
      <c r="A23" s="23" t="s">
        <v>13</v>
      </c>
      <c r="B23" s="158" t="s">
        <v>16</v>
      </c>
      <c r="C23" s="150">
        <f>IF(ISERROR('[70]Récolte_N'!$F$13)=TRUE,"",'[70]Récolte_N'!$F$13)</f>
        <v>73921</v>
      </c>
      <c r="D23" s="150">
        <f t="shared" si="0"/>
        <v>73.00836027651141</v>
      </c>
      <c r="E23" s="151">
        <f>IF(ISERROR('[70]Récolte_N'!$H$13)=TRUE,"",'[70]Récolte_N'!$H$13)</f>
        <v>539685.1</v>
      </c>
      <c r="F23" s="151">
        <f t="shared" si="3"/>
        <v>507684.5</v>
      </c>
      <c r="G23" s="222">
        <f>IF(ISERROR('[70]Récolte_N'!$I$13)=TRUE,"",'[70]Récolte_N'!$I$13)</f>
        <v>408000</v>
      </c>
      <c r="H23" s="223">
        <f t="shared" si="5"/>
        <v>328900</v>
      </c>
      <c r="I23" s="153">
        <f t="shared" si="4"/>
        <v>0.2404986318029796</v>
      </c>
      <c r="J23" s="154">
        <f t="shared" si="2"/>
        <v>131685.09999999998</v>
      </c>
      <c r="K23" s="162">
        <f t="shared" si="6"/>
        <v>178784.5</v>
      </c>
      <c r="L23" s="156"/>
      <c r="M23" s="126" t="s">
        <v>16</v>
      </c>
      <c r="N23" s="150">
        <f>IF(ISERROR('[12]Récolte_N'!$F$13)=TRUE,"",'[12]Récolte_N'!$F$13)</f>
        <v>71361</v>
      </c>
      <c r="O23" s="150">
        <f aca="true" t="shared" si="7" ref="O23:O31">IF(OR(N23="",N23=0),"",(P23/N23)*10)</f>
        <v>71.14313140230658</v>
      </c>
      <c r="P23" s="151">
        <f>IF(ISERROR('[12]Récolte_N'!$H$13)=TRUE,"",'[12]Récolte_N'!$H$13)</f>
        <v>507684.5</v>
      </c>
      <c r="Q23" s="150">
        <f>'[21]OR'!$AI179</f>
        <v>328900</v>
      </c>
    </row>
    <row r="24" spans="1:17" ht="13.5" customHeight="1">
      <c r="A24" s="23" t="s">
        <v>13</v>
      </c>
      <c r="B24" s="158" t="s">
        <v>17</v>
      </c>
      <c r="C24" s="150">
        <f>IF(ISERROR('[71]Récolte_N'!$F$13)=TRUE,"",'[71]Récolte_N'!$F$13)</f>
        <v>64490</v>
      </c>
      <c r="D24" s="150">
        <f t="shared" si="0"/>
        <v>68.48813769576678</v>
      </c>
      <c r="E24" s="151">
        <f>IF(ISERROR('[71]Récolte_N'!$H$13)=TRUE,"",'[71]Récolte_N'!$H$13)</f>
        <v>441680</v>
      </c>
      <c r="F24" s="151">
        <f t="shared" si="3"/>
        <v>308040</v>
      </c>
      <c r="G24" s="222">
        <f>IF(ISERROR('[71]Récolte_N'!$I$13)=TRUE,"",'[71]Récolte_N'!$I$13)</f>
        <v>280000</v>
      </c>
      <c r="H24" s="223">
        <f t="shared" si="5"/>
        <v>181966.8</v>
      </c>
      <c r="I24" s="153">
        <f t="shared" si="4"/>
        <v>0.5387422320994819</v>
      </c>
      <c r="J24" s="154">
        <f t="shared" si="2"/>
        <v>161680</v>
      </c>
      <c r="K24" s="162">
        <f t="shared" si="6"/>
        <v>126073.20000000001</v>
      </c>
      <c r="L24" s="156"/>
      <c r="M24" s="126" t="s">
        <v>17</v>
      </c>
      <c r="N24" s="150">
        <f>IF(ISERROR('[13]Récolte_N'!$F$13)=TRUE,"",'[13]Récolte_N'!$F$13)</f>
        <v>50360</v>
      </c>
      <c r="O24" s="150">
        <f t="shared" si="7"/>
        <v>61.16759332803812</v>
      </c>
      <c r="P24" s="151">
        <f>IF(ISERROR('[13]Récolte_N'!$H$13)=TRUE,"",'[13]Récolte_N'!$H$13)</f>
        <v>308040</v>
      </c>
      <c r="Q24" s="150">
        <f>'[21]OR'!$AI180</f>
        <v>181966.8</v>
      </c>
    </row>
    <row r="25" spans="1:17" ht="13.5" customHeight="1">
      <c r="A25" s="23" t="s">
        <v>13</v>
      </c>
      <c r="B25" s="158" t="s">
        <v>18</v>
      </c>
      <c r="C25" s="150">
        <f>IF(ISERROR('[72]Récolte_N'!$F$13)=TRUE,"",'[72]Récolte_N'!$F$13)</f>
        <v>287900</v>
      </c>
      <c r="D25" s="150">
        <f t="shared" si="0"/>
        <v>69.53803403959708</v>
      </c>
      <c r="E25" s="151">
        <f>IF(ISERROR('[72]Récolte_N'!$H$13)=TRUE,"",'[72]Récolte_N'!$H$13)</f>
        <v>2002000</v>
      </c>
      <c r="F25" s="151">
        <f t="shared" si="3"/>
        <v>1739000</v>
      </c>
      <c r="G25" s="222">
        <f>IF(ISERROR('[72]Récolte_N'!$I$13)=TRUE,"",'[72]Récolte_N'!$I$13)</f>
        <v>1905000</v>
      </c>
      <c r="H25" s="223">
        <f t="shared" si="5"/>
        <v>1585130.1</v>
      </c>
      <c r="I25" s="153">
        <f t="shared" si="4"/>
        <v>0.20179409879353116</v>
      </c>
      <c r="J25" s="154">
        <f t="shared" si="2"/>
        <v>97000</v>
      </c>
      <c r="K25" s="162">
        <f t="shared" si="6"/>
        <v>153869.8999999999</v>
      </c>
      <c r="L25" s="156"/>
      <c r="M25" s="126" t="s">
        <v>18</v>
      </c>
      <c r="N25" s="150">
        <f>IF(ISERROR('[14]Récolte_N'!$F$13)=TRUE,"",'[14]Récolte_N'!$F$13)</f>
        <v>264900</v>
      </c>
      <c r="O25" s="150">
        <f t="shared" si="7"/>
        <v>65.6474141185353</v>
      </c>
      <c r="P25" s="151">
        <f>IF(ISERROR('[14]Récolte_N'!$H$13)=TRUE,"",'[14]Récolte_N'!$H$13)</f>
        <v>1739000</v>
      </c>
      <c r="Q25" s="150">
        <f>'[21]OR'!$AI181</f>
        <v>1585130.1</v>
      </c>
    </row>
    <row r="26" spans="1:17" ht="13.5" customHeight="1">
      <c r="A26" s="23" t="s">
        <v>13</v>
      </c>
      <c r="B26" s="158" t="s">
        <v>19</v>
      </c>
      <c r="C26" s="150">
        <f>IF(ISERROR('[73]Récolte_N'!$F$13)=TRUE,"",'[73]Récolte_N'!$F$13)</f>
        <v>74410</v>
      </c>
      <c r="D26" s="150">
        <f t="shared" si="0"/>
        <v>75.7074317968015</v>
      </c>
      <c r="E26" s="151">
        <f>IF(ISERROR('[73]Récolte_N'!$H$13)=TRUE,"",'[73]Récolte_N'!$H$13)</f>
        <v>563339</v>
      </c>
      <c r="F26" s="151">
        <f t="shared" si="3"/>
        <v>502180</v>
      </c>
      <c r="G26" s="222">
        <f>IF(ISERROR('[73]Récolte_N'!$I$13)=TRUE,"",'[73]Récolte_N'!$I$13)</f>
        <v>530000</v>
      </c>
      <c r="H26" s="223">
        <f t="shared" si="5"/>
        <v>472952.3</v>
      </c>
      <c r="I26" s="153">
        <f t="shared" si="4"/>
        <v>0.12062040928863227</v>
      </c>
      <c r="J26" s="154">
        <f t="shared" si="2"/>
        <v>33339</v>
      </c>
      <c r="K26" s="162">
        <f t="shared" si="6"/>
        <v>29227.70000000001</v>
      </c>
      <c r="L26" s="156"/>
      <c r="M26" s="126" t="s">
        <v>19</v>
      </c>
      <c r="N26" s="150">
        <f>IF(ISERROR('[15]Récolte_N'!$F$13)=TRUE,"",'[15]Récolte_N'!$F$13)</f>
        <v>70250</v>
      </c>
      <c r="O26" s="150">
        <f t="shared" si="7"/>
        <v>71.4846975088968</v>
      </c>
      <c r="P26" s="151">
        <f>IF(ISERROR('[15]Récolte_N'!$H$13)=TRUE,"",'[15]Récolte_N'!$H$13)</f>
        <v>502180</v>
      </c>
      <c r="Q26" s="150">
        <f>'[21]OR'!$AI182</f>
        <v>472952.3</v>
      </c>
    </row>
    <row r="27" spans="1:17" ht="13.5" customHeight="1">
      <c r="A27" s="23" t="s">
        <v>13</v>
      </c>
      <c r="B27" s="158" t="s">
        <v>20</v>
      </c>
      <c r="C27" s="150">
        <f>IF(ISERROR('[74]Récolte_N'!$F$13)=TRUE,"",'[74]Récolte_N'!$F$13)</f>
        <v>108670</v>
      </c>
      <c r="D27" s="150">
        <f t="shared" si="0"/>
        <v>62.06193061562529</v>
      </c>
      <c r="E27" s="151">
        <f>IF(ISERROR('[74]Récolte_N'!$H$13)=TRUE,"",'[74]Récolte_N'!$H$13)</f>
        <v>674427</v>
      </c>
      <c r="F27" s="151">
        <f t="shared" si="3"/>
        <v>584865</v>
      </c>
      <c r="G27" s="222">
        <f>IF(ISERROR('[74]Récolte_N'!$I$13)=TRUE,"",'[74]Récolte_N'!$I$13)</f>
        <v>560000</v>
      </c>
      <c r="H27" s="223">
        <f t="shared" si="5"/>
        <v>490610.4</v>
      </c>
      <c r="I27" s="153">
        <f t="shared" si="4"/>
        <v>0.1414352406716204</v>
      </c>
      <c r="J27" s="154">
        <f t="shared" si="2"/>
        <v>114427</v>
      </c>
      <c r="K27" s="162">
        <f t="shared" si="6"/>
        <v>94254.59999999998</v>
      </c>
      <c r="L27" s="156"/>
      <c r="M27" s="126" t="s">
        <v>20</v>
      </c>
      <c r="N27" s="150">
        <f>IF(ISERROR('[16]Récolte_N'!$F$13)=TRUE,"",'[16]Récolte_N'!$F$13)</f>
        <v>98100</v>
      </c>
      <c r="O27" s="150">
        <f t="shared" si="7"/>
        <v>59.61926605504587</v>
      </c>
      <c r="P27" s="151">
        <f>IF(ISERROR('[16]Récolte_N'!$H$13)=TRUE,"",'[16]Récolte_N'!$H$13)</f>
        <v>584865</v>
      </c>
      <c r="Q27" s="150">
        <f>'[21]OR'!$AI183</f>
        <v>490610.4</v>
      </c>
    </row>
    <row r="28" spans="1:17" ht="13.5" customHeight="1">
      <c r="A28" s="23" t="s">
        <v>13</v>
      </c>
      <c r="B28" s="158" t="s">
        <v>21</v>
      </c>
      <c r="C28" s="150">
        <f>IF(ISERROR('[75]Récolte_N'!$F$13)=TRUE,"",'[75]Récolte_N'!$F$13)</f>
        <v>54336</v>
      </c>
      <c r="D28" s="150">
        <f t="shared" si="0"/>
        <v>80.15</v>
      </c>
      <c r="E28" s="151">
        <f>IF(ISERROR('[75]Récolte_N'!$H$13)=TRUE,"",'[75]Récolte_N'!$H$13)</f>
        <v>435503.04000000004</v>
      </c>
      <c r="F28" s="151">
        <f t="shared" si="3"/>
        <v>375094.20000000007</v>
      </c>
      <c r="G28" s="222">
        <f>IF(ISERROR('[75]Récolte_N'!$I$13)=TRUE,"",'[75]Récolte_N'!$I$13)</f>
        <v>415000</v>
      </c>
      <c r="H28" s="223">
        <f t="shared" si="5"/>
        <v>323031.2</v>
      </c>
      <c r="I28" s="153">
        <f t="shared" si="4"/>
        <v>0.2847056259581118</v>
      </c>
      <c r="J28" s="154">
        <f t="shared" si="2"/>
        <v>20503.040000000037</v>
      </c>
      <c r="K28" s="162">
        <f t="shared" si="6"/>
        <v>52063.00000000006</v>
      </c>
      <c r="L28" s="156"/>
      <c r="M28" s="126" t="s">
        <v>21</v>
      </c>
      <c r="N28" s="150">
        <f>IF(ISERROR('[17]Récolte_N'!$F$13)=TRUE,"",'[17]Récolte_N'!$F$13)</f>
        <v>49400</v>
      </c>
      <c r="O28" s="150">
        <f t="shared" si="7"/>
        <v>75.93000000000002</v>
      </c>
      <c r="P28" s="151">
        <f>IF(ISERROR('[17]Récolte_N'!$H$13)=TRUE,"",'[17]Récolte_N'!$H$13)</f>
        <v>375094.20000000007</v>
      </c>
      <c r="Q28" s="150">
        <f>'[21]OR'!$AI184</f>
        <v>323031.2</v>
      </c>
    </row>
    <row r="29" spans="2:17" ht="12.75">
      <c r="B29" s="158" t="s">
        <v>30</v>
      </c>
      <c r="C29" s="150">
        <f>IF(ISERROR('[76]Récolte_N'!$F$13)=TRUE,"",'[76]Récolte_N'!$F$13)</f>
        <v>47000</v>
      </c>
      <c r="D29" s="150">
        <f t="shared" si="0"/>
        <v>71.45026708918063</v>
      </c>
      <c r="E29" s="151">
        <f>IF(ISERROR('[76]Récolte_N'!$H$13)=TRUE,"",'[76]Récolte_N'!$H$13)</f>
        <v>335816.25531914894</v>
      </c>
      <c r="F29" s="151">
        <f t="shared" si="3"/>
        <v>301241.3953488372</v>
      </c>
      <c r="G29" s="222">
        <f>IF(ISERROR('[76]Récolte_N'!$I$13)=TRUE,"",'[76]Récolte_N'!$I$13)</f>
        <v>260000</v>
      </c>
      <c r="H29" s="223">
        <f t="shared" si="5"/>
        <v>215161.2</v>
      </c>
      <c r="I29" s="153">
        <f t="shared" si="4"/>
        <v>0.208396309371764</v>
      </c>
      <c r="J29" s="154">
        <f t="shared" si="2"/>
        <v>75816.25531914894</v>
      </c>
      <c r="K29" s="162">
        <f t="shared" si="6"/>
        <v>86080.19534883718</v>
      </c>
      <c r="M29" s="126" t="s">
        <v>30</v>
      </c>
      <c r="N29" s="150">
        <f>IF(ISERROR('[18]Récolte_N'!$F$13)=TRUE,"",'[18]Récolte_N'!$F$13)</f>
        <v>43000</v>
      </c>
      <c r="O29" s="150">
        <f t="shared" si="7"/>
        <v>70.05613845321795</v>
      </c>
      <c r="P29" s="151">
        <f>IF(ISERROR('[18]Récolte_N'!$H$13)=TRUE,"",'[18]Récolte_N'!$H$13)</f>
        <v>301241.3953488372</v>
      </c>
      <c r="Q29" s="150">
        <f>'[21]OR'!$AI185</f>
        <v>215161.2</v>
      </c>
    </row>
    <row r="30" spans="2:17" ht="12.75">
      <c r="B30" s="158" t="s">
        <v>22</v>
      </c>
      <c r="C30" s="150">
        <f>IF(ISERROR('[77]Récolte_N'!$F$13)=TRUE,"",'[77]Récolte_N'!$F$13)</f>
        <v>94787</v>
      </c>
      <c r="D30" s="150">
        <f t="shared" si="0"/>
        <v>48.48175382700159</v>
      </c>
      <c r="E30" s="151">
        <f>IF(ISERROR('[77]Récolte_N'!$H$13)=TRUE,"",'[77]Récolte_N'!$H$13)</f>
        <v>459544</v>
      </c>
      <c r="F30" s="151">
        <f t="shared" si="3"/>
        <v>423948</v>
      </c>
      <c r="G30" s="222">
        <f>IF(ISERROR('[77]Récolte_N'!$I$13)=TRUE,"",'[77]Récolte_N'!$I$13)</f>
        <v>220000</v>
      </c>
      <c r="H30" s="223">
        <f t="shared" si="5"/>
        <v>188128.6</v>
      </c>
      <c r="I30" s="153">
        <f>IF(OR(H30=0,H30=""),"",(G30/H30)-1)</f>
        <v>0.16941283781413352</v>
      </c>
      <c r="J30" s="154">
        <f t="shared" si="2"/>
        <v>239544</v>
      </c>
      <c r="K30" s="162">
        <f t="shared" si="6"/>
        <v>235819.4</v>
      </c>
      <c r="L30" s="29"/>
      <c r="M30" s="126" t="s">
        <v>22</v>
      </c>
      <c r="N30" s="150">
        <f>IF(ISERROR('[19]Récolte_N'!$F$13)=TRUE,"",'[19]Récolte_N'!$F$13)</f>
        <v>87790</v>
      </c>
      <c r="O30" s="150">
        <f t="shared" si="7"/>
        <v>48.29114933363709</v>
      </c>
      <c r="P30" s="151">
        <f>IF(ISERROR('[19]Récolte_N'!$H$13)=TRUE,"",'[19]Récolte_N'!$H$13)</f>
        <v>423948</v>
      </c>
      <c r="Q30" s="150">
        <f>'[21]OR'!$AI186</f>
        <v>188128.6</v>
      </c>
    </row>
    <row r="31" spans="2:17" ht="12.75">
      <c r="B31" s="158" t="s">
        <v>23</v>
      </c>
      <c r="C31" s="150">
        <f>IF(ISERROR('[78]Récolte_N'!$F$13)=TRUE,"",'[78]Récolte_N'!$F$13)</f>
        <v>13300</v>
      </c>
      <c r="D31" s="150">
        <f t="shared" si="0"/>
        <v>41.203007518796994</v>
      </c>
      <c r="E31" s="151">
        <f>IF(ISERROR('[78]Récolte_N'!$H$13)=TRUE,"",'[78]Récolte_N'!$H$13)</f>
        <v>54800</v>
      </c>
      <c r="F31" s="151">
        <f t="shared" si="3"/>
        <v>51765</v>
      </c>
      <c r="G31" s="222">
        <f>IF(ISERROR('[78]Récolte_N'!$I$13)=TRUE,"",'[78]Récolte_N'!$I$13)</f>
        <v>24400</v>
      </c>
      <c r="H31" s="223">
        <f t="shared" si="5"/>
        <v>21880.9</v>
      </c>
      <c r="I31" s="153">
        <f t="shared" si="4"/>
        <v>0.11512780552902302</v>
      </c>
      <c r="J31" s="154">
        <f t="shared" si="2"/>
        <v>30400</v>
      </c>
      <c r="K31" s="162">
        <f t="shared" si="6"/>
        <v>29884.1</v>
      </c>
      <c r="M31" s="126" t="s">
        <v>23</v>
      </c>
      <c r="N31" s="150">
        <f>IF(ISERROR('[20]Récolte_N'!$F$13)=TRUE,"",'[20]Récolte_N'!$F$13)</f>
        <v>11750</v>
      </c>
      <c r="O31" s="150">
        <f t="shared" si="7"/>
        <v>44.055319148936164</v>
      </c>
      <c r="P31" s="151">
        <f>IF(ISERROR('[20]Récolte_N'!$H$13)=TRUE,"",'[20]Récolte_N'!$H$13)</f>
        <v>51765</v>
      </c>
      <c r="Q31" s="150">
        <f>'[21]OR'!$AI187</f>
        <v>21880.9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224"/>
    </row>
    <row r="33" spans="2:17" ht="15.75" thickBot="1">
      <c r="B33" s="171" t="s">
        <v>24</v>
      </c>
      <c r="C33" s="172">
        <f>IF(SUM(C12:C31)=0,"",SUM(C12:C31))</f>
        <v>1755929</v>
      </c>
      <c r="D33" s="172">
        <f>IF(OR(C33="",C33=0),"",(E33/C33)*10)</f>
        <v>66.51185438203453</v>
      </c>
      <c r="E33" s="172">
        <f>IF(SUM(E12:E31)=0,"",SUM(E12:E31))</f>
        <v>11679009.395319149</v>
      </c>
      <c r="F33" s="173">
        <f>IF(SUM(F12:F31)=0,"",SUM(F12:F31))</f>
        <v>10325387.095348837</v>
      </c>
      <c r="G33" s="174">
        <f>IF(SUM(G12:G31)=0,"",SUM(G12:G31))</f>
        <v>9867600</v>
      </c>
      <c r="H33" s="175">
        <f>IF(SUM(H12:H31)=0,"",SUM(H12:H31))</f>
        <v>8442582.600000001</v>
      </c>
      <c r="I33" s="176">
        <f>IF(OR(G33=0,G33=""),"",(G33/H33)-1)</f>
        <v>0.16878927545227662</v>
      </c>
      <c r="J33" s="177">
        <f>SUM(J12:J31)</f>
        <v>1811409.3953191491</v>
      </c>
      <c r="K33" s="178">
        <f>SUM(K12:K31)</f>
        <v>1882804.495348837</v>
      </c>
      <c r="M33" s="179" t="s">
        <v>24</v>
      </c>
      <c r="N33" s="180">
        <f>IF(SUM(N12:N31)=0,"",SUM(N12:N31))</f>
        <v>1634686</v>
      </c>
      <c r="O33" s="180">
        <f>IF(OR(N33="",N33=0),"",(P33/N33)*10)</f>
        <v>63.16434529535848</v>
      </c>
      <c r="P33" s="177">
        <f>IF(SUM(P12:P31)=0,"",SUM(P12:P31))</f>
        <v>10325387.095348837</v>
      </c>
      <c r="Q33" s="181">
        <f>IF(SUM(Q12:Q31)=0,"",SUM(Q12:Q31))</f>
        <v>8442582.600000001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1634686</v>
      </c>
      <c r="D35" s="189">
        <f>IF(OR(C35="",C35=0),"",(E35/C35)*10)</f>
        <v>63.16434529535848</v>
      </c>
      <c r="E35" s="189">
        <f>P33</f>
        <v>10325387.095348837</v>
      </c>
      <c r="G35" s="189">
        <f>Q33</f>
        <v>8442582.600000001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0.07416898413517958</v>
      </c>
      <c r="D37" s="192">
        <f>IF(OR(D33="",D33=0),"",(D33/D35)-1)</f>
        <v>0.05299681443736959</v>
      </c>
      <c r="E37" s="192">
        <f>IF(OR(E33="",E33=0),"",(E33/E35)-1)</f>
        <v>0.13109651846176917</v>
      </c>
      <c r="G37" s="192">
        <f>IF(OR(G33="",G33=0),"",(G33/G35)-1)</f>
        <v>0.16878927545227662</v>
      </c>
      <c r="H37" s="185"/>
      <c r="I37" s="186"/>
      <c r="J37" s="187"/>
    </row>
    <row r="38" ht="11.25" thickBot="1"/>
    <row r="39" spans="2:9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</row>
    <row r="40" spans="2:9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</row>
    <row r="41" spans="2:9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  <c r="I41" s="29"/>
    </row>
    <row r="42" spans="2:9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</row>
    <row r="43" spans="2:9" ht="12">
      <c r="B43" s="118" t="s">
        <v>8</v>
      </c>
      <c r="C43" s="81">
        <f>'[22]OR'!$AI168</f>
        <v>49898.5</v>
      </c>
      <c r="D43" s="53">
        <f>'[21]OR'!$AG168</f>
        <v>49124.4</v>
      </c>
      <c r="E43" s="212">
        <f>IF(OR(G12="",G12=0),"",C43/G12)</f>
        <v>0.9361819887429643</v>
      </c>
      <c r="F43" s="71">
        <f>IF(OR(H12="",H12=0),"",D43/H12)</f>
        <v>0.9544315307228705</v>
      </c>
      <c r="G43" s="213">
        <f>IF(OR(E43="",E43=0),"",(E43-F43)*100)</f>
        <v>-1.8249541979906136</v>
      </c>
      <c r="H43" s="185">
        <f>IF(E12="","",(G12/E12))</f>
        <v>0.5144291091593476</v>
      </c>
      <c r="I43" s="29"/>
    </row>
    <row r="44" spans="2:9" ht="12">
      <c r="B44" s="118" t="s">
        <v>31</v>
      </c>
      <c r="C44" s="53">
        <f>'[22]OR'!$AI169</f>
        <v>74672.79999999999</v>
      </c>
      <c r="D44" s="53">
        <f>'[21]OR'!$AG169</f>
        <v>66126.1</v>
      </c>
      <c r="E44" s="71">
        <f>IF(OR(G13="",G13=0),"",C44/G13)</f>
        <v>0.9334099999999999</v>
      </c>
      <c r="F44" s="71">
        <f>IF(OR(H13="",H13=0),"",D44/H13)</f>
        <v>0.9199653862259998</v>
      </c>
      <c r="G44" s="213">
        <f>IF(OR(E44="",E44=0),"",(E44-F44)*100)</f>
        <v>1.344461377400008</v>
      </c>
      <c r="H44" s="185">
        <f>IF(E13="","",(G13/E13))</f>
        <v>0.3735612056687913</v>
      </c>
      <c r="I44" s="29"/>
    </row>
    <row r="45" spans="2:9" ht="12">
      <c r="B45" s="118" t="s">
        <v>9</v>
      </c>
      <c r="C45" s="53">
        <f>'[22]OR'!$AI170</f>
        <v>981424.9999999999</v>
      </c>
      <c r="D45" s="53">
        <f>'[21]OR'!$AG170</f>
        <v>871349.8</v>
      </c>
      <c r="E45" s="71">
        <f aca="true" t="shared" si="8" ref="E45:F62">IF(OR(G14="",G14=0),"",C45/G14)</f>
        <v>0.9814249999999999</v>
      </c>
      <c r="F45" s="71">
        <f t="shared" si="8"/>
        <v>0.9636984173488097</v>
      </c>
      <c r="G45" s="213">
        <f aca="true" t="shared" si="9" ref="G45:G61">IF(OR(E45="",E45=0),"",(E45-F45)*100)</f>
        <v>1.7726582651190204</v>
      </c>
      <c r="H45" s="185">
        <f>IF(E14="","",(G14/E14))</f>
        <v>0.8761477535571599</v>
      </c>
      <c r="I45" s="29"/>
    </row>
    <row r="46" spans="2:9" ht="12">
      <c r="B46" s="118" t="s">
        <v>28</v>
      </c>
      <c r="C46" s="53">
        <f>'[22]OR'!$AI171</f>
        <v>117752.00000000001</v>
      </c>
      <c r="D46" s="53">
        <f>'[21]OR'!$AG171</f>
        <v>86674.8</v>
      </c>
      <c r="E46" s="71">
        <f t="shared" si="8"/>
        <v>0.9573333333333335</v>
      </c>
      <c r="F46" s="71">
        <f t="shared" si="8"/>
        <v>0.9679252236255821</v>
      </c>
      <c r="G46" s="213">
        <f t="shared" si="9"/>
        <v>-1.0591890292248607</v>
      </c>
      <c r="H46" s="185">
        <f>IF(E15="","",(G15/E15))</f>
        <v>0.619054808998943</v>
      </c>
      <c r="I46" s="29"/>
    </row>
    <row r="47" spans="2:9" ht="12">
      <c r="B47" s="118" t="s">
        <v>10</v>
      </c>
      <c r="C47" s="53">
        <f>'[22]OR'!$AI172</f>
        <v>331448.60000000003</v>
      </c>
      <c r="D47" s="53">
        <f>'[21]OR'!$AG172</f>
        <v>328971.3</v>
      </c>
      <c r="E47" s="71">
        <f t="shared" si="8"/>
        <v>0.960720579710145</v>
      </c>
      <c r="F47" s="71">
        <f t="shared" si="8"/>
        <v>0.9549547169734641</v>
      </c>
      <c r="G47" s="213">
        <f t="shared" si="9"/>
        <v>0.5765862736680893</v>
      </c>
      <c r="H47" s="185">
        <f aca="true" t="shared" si="10" ref="H47:H62">IF(E16="","",(G16/E16))</f>
        <v>0.8505917159763313</v>
      </c>
      <c r="I47" s="29"/>
    </row>
    <row r="48" spans="2:9" ht="12">
      <c r="B48" s="118" t="s">
        <v>11</v>
      </c>
      <c r="C48" s="53">
        <f>'[22]OR'!$AI173</f>
        <v>726481</v>
      </c>
      <c r="D48" s="53">
        <f>'[21]OR'!$AG173</f>
        <v>670255.7</v>
      </c>
      <c r="E48" s="71">
        <f>IF(OR(G17="",G17=0),"",C48/G17)</f>
        <v>0.9843915989159892</v>
      </c>
      <c r="F48" s="71">
        <f t="shared" si="8"/>
        <v>0.9815173184164471</v>
      </c>
      <c r="G48" s="213">
        <f t="shared" si="9"/>
        <v>0.2874280499542081</v>
      </c>
      <c r="H48" s="185">
        <f t="shared" si="10"/>
        <v>0.8951965065502183</v>
      </c>
      <c r="I48" s="29"/>
    </row>
    <row r="49" spans="2:9" ht="12">
      <c r="B49" s="118" t="s">
        <v>12</v>
      </c>
      <c r="C49" s="53">
        <f>'[22]OR'!$AI174</f>
        <v>113703.10000000002</v>
      </c>
      <c r="D49" s="53">
        <f>'[21]OR'!$AG174</f>
        <v>110906.5</v>
      </c>
      <c r="E49" s="71">
        <f t="shared" si="8"/>
        <v>0.9887226086956523</v>
      </c>
      <c r="F49" s="71">
        <f t="shared" si="8"/>
        <v>0.9715915910128227</v>
      </c>
      <c r="G49" s="213">
        <f t="shared" si="9"/>
        <v>1.7131017682829652</v>
      </c>
      <c r="H49" s="185">
        <f t="shared" si="10"/>
        <v>0.5353817504655494</v>
      </c>
      <c r="I49" s="29"/>
    </row>
    <row r="50" spans="2:9" ht="12">
      <c r="B50" s="118" t="s">
        <v>14</v>
      </c>
      <c r="C50" s="53">
        <f>'[22]OR'!$AI175</f>
        <v>16592.7</v>
      </c>
      <c r="D50" s="53">
        <f>'[21]OR'!$AG175</f>
        <v>16149.1</v>
      </c>
      <c r="E50" s="71">
        <f t="shared" si="8"/>
        <v>0.9760411764705883</v>
      </c>
      <c r="F50" s="71">
        <f t="shared" si="8"/>
        <v>0.9676493498711727</v>
      </c>
      <c r="G50" s="213">
        <f t="shared" si="9"/>
        <v>0.8391826599415619</v>
      </c>
      <c r="H50" s="185">
        <f t="shared" si="10"/>
        <v>0.46070460704607047</v>
      </c>
      <c r="I50" s="29"/>
    </row>
    <row r="51" spans="2:9" ht="12">
      <c r="B51" s="118" t="s">
        <v>27</v>
      </c>
      <c r="C51" s="53">
        <f>'[22]OR'!$AI176</f>
        <v>1863418.1000000003</v>
      </c>
      <c r="D51" s="53">
        <f>'[21]OR'!$AG176</f>
        <v>1607635.2</v>
      </c>
      <c r="E51" s="71">
        <f t="shared" si="8"/>
        <v>0.9840611005492186</v>
      </c>
      <c r="F51" s="71">
        <f t="shared" si="8"/>
        <v>0.9780907837708626</v>
      </c>
      <c r="G51" s="213">
        <f t="shared" si="9"/>
        <v>0.5970316778356022</v>
      </c>
      <c r="H51" s="185">
        <f t="shared" si="10"/>
        <v>0.9643020828028721</v>
      </c>
      <c r="I51" s="29"/>
    </row>
    <row r="52" spans="2:9" ht="12">
      <c r="B52" s="118" t="s">
        <v>15</v>
      </c>
      <c r="C52" s="53">
        <f>'[22]OR'!$AI177</f>
        <v>864697.9999999999</v>
      </c>
      <c r="D52" s="53">
        <f>'[21]OR'!$AG177</f>
        <v>681417.8</v>
      </c>
      <c r="E52" s="71">
        <f t="shared" si="8"/>
        <v>0.9715707865168538</v>
      </c>
      <c r="F52" s="71">
        <f t="shared" si="8"/>
        <v>0.9612974326664996</v>
      </c>
      <c r="G52" s="213">
        <f t="shared" si="9"/>
        <v>1.0273353850354217</v>
      </c>
      <c r="H52" s="185">
        <f t="shared" si="10"/>
        <v>0.8557692307692307</v>
      </c>
      <c r="I52" s="29"/>
    </row>
    <row r="53" spans="2:9" ht="12">
      <c r="B53" s="118" t="s">
        <v>29</v>
      </c>
      <c r="C53" s="53">
        <f>'[22]OR'!$AI178</f>
        <v>9550.300000000001</v>
      </c>
      <c r="D53" s="53">
        <f>'[21]OR'!$AG178</f>
        <v>6766.7</v>
      </c>
      <c r="E53" s="71">
        <f t="shared" si="8"/>
        <v>0.9272135922330098</v>
      </c>
      <c r="F53" s="71">
        <f>IF(OR(H22="",H22=0),"",D53/H22)</f>
        <v>0.9598156028368794</v>
      </c>
      <c r="G53" s="213">
        <f t="shared" si="9"/>
        <v>-3.260201060386958</v>
      </c>
      <c r="H53" s="185">
        <f t="shared" si="10"/>
        <v>0.35517241379310344</v>
      </c>
      <c r="I53" s="29"/>
    </row>
    <row r="54" spans="2:9" ht="12">
      <c r="B54" s="118" t="s">
        <v>16</v>
      </c>
      <c r="C54" s="53">
        <f>'[22]OR'!$AI179</f>
        <v>400312</v>
      </c>
      <c r="D54" s="53">
        <f>'[21]OR'!$AG179</f>
        <v>321935.4</v>
      </c>
      <c r="E54" s="71">
        <f t="shared" si="8"/>
        <v>0.9811568627450981</v>
      </c>
      <c r="F54" s="71">
        <f t="shared" si="8"/>
        <v>0.9788245667376103</v>
      </c>
      <c r="G54" s="213">
        <f t="shared" si="9"/>
        <v>0.2332296007487744</v>
      </c>
      <c r="H54" s="185">
        <f t="shared" si="10"/>
        <v>0.7559964134640738</v>
      </c>
      <c r="I54" s="29"/>
    </row>
    <row r="55" spans="2:9" ht="12">
      <c r="B55" s="118" t="s">
        <v>17</v>
      </c>
      <c r="C55" s="53">
        <f>'[22]OR'!$AI180</f>
        <v>270885.7</v>
      </c>
      <c r="D55" s="53">
        <f>'[21]OR'!$AG180</f>
        <v>170922.3</v>
      </c>
      <c r="E55" s="71">
        <f t="shared" si="8"/>
        <v>0.9674489285714286</v>
      </c>
      <c r="F55" s="71">
        <f t="shared" si="8"/>
        <v>0.9393048622056331</v>
      </c>
      <c r="G55" s="213">
        <f t="shared" si="9"/>
        <v>2.8144066365795473</v>
      </c>
      <c r="H55" s="185">
        <f t="shared" si="10"/>
        <v>0.6339431262452454</v>
      </c>
      <c r="I55" s="29"/>
    </row>
    <row r="56" spans="2:9" ht="12">
      <c r="B56" s="118" t="s">
        <v>18</v>
      </c>
      <c r="C56" s="53">
        <f>'[22]OR'!$AI181</f>
        <v>1822085.6</v>
      </c>
      <c r="D56" s="53">
        <f>'[21]OR'!$AG181</f>
        <v>1512180.1</v>
      </c>
      <c r="E56" s="71">
        <f t="shared" si="8"/>
        <v>0.9564753805774279</v>
      </c>
      <c r="F56" s="71">
        <f t="shared" si="8"/>
        <v>0.9539785409412136</v>
      </c>
      <c r="G56" s="213">
        <f t="shared" si="9"/>
        <v>0.24968396362142764</v>
      </c>
      <c r="H56" s="185">
        <f t="shared" si="10"/>
        <v>0.9515484515484516</v>
      </c>
      <c r="I56" s="29"/>
    </row>
    <row r="57" spans="2:9" ht="12">
      <c r="B57" s="118" t="s">
        <v>19</v>
      </c>
      <c r="C57" s="53">
        <f>'[22]OR'!$AI182</f>
        <v>485002.4999999999</v>
      </c>
      <c r="D57" s="53">
        <f>'[21]OR'!$AG182</f>
        <v>452857.7</v>
      </c>
      <c r="E57" s="71">
        <f t="shared" si="8"/>
        <v>0.9150990566037733</v>
      </c>
      <c r="F57" s="71">
        <f>IF(OR(H26="",H26=0),"",D57/H26)</f>
        <v>0.9575124172141674</v>
      </c>
      <c r="G57" s="213">
        <f t="shared" si="9"/>
        <v>-4.241336061039402</v>
      </c>
      <c r="H57" s="185">
        <f t="shared" si="10"/>
        <v>0.9408189385077191</v>
      </c>
      <c r="I57" s="29"/>
    </row>
    <row r="58" spans="2:9" ht="12">
      <c r="B58" s="118" t="s">
        <v>20</v>
      </c>
      <c r="C58" s="53">
        <f>'[22]OR'!$AI183</f>
        <v>549542.9</v>
      </c>
      <c r="D58" s="53">
        <f>'[21]OR'!$AG183</f>
        <v>470757.3</v>
      </c>
      <c r="E58" s="71">
        <f t="shared" si="8"/>
        <v>0.9813266071428571</v>
      </c>
      <c r="F58" s="71">
        <f t="shared" si="8"/>
        <v>0.9595338786132539</v>
      </c>
      <c r="G58" s="213">
        <f t="shared" si="9"/>
        <v>2.1792728529603234</v>
      </c>
      <c r="H58" s="185">
        <f t="shared" si="10"/>
        <v>0.8303344913534008</v>
      </c>
      <c r="I58" s="29"/>
    </row>
    <row r="59" spans="2:9" ht="12">
      <c r="B59" s="118" t="s">
        <v>21</v>
      </c>
      <c r="C59" s="53">
        <f>'[22]OR'!$AI184</f>
        <v>405622.30000000005</v>
      </c>
      <c r="D59" s="53">
        <f>'[21]OR'!$AG184</f>
        <v>306200</v>
      </c>
      <c r="E59" s="71">
        <f t="shared" si="8"/>
        <v>0.9774031325301206</v>
      </c>
      <c r="F59" s="71">
        <f t="shared" si="8"/>
        <v>0.9478960546225875</v>
      </c>
      <c r="G59" s="213">
        <f t="shared" si="9"/>
        <v>2.950707790753304</v>
      </c>
      <c r="H59" s="185">
        <f>IF(E28="","",(G28/E28))</f>
        <v>0.9529210174973749</v>
      </c>
      <c r="I59" s="29"/>
    </row>
    <row r="60" spans="2:9" ht="12">
      <c r="B60" s="118" t="s">
        <v>30</v>
      </c>
      <c r="C60" s="53">
        <f>'[22]OR'!$AI185</f>
        <v>246183.09999999995</v>
      </c>
      <c r="D60" s="53">
        <f>'[21]OR'!$AG185</f>
        <v>199040.3</v>
      </c>
      <c r="E60" s="71">
        <f t="shared" si="8"/>
        <v>0.9468580769230768</v>
      </c>
      <c r="F60" s="71">
        <f t="shared" si="8"/>
        <v>0.9250752459086489</v>
      </c>
      <c r="G60" s="213">
        <f t="shared" si="9"/>
        <v>2.1782831014427906</v>
      </c>
      <c r="H60" s="185">
        <f>IF(E29="","",(G29/E29))</f>
        <v>0.774232920181021</v>
      </c>
      <c r="I60" s="29"/>
    </row>
    <row r="61" spans="2:9" ht="12">
      <c r="B61" s="118" t="s">
        <v>22</v>
      </c>
      <c r="C61" s="53">
        <f>'[22]OR'!$AI186</f>
        <v>218647.00000000003</v>
      </c>
      <c r="D61" s="53">
        <f>'[21]OR'!$AG186</f>
        <v>179828.6</v>
      </c>
      <c r="E61" s="71">
        <f t="shared" si="8"/>
        <v>0.9938500000000001</v>
      </c>
      <c r="F61" s="71">
        <f t="shared" si="8"/>
        <v>0.9558812429370123</v>
      </c>
      <c r="G61" s="213">
        <f t="shared" si="9"/>
        <v>3.7968757062987857</v>
      </c>
      <c r="H61" s="185">
        <f t="shared" si="10"/>
        <v>0.47873544209042007</v>
      </c>
      <c r="I61" s="29"/>
    </row>
    <row r="62" spans="2:9" ht="12">
      <c r="B62" s="118" t="s">
        <v>23</v>
      </c>
      <c r="C62" s="53">
        <f>'[22]OR'!$AI187</f>
        <v>21956.000000000004</v>
      </c>
      <c r="D62" s="53">
        <f>'[21]OR'!$AG187</f>
        <v>21465.8</v>
      </c>
      <c r="E62" s="71">
        <f t="shared" si="8"/>
        <v>0.8998360655737706</v>
      </c>
      <c r="F62" s="71">
        <f>IF(OR(H31="",H31=0),"",D62/H31)</f>
        <v>0.9810291167182336</v>
      </c>
      <c r="G62" s="213">
        <f>IF(OR(E62="",E62=0),"",(E62-F62)*100)</f>
        <v>-8.119305114446295</v>
      </c>
      <c r="H62" s="185">
        <f t="shared" si="10"/>
        <v>0.44525547445255476</v>
      </c>
      <c r="I62" s="29"/>
    </row>
    <row r="63" spans="2:9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</row>
    <row r="64" spans="2:9" ht="12.75" thickBot="1">
      <c r="B64" s="215" t="s">
        <v>24</v>
      </c>
      <c r="C64" s="216">
        <f>IF(SUM(C43:C62)=0,"",SUM(C43:C62))</f>
        <v>9569877.200000001</v>
      </c>
      <c r="D64" s="216">
        <f>IF(SUM(D43:D62)=0,"",SUM(D43:D62))</f>
        <v>8130564.9</v>
      </c>
      <c r="E64" s="217">
        <f>IF(OR(G33="",G33=0),"",C64/G33)</f>
        <v>0.969828245976732</v>
      </c>
      <c r="F64" s="218">
        <f>IF(OR(H33="",H33=0),"",D64/H33)</f>
        <v>0.9630423870534591</v>
      </c>
      <c r="G64" s="219">
        <f>IF(OR(E64="",E64=0),"",(E64-F64)*100)</f>
        <v>0.678585892327288</v>
      </c>
      <c r="H64" s="220">
        <f>IF(E33="","",(G33/E33))</f>
        <v>0.8449004248557975</v>
      </c>
      <c r="I64" s="29"/>
    </row>
    <row r="65" spans="3:9" ht="12.75">
      <c r="C65" s="237"/>
      <c r="D65" s="238"/>
      <c r="E65" s="237"/>
      <c r="F65" s="237"/>
      <c r="G65" s="237"/>
      <c r="H65" s="239"/>
      <c r="I65" s="240"/>
    </row>
    <row r="66" spans="3:9" ht="13.5" thickBot="1">
      <c r="C66" s="237"/>
      <c r="D66" s="238"/>
      <c r="E66" s="237"/>
      <c r="F66" s="237"/>
      <c r="G66" s="237"/>
      <c r="H66" s="239"/>
      <c r="I66" s="240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41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43" t="s">
        <v>96</v>
      </c>
    </row>
    <row r="69" spans="2:9" ht="13.5">
      <c r="B69" s="118"/>
      <c r="C69" s="204" t="s">
        <v>109</v>
      </c>
      <c r="D69" s="244" t="s">
        <v>109</v>
      </c>
      <c r="E69" s="245" t="s">
        <v>110</v>
      </c>
      <c r="F69" s="206" t="s">
        <v>110</v>
      </c>
      <c r="G69" s="202"/>
      <c r="H69" s="243" t="s">
        <v>77</v>
      </c>
      <c r="I69" s="243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11"/>
    </row>
    <row r="71" spans="2:9" ht="12">
      <c r="B71" s="118" t="s">
        <v>8</v>
      </c>
      <c r="C71" s="246">
        <v>3193.5</v>
      </c>
      <c r="D71" s="247">
        <f aca="true" t="shared" si="11" ref="D71:D90">IF(OR(G12="",G12=0),"",C71/G12)</f>
        <v>0.0599155722326454</v>
      </c>
      <c r="E71" s="246">
        <v>2518.4</v>
      </c>
      <c r="F71" s="247">
        <f aca="true" t="shared" si="12" ref="F71:F90">IF(OR(H12="",H12=0),"",E71/H12)</f>
        <v>0.04892966360856269</v>
      </c>
      <c r="G71" s="213">
        <f aca="true" t="shared" si="13" ref="G71:G90">IF(OR(D71="",D71=0),"",(D71-F71)*100)</f>
        <v>1.0985908624082712</v>
      </c>
      <c r="H71" s="248">
        <f>IF(G12="","",(C43+C71)/G12)</f>
        <v>0.9960975609756098</v>
      </c>
      <c r="I71" s="248">
        <f aca="true" t="shared" si="14" ref="I71:I90">IF(H12="","",(D43+E71)/H12)</f>
        <v>1.0033611943314331</v>
      </c>
    </row>
    <row r="72" spans="2:9" ht="12">
      <c r="B72" s="118" t="s">
        <v>31</v>
      </c>
      <c r="C72" s="246">
        <v>4008.9</v>
      </c>
      <c r="D72" s="72">
        <f t="shared" si="11"/>
        <v>0.05011125</v>
      </c>
      <c r="E72" s="246">
        <v>2665.5</v>
      </c>
      <c r="F72" s="72">
        <f t="shared" si="12"/>
        <v>0.037083205224342615</v>
      </c>
      <c r="G72" s="213">
        <f t="shared" si="13"/>
        <v>1.3028044775657388</v>
      </c>
      <c r="H72" s="248">
        <f aca="true" t="shared" si="15" ref="H72:H90">IF(G13="","",(C44+C72)/G13)</f>
        <v>0.9835212499999998</v>
      </c>
      <c r="I72" s="248">
        <f t="shared" si="14"/>
        <v>0.9570485914503424</v>
      </c>
    </row>
    <row r="73" spans="2:9" ht="12">
      <c r="B73" s="118" t="s">
        <v>9</v>
      </c>
      <c r="C73" s="246">
        <v>14821.6</v>
      </c>
      <c r="D73" s="72">
        <f t="shared" si="11"/>
        <v>0.0148216</v>
      </c>
      <c r="E73" s="246">
        <v>10357.3</v>
      </c>
      <c r="F73" s="72">
        <f t="shared" si="12"/>
        <v>0.01145500190395043</v>
      </c>
      <c r="G73" s="213">
        <f t="shared" si="13"/>
        <v>0.3366598096049571</v>
      </c>
      <c r="H73" s="248">
        <f t="shared" si="15"/>
        <v>0.9962465999999999</v>
      </c>
      <c r="I73" s="248">
        <f t="shared" si="14"/>
        <v>0.9751534192527601</v>
      </c>
    </row>
    <row r="74" spans="2:9" ht="12">
      <c r="B74" s="118" t="s">
        <v>28</v>
      </c>
      <c r="C74" s="246">
        <v>6287.2</v>
      </c>
      <c r="D74" s="72">
        <f t="shared" si="11"/>
        <v>0.05111544715447154</v>
      </c>
      <c r="E74" s="246">
        <v>2688.8</v>
      </c>
      <c r="F74" s="72">
        <f t="shared" si="12"/>
        <v>0.030026689894692173</v>
      </c>
      <c r="G74" s="213">
        <f t="shared" si="13"/>
        <v>2.1088757259779367</v>
      </c>
      <c r="H74" s="248">
        <f t="shared" si="15"/>
        <v>1.008448780487805</v>
      </c>
      <c r="I74" s="248">
        <f t="shared" si="14"/>
        <v>0.9979519135202743</v>
      </c>
    </row>
    <row r="75" spans="2:9" ht="12">
      <c r="B75" s="118" t="s">
        <v>10</v>
      </c>
      <c r="C75" s="246">
        <v>10779.6</v>
      </c>
      <c r="D75" s="72">
        <f t="shared" si="11"/>
        <v>0.03124521739130435</v>
      </c>
      <c r="E75" s="246">
        <v>16513.4</v>
      </c>
      <c r="F75" s="72">
        <f t="shared" si="12"/>
        <v>0.047935942203072436</v>
      </c>
      <c r="G75" s="213">
        <f t="shared" si="13"/>
        <v>-1.6690724811768087</v>
      </c>
      <c r="H75" s="248">
        <f t="shared" si="15"/>
        <v>0.9919657971014493</v>
      </c>
      <c r="I75" s="248">
        <f t="shared" si="14"/>
        <v>1.0028906591765365</v>
      </c>
    </row>
    <row r="76" spans="2:9" ht="12">
      <c r="B76" s="118" t="s">
        <v>11</v>
      </c>
      <c r="C76" s="246">
        <v>8049.7</v>
      </c>
      <c r="D76" s="72">
        <f t="shared" si="11"/>
        <v>0.010907452574525744</v>
      </c>
      <c r="E76" s="246">
        <v>13899.8</v>
      </c>
      <c r="F76" s="72">
        <f t="shared" si="12"/>
        <v>0.020354760761489878</v>
      </c>
      <c r="G76" s="213">
        <f t="shared" si="13"/>
        <v>-0.9447308186964133</v>
      </c>
      <c r="H76" s="248">
        <f t="shared" si="15"/>
        <v>0.9952990514905149</v>
      </c>
      <c r="I76" s="248">
        <f t="shared" si="14"/>
        <v>1.001872079177937</v>
      </c>
    </row>
    <row r="77" spans="2:9" ht="12">
      <c r="B77" s="118" t="s">
        <v>12</v>
      </c>
      <c r="C77" s="246">
        <v>6174</v>
      </c>
      <c r="D77" s="72">
        <f t="shared" si="11"/>
        <v>0.05368695652173913</v>
      </c>
      <c r="E77" s="246">
        <v>6797</v>
      </c>
      <c r="F77" s="72">
        <f t="shared" si="12"/>
        <v>0.05954482419077471</v>
      </c>
      <c r="G77" s="213">
        <f t="shared" si="13"/>
        <v>-0.5857867669035579</v>
      </c>
      <c r="H77" s="248">
        <f t="shared" si="15"/>
        <v>1.0424095652173915</v>
      </c>
      <c r="I77" s="248">
        <f t="shared" si="14"/>
        <v>1.0311364152035973</v>
      </c>
    </row>
    <row r="78" spans="2:9" ht="12">
      <c r="B78" s="118" t="s">
        <v>14</v>
      </c>
      <c r="C78" s="246">
        <v>43.5</v>
      </c>
      <c r="D78" s="72">
        <f t="shared" si="11"/>
        <v>0.002558823529411765</v>
      </c>
      <c r="E78" s="246">
        <v>143.9</v>
      </c>
      <c r="F78" s="72">
        <f t="shared" si="12"/>
        <v>0.008622445922463898</v>
      </c>
      <c r="G78" s="213">
        <f t="shared" si="13"/>
        <v>-0.6063622393052134</v>
      </c>
      <c r="H78" s="248">
        <f t="shared" si="15"/>
        <v>0.9786</v>
      </c>
      <c r="I78" s="248">
        <f t="shared" si="14"/>
        <v>0.9762717957936365</v>
      </c>
    </row>
    <row r="79" spans="2:9" ht="12">
      <c r="B79" s="118" t="s">
        <v>27</v>
      </c>
      <c r="C79" s="246">
        <v>9054.7</v>
      </c>
      <c r="D79" s="72">
        <f t="shared" si="11"/>
        <v>0.004781738487536967</v>
      </c>
      <c r="E79" s="246">
        <v>8850.1</v>
      </c>
      <c r="F79" s="72">
        <f t="shared" si="12"/>
        <v>0.0053844312723747975</v>
      </c>
      <c r="G79" s="213">
        <f t="shared" si="13"/>
        <v>-0.06026927848378303</v>
      </c>
      <c r="H79" s="248">
        <f t="shared" si="15"/>
        <v>0.9888428390367555</v>
      </c>
      <c r="I79" s="248">
        <f t="shared" si="14"/>
        <v>0.9834752150432374</v>
      </c>
    </row>
    <row r="80" spans="2:9" ht="12">
      <c r="B80" s="118" t="s">
        <v>15</v>
      </c>
      <c r="C80" s="246">
        <v>10823.1</v>
      </c>
      <c r="D80" s="72">
        <f t="shared" si="11"/>
        <v>0.012160786516853933</v>
      </c>
      <c r="E80" s="246">
        <v>10301.7</v>
      </c>
      <c r="F80" s="72">
        <f t="shared" si="12"/>
        <v>0.01453293084228278</v>
      </c>
      <c r="G80" s="213">
        <f t="shared" si="13"/>
        <v>-0.23721443254288466</v>
      </c>
      <c r="H80" s="248">
        <f t="shared" si="15"/>
        <v>0.9837315730337077</v>
      </c>
      <c r="I80" s="248">
        <f t="shared" si="14"/>
        <v>0.9758303635087823</v>
      </c>
    </row>
    <row r="81" spans="2:9" ht="12">
      <c r="B81" s="118" t="s">
        <v>29</v>
      </c>
      <c r="C81" s="246">
        <v>270.2</v>
      </c>
      <c r="D81" s="72">
        <f t="shared" si="11"/>
        <v>0.02623300970873786</v>
      </c>
      <c r="E81" s="246">
        <v>177.3</v>
      </c>
      <c r="F81" s="72">
        <f t="shared" si="12"/>
        <v>0.025148936170212768</v>
      </c>
      <c r="G81" s="213">
        <f t="shared" si="13"/>
        <v>0.1084073538525094</v>
      </c>
      <c r="H81" s="248">
        <f t="shared" si="15"/>
        <v>0.9534466019417478</v>
      </c>
      <c r="I81" s="248">
        <f t="shared" si="14"/>
        <v>0.9849645390070922</v>
      </c>
    </row>
    <row r="82" spans="2:9" ht="12">
      <c r="B82" s="118" t="s">
        <v>16</v>
      </c>
      <c r="C82" s="246">
        <v>12633.3</v>
      </c>
      <c r="D82" s="72">
        <f t="shared" si="11"/>
        <v>0.03096397058823529</v>
      </c>
      <c r="E82" s="246">
        <v>10005.1</v>
      </c>
      <c r="F82" s="72">
        <f t="shared" si="12"/>
        <v>0.030419884463362724</v>
      </c>
      <c r="G82" s="213">
        <f t="shared" si="13"/>
        <v>0.05440861248725663</v>
      </c>
      <c r="H82" s="248">
        <f t="shared" si="15"/>
        <v>1.0121208333333334</v>
      </c>
      <c r="I82" s="248">
        <f t="shared" si="14"/>
        <v>1.0092444512009728</v>
      </c>
    </row>
    <row r="83" spans="2:9" ht="12">
      <c r="B83" s="118" t="s">
        <v>17</v>
      </c>
      <c r="C83" s="246">
        <v>9776</v>
      </c>
      <c r="D83" s="72">
        <f t="shared" si="11"/>
        <v>0.03491428571428572</v>
      </c>
      <c r="E83" s="246">
        <v>11447</v>
      </c>
      <c r="F83" s="72">
        <f t="shared" si="12"/>
        <v>0.0629070797530099</v>
      </c>
      <c r="G83" s="213">
        <f t="shared" si="13"/>
        <v>-2.7992794038724176</v>
      </c>
      <c r="H83" s="248">
        <f t="shared" si="15"/>
        <v>1.0023632142857144</v>
      </c>
      <c r="I83" s="248">
        <f t="shared" si="14"/>
        <v>1.002211941958643</v>
      </c>
    </row>
    <row r="84" spans="2:9" ht="12">
      <c r="B84" s="118" t="s">
        <v>18</v>
      </c>
      <c r="C84" s="246">
        <v>29554.1</v>
      </c>
      <c r="D84" s="72">
        <f t="shared" si="11"/>
        <v>0.015513963254593175</v>
      </c>
      <c r="E84" s="246">
        <v>33477.5</v>
      </c>
      <c r="F84" s="72">
        <f t="shared" si="12"/>
        <v>0.02111971755504485</v>
      </c>
      <c r="G84" s="213">
        <f t="shared" si="13"/>
        <v>-0.5605754300451675</v>
      </c>
      <c r="H84" s="248">
        <f t="shared" si="15"/>
        <v>0.9719893438320211</v>
      </c>
      <c r="I84" s="248">
        <f t="shared" si="14"/>
        <v>0.9750982584962584</v>
      </c>
    </row>
    <row r="85" spans="2:9" ht="12">
      <c r="B85" s="118" t="s">
        <v>19</v>
      </c>
      <c r="C85" s="246">
        <v>6789.2</v>
      </c>
      <c r="D85" s="72">
        <f t="shared" si="11"/>
        <v>0.012809811320754717</v>
      </c>
      <c r="E85" s="246">
        <v>9449.7</v>
      </c>
      <c r="F85" s="72">
        <f t="shared" si="12"/>
        <v>0.01998023902199017</v>
      </c>
      <c r="G85" s="213">
        <f t="shared" si="13"/>
        <v>-0.7170427701235453</v>
      </c>
      <c r="H85" s="248">
        <f t="shared" si="15"/>
        <v>0.9279088679245281</v>
      </c>
      <c r="I85" s="248">
        <f t="shared" si="14"/>
        <v>0.9774926562361576</v>
      </c>
    </row>
    <row r="86" spans="2:9" ht="12">
      <c r="B86" s="118" t="s">
        <v>20</v>
      </c>
      <c r="C86" s="246">
        <v>14381.8</v>
      </c>
      <c r="D86" s="72">
        <f t="shared" si="11"/>
        <v>0.025681785714285713</v>
      </c>
      <c r="E86" s="246">
        <v>23192.5</v>
      </c>
      <c r="F86" s="72">
        <f t="shared" si="12"/>
        <v>0.04727274432013671</v>
      </c>
      <c r="G86" s="213">
        <f t="shared" si="13"/>
        <v>-2.1590958605850994</v>
      </c>
      <c r="H86" s="248">
        <f t="shared" si="15"/>
        <v>1.007008392857143</v>
      </c>
      <c r="I86" s="248">
        <f t="shared" si="14"/>
        <v>1.0068066229333907</v>
      </c>
    </row>
    <row r="87" spans="2:9" ht="12">
      <c r="B87" s="118" t="s">
        <v>21</v>
      </c>
      <c r="C87" s="246">
        <v>19010.1</v>
      </c>
      <c r="D87" s="72">
        <f t="shared" si="11"/>
        <v>0.045807469879518066</v>
      </c>
      <c r="E87" s="246">
        <v>18160</v>
      </c>
      <c r="F87" s="72">
        <f t="shared" si="12"/>
        <v>0.056217479921444116</v>
      </c>
      <c r="G87" s="213">
        <f t="shared" si="13"/>
        <v>-1.041001004192605</v>
      </c>
      <c r="H87" s="248">
        <f t="shared" si="15"/>
        <v>1.0232106024096386</v>
      </c>
      <c r="I87" s="248">
        <f t="shared" si="14"/>
        <v>1.0041135345440315</v>
      </c>
    </row>
    <row r="88" spans="2:9" ht="12">
      <c r="B88" s="118" t="s">
        <v>30</v>
      </c>
      <c r="C88" s="246">
        <v>10784.1</v>
      </c>
      <c r="D88" s="72">
        <f t="shared" si="11"/>
        <v>0.041477307692307695</v>
      </c>
      <c r="E88" s="246">
        <v>9109.8</v>
      </c>
      <c r="F88" s="72">
        <f t="shared" si="12"/>
        <v>0.04233941807351883</v>
      </c>
      <c r="G88" s="213">
        <f t="shared" si="13"/>
        <v>-0.08621103812111314</v>
      </c>
      <c r="H88" s="248">
        <f t="shared" si="15"/>
        <v>0.9883353846153844</v>
      </c>
      <c r="I88" s="248">
        <f t="shared" si="14"/>
        <v>0.9674146639821676</v>
      </c>
    </row>
    <row r="89" spans="2:9" ht="12">
      <c r="B89" s="118" t="s">
        <v>22</v>
      </c>
      <c r="C89" s="246">
        <v>4956.2</v>
      </c>
      <c r="D89" s="72">
        <f t="shared" si="11"/>
        <v>0.02252818181818182</v>
      </c>
      <c r="E89" s="246">
        <v>4189.1</v>
      </c>
      <c r="F89" s="72">
        <f t="shared" si="12"/>
        <v>0.02226721508585085</v>
      </c>
      <c r="G89" s="213">
        <f t="shared" si="13"/>
        <v>0.026096673233096807</v>
      </c>
      <c r="H89" s="248">
        <f t="shared" si="15"/>
        <v>1.016378181818182</v>
      </c>
      <c r="I89" s="248">
        <f t="shared" si="14"/>
        <v>0.9781484580228631</v>
      </c>
    </row>
    <row r="90" spans="2:9" ht="12">
      <c r="B90" s="118" t="s">
        <v>23</v>
      </c>
      <c r="C90" s="246">
        <v>156</v>
      </c>
      <c r="D90" s="72">
        <f t="shared" si="11"/>
        <v>0.0063934426229508194</v>
      </c>
      <c r="E90" s="246">
        <v>356.1</v>
      </c>
      <c r="F90" s="72">
        <f t="shared" si="12"/>
        <v>0.016274467686429716</v>
      </c>
      <c r="G90" s="213">
        <f t="shared" si="13"/>
        <v>-0.9881025063478898</v>
      </c>
      <c r="H90" s="248">
        <f t="shared" si="15"/>
        <v>0.9062295081967214</v>
      </c>
      <c r="I90" s="248">
        <f t="shared" si="14"/>
        <v>0.9973035844046633</v>
      </c>
    </row>
    <row r="91" spans="2:9" ht="12">
      <c r="B91" s="118"/>
      <c r="C91" s="53"/>
      <c r="D91" s="214"/>
      <c r="E91" s="53"/>
      <c r="F91" s="71"/>
      <c r="G91" s="213"/>
      <c r="H91" s="248"/>
      <c r="I91" s="248"/>
    </row>
    <row r="92" spans="2:9" ht="12.75" thickBot="1">
      <c r="B92" s="215" t="s">
        <v>24</v>
      </c>
      <c r="C92" s="216">
        <f>IF(SUM(C71:C90)=0,"",SUM(C71:C90))</f>
        <v>181546.80000000002</v>
      </c>
      <c r="D92" s="217">
        <f>IF(OR(G33="",G33=0),"",C92/G33)</f>
        <v>0.018398273136324944</v>
      </c>
      <c r="E92" s="216">
        <f>IF(SUM(E71:E90)=0,"",SUM(E71:E90))</f>
        <v>194300</v>
      </c>
      <c r="F92" s="217">
        <f>IF(OR(H33="",H33=0),"",E92/H33)</f>
        <v>0.023014284752156285</v>
      </c>
      <c r="G92" s="219">
        <f>IF(OR(D92="",D92=0),"",(D92-F92)*100)</f>
        <v>-0.461601161583134</v>
      </c>
      <c r="H92" s="249">
        <f>IF(G33="","",(C61+C92)/G33)</f>
        <v>0.04055634602132231</v>
      </c>
      <c r="I92" s="249">
        <f>IF(H33="","",(D61+E92)/H33)</f>
        <v>0.04431447315659072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B19">
      <selection activeCell="F8" sqref="F8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0.25">
      <c r="A5" s="23">
        <v>13608</v>
      </c>
      <c r="B5" s="296" t="s">
        <v>107</v>
      </c>
      <c r="C5" s="296"/>
      <c r="D5" s="296"/>
      <c r="E5" s="296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5"/>
      <c r="D8" s="116" t="s">
        <v>1</v>
      </c>
      <c r="E8" s="231"/>
    </row>
    <row r="9" spans="1:5" ht="12">
      <c r="A9" s="23">
        <v>7818</v>
      </c>
      <c r="B9" s="118"/>
      <c r="C9" s="127"/>
      <c r="D9" s="128"/>
      <c r="E9" s="132"/>
    </row>
    <row r="10" spans="1:5" ht="12" customHeight="1">
      <c r="A10" s="23">
        <v>30702</v>
      </c>
      <c r="B10" s="118"/>
      <c r="C10" s="137" t="s">
        <v>2</v>
      </c>
      <c r="D10" s="138" t="s">
        <v>3</v>
      </c>
      <c r="E10" s="232" t="s">
        <v>4</v>
      </c>
    </row>
    <row r="11" spans="1:5" ht="12">
      <c r="A11" s="23">
        <v>31458</v>
      </c>
      <c r="B11" s="139"/>
      <c r="C11" s="144" t="s">
        <v>5</v>
      </c>
      <c r="D11" s="141" t="s">
        <v>6</v>
      </c>
      <c r="E11" s="142" t="s">
        <v>7</v>
      </c>
    </row>
    <row r="12" spans="1:5" ht="13.5" customHeight="1">
      <c r="A12" s="23">
        <v>60665</v>
      </c>
      <c r="B12" s="149" t="s">
        <v>8</v>
      </c>
      <c r="C12" s="150">
        <f>IF(ISERROR('[59]Récolte_N'!$F$12)=TRUE,"",'[59]Récolte_N'!$F$12)</f>
        <v>2525</v>
      </c>
      <c r="D12" s="150">
        <f aca="true" t="shared" si="0" ref="D12:D31">IF(OR(C12="",C12=0),"",(E12/C12)*10)</f>
        <v>55.42574257425742</v>
      </c>
      <c r="E12" s="151">
        <f>IF(ISERROR('[59]Récolte_N'!$H$12)=TRUE,"",'[59]Récolte_N'!$H$12)</f>
        <v>13995</v>
      </c>
    </row>
    <row r="13" spans="1:5" ht="13.5" customHeight="1">
      <c r="A13" s="23">
        <v>7280</v>
      </c>
      <c r="B13" s="158" t="s">
        <v>31</v>
      </c>
      <c r="C13" s="150">
        <f>IF(ISERROR('[60]Récolte_N'!$F$12)=TRUE,"",'[60]Récolte_N'!$F$12)</f>
        <v>4050</v>
      </c>
      <c r="D13" s="150">
        <f t="shared" si="0"/>
        <v>37.44197530864198</v>
      </c>
      <c r="E13" s="151">
        <f>IF(ISERROR('[60]Récolte_N'!$H$12)=TRUE,"",'[60]Récolte_N'!$H$12)</f>
        <v>15164</v>
      </c>
    </row>
    <row r="14" spans="1:5" ht="13.5" customHeight="1">
      <c r="A14" s="23">
        <v>17376</v>
      </c>
      <c r="B14" s="158" t="s">
        <v>9</v>
      </c>
      <c r="C14" s="150">
        <f>IF(ISERROR('[61]Récolte_N'!$F$12)=TRUE,"",'[61]Récolte_N'!$F$12)</f>
        <v>52000</v>
      </c>
      <c r="D14" s="150">
        <f t="shared" si="0"/>
        <v>46.23461538461538</v>
      </c>
      <c r="E14" s="151">
        <f>IF(ISERROR('[61]Récolte_N'!$H$12)=TRUE,"",'[61]Récolte_N'!$H$12)</f>
        <v>240420</v>
      </c>
    </row>
    <row r="15" spans="1:5" ht="13.5" customHeight="1">
      <c r="A15" s="23">
        <v>26391</v>
      </c>
      <c r="B15" s="158" t="s">
        <v>28</v>
      </c>
      <c r="C15" s="150">
        <f>IF(ISERROR('[62]Récolte_N'!$F$12)=TRUE,"",'[62]Récolte_N'!$F$12)</f>
        <v>5070</v>
      </c>
      <c r="D15" s="150">
        <f>IF(OR(C15="",C15=0),"",(E15/C15)*10)</f>
        <v>45</v>
      </c>
      <c r="E15" s="151">
        <f>IF(ISERROR('[62]Récolte_N'!$H$12)=TRUE,"",'[62]Récolte_N'!$H$12)</f>
        <v>22815</v>
      </c>
    </row>
    <row r="16" spans="1:5" ht="13.5" customHeight="1">
      <c r="A16" s="23">
        <v>19136</v>
      </c>
      <c r="B16" s="158" t="s">
        <v>10</v>
      </c>
      <c r="C16" s="150">
        <f>IF(ISERROR('[63]Récolte_N'!$F$12)=TRUE,"",'[63]Récolte_N'!$F$12)</f>
        <v>9000</v>
      </c>
      <c r="D16" s="150">
        <f t="shared" si="0"/>
        <v>78</v>
      </c>
      <c r="E16" s="151">
        <f>IF(ISERROR('[63]Récolte_N'!$H$12)=TRUE,"",'[63]Récolte_N'!$H$12)</f>
        <v>70200</v>
      </c>
    </row>
    <row r="17" spans="1:5" ht="13.5" customHeight="1">
      <c r="A17" s="23">
        <v>1790</v>
      </c>
      <c r="B17" s="158" t="s">
        <v>11</v>
      </c>
      <c r="C17" s="150">
        <f>IF(ISERROR('[64]Récolte_N'!$F$12)=TRUE,"",'[64]Récolte_N'!$F$12)</f>
        <v>35100</v>
      </c>
      <c r="D17" s="150">
        <f t="shared" si="0"/>
        <v>72.99145299145299</v>
      </c>
      <c r="E17" s="151">
        <f>IF(ISERROR('[64]Récolte_N'!$H$12)=TRUE,"",'[64]Récolte_N'!$H$12)</f>
        <v>256200</v>
      </c>
    </row>
    <row r="18" spans="1:5" ht="13.5" customHeight="1">
      <c r="A18" s="23" t="s">
        <v>13</v>
      </c>
      <c r="B18" s="158" t="s">
        <v>12</v>
      </c>
      <c r="C18" s="150">
        <f>IF(ISERROR('[65]Récolte_N'!$F$12)=TRUE,"",'[65]Récolte_N'!$F$12)</f>
        <v>3260</v>
      </c>
      <c r="D18" s="150">
        <f t="shared" si="0"/>
        <v>38.34355828220859</v>
      </c>
      <c r="E18" s="151">
        <f>IF(ISERROR('[65]Récolte_N'!$H$12)=TRUE,"",'[65]Récolte_N'!$H$12)</f>
        <v>12500</v>
      </c>
    </row>
    <row r="19" spans="1:5" ht="13.5" customHeight="1">
      <c r="A19" s="23" t="s">
        <v>13</v>
      </c>
      <c r="B19" s="158" t="s">
        <v>14</v>
      </c>
      <c r="C19" s="150">
        <f>IF(ISERROR('[66]Récolte_N'!$F$12)=TRUE,"",'[66]Récolte_N'!$F$12)</f>
        <v>2750</v>
      </c>
      <c r="D19" s="150">
        <f t="shared" si="0"/>
        <v>32.36363636363636</v>
      </c>
      <c r="E19" s="151">
        <f>IF(ISERROR('[66]Récolte_N'!$H$12)=TRUE,"",'[66]Récolte_N'!$H$12)</f>
        <v>8900</v>
      </c>
    </row>
    <row r="20" spans="1:5" ht="13.5" customHeight="1">
      <c r="A20" s="23" t="s">
        <v>13</v>
      </c>
      <c r="B20" s="158" t="s">
        <v>27</v>
      </c>
      <c r="C20" s="150">
        <f>IF(ISERROR('[67]Récolte_N'!$F$12)=TRUE,"",'[67]Récolte_N'!$F$12)</f>
        <v>168600</v>
      </c>
      <c r="D20" s="150">
        <f t="shared" si="0"/>
        <v>67.79359430604983</v>
      </c>
      <c r="E20" s="151">
        <f>IF(ISERROR('[67]Récolte_N'!$H$12)=TRUE,"",'[67]Récolte_N'!$H$12)</f>
        <v>1143000</v>
      </c>
    </row>
    <row r="21" spans="1:5" ht="13.5" customHeight="1">
      <c r="A21" s="23" t="s">
        <v>13</v>
      </c>
      <c r="B21" s="158" t="s">
        <v>15</v>
      </c>
      <c r="C21" s="150">
        <f>IF(ISERROR('[68]Récolte_N'!$F$12)=TRUE,"",'[68]Récolte_N'!$F$12)</f>
        <v>71800</v>
      </c>
      <c r="D21" s="150">
        <f t="shared" si="0"/>
        <v>50.13927576601671</v>
      </c>
      <c r="E21" s="151">
        <f>IF(ISERROR('[68]Récolte_N'!$H$12)=TRUE,"",'[68]Récolte_N'!$H$12)</f>
        <v>360000</v>
      </c>
    </row>
    <row r="22" spans="1:5" ht="13.5" customHeight="1">
      <c r="A22" s="23" t="s">
        <v>13</v>
      </c>
      <c r="B22" s="158" t="s">
        <v>29</v>
      </c>
      <c r="C22" s="150">
        <f>IF(ISERROR('[69]Récolte_N'!$F$12)=TRUE,"",'[69]Récolte_N'!$F$12)</f>
        <v>1100</v>
      </c>
      <c r="D22" s="150">
        <f>IF(OR(C22="",C22=0),"",(E22/C22)*10)</f>
        <v>45.45454545454546</v>
      </c>
      <c r="E22" s="151">
        <f>IF(ISERROR('[69]Récolte_N'!$H$12)=TRUE,"",'[69]Récolte_N'!$H$12)</f>
        <v>5000</v>
      </c>
    </row>
    <row r="23" spans="1:5" ht="13.5" customHeight="1">
      <c r="A23" s="23" t="s">
        <v>13</v>
      </c>
      <c r="B23" s="158" t="s">
        <v>16</v>
      </c>
      <c r="C23" s="150">
        <f>IF(ISERROR('[70]Récolte_N'!$F$12)=TRUE,"",'[70]Récolte_N'!$F$12)</f>
        <v>6457</v>
      </c>
      <c r="D23" s="150">
        <f t="shared" si="0"/>
        <v>71.34009601982345</v>
      </c>
      <c r="E23" s="151">
        <f>IF(ISERROR('[70]Récolte_N'!$H$12)=TRUE,"",'[70]Récolte_N'!$H$12)</f>
        <v>46064.3</v>
      </c>
    </row>
    <row r="24" spans="1:5" ht="13.5" customHeight="1">
      <c r="A24" s="23" t="s">
        <v>13</v>
      </c>
      <c r="B24" s="158" t="s">
        <v>17</v>
      </c>
      <c r="C24" s="150">
        <f>IF(ISERROR('[71]Récolte_N'!$F$12)=TRUE,"",'[71]Récolte_N'!$F$12)</f>
        <v>6115</v>
      </c>
      <c r="D24" s="150">
        <f t="shared" si="0"/>
        <v>57.563368765331155</v>
      </c>
      <c r="E24" s="151">
        <f>IF(ISERROR('[71]Récolte_N'!$H$12)=TRUE,"",'[71]Récolte_N'!$H$12)</f>
        <v>35200</v>
      </c>
    </row>
    <row r="25" spans="1:5" ht="13.5" customHeight="1">
      <c r="A25" s="23" t="s">
        <v>13</v>
      </c>
      <c r="B25" s="158" t="s">
        <v>18</v>
      </c>
      <c r="C25" s="150">
        <f>IF(ISERROR('[72]Récolte_N'!$F$12)=TRUE,"",'[72]Récolte_N'!$F$12)</f>
        <v>84100</v>
      </c>
      <c r="D25" s="150">
        <f t="shared" si="0"/>
        <v>63.25802615933412</v>
      </c>
      <c r="E25" s="151">
        <f>IF(ISERROR('[72]Récolte_N'!$H$12)=TRUE,"",'[72]Récolte_N'!$H$12)</f>
        <v>532000</v>
      </c>
    </row>
    <row r="26" spans="1:5" ht="13.5" customHeight="1">
      <c r="A26" s="23" t="s">
        <v>13</v>
      </c>
      <c r="B26" s="158" t="s">
        <v>19</v>
      </c>
      <c r="C26" s="150">
        <f>IF(ISERROR('[73]Récolte_N'!$F$12)=TRUE,"",'[73]Récolte_N'!$F$12)</f>
        <v>35490</v>
      </c>
      <c r="D26" s="150">
        <f t="shared" si="0"/>
        <v>71</v>
      </c>
      <c r="E26" s="151">
        <f>IF(ISERROR('[73]Récolte_N'!$H$12)=TRUE,"",'[73]Récolte_N'!$H$12)</f>
        <v>251979</v>
      </c>
    </row>
    <row r="27" spans="1:5" ht="13.5" customHeight="1">
      <c r="A27" s="23" t="s">
        <v>13</v>
      </c>
      <c r="B27" s="158" t="s">
        <v>20</v>
      </c>
      <c r="C27" s="150">
        <f>IF(ISERROR('[74]Récolte_N'!$F$12)=TRUE,"",'[74]Récolte_N'!$F$12)</f>
        <v>22170</v>
      </c>
      <c r="D27" s="150">
        <f t="shared" si="0"/>
        <v>56.46684709066306</v>
      </c>
      <c r="E27" s="151">
        <f>IF(ISERROR('[74]Récolte_N'!$H$12)=TRUE,"",'[74]Récolte_N'!$H$12)</f>
        <v>125187</v>
      </c>
    </row>
    <row r="28" spans="1:5" ht="13.5" customHeight="1">
      <c r="A28" s="23" t="s">
        <v>13</v>
      </c>
      <c r="B28" s="158" t="s">
        <v>21</v>
      </c>
      <c r="C28" s="150">
        <f>IF(ISERROR('[75]Récolte_N'!$F$12)=TRUE,"",'[75]Récolte_N'!$F$12)</f>
        <v>5434</v>
      </c>
      <c r="D28" s="150">
        <f t="shared" si="0"/>
        <v>80.15</v>
      </c>
      <c r="E28" s="151">
        <f>IF(ISERROR('[75]Récolte_N'!$H$12)=TRUE,"",'[75]Récolte_N'!$H$12)</f>
        <v>43553.51</v>
      </c>
    </row>
    <row r="29" spans="2:5" ht="12">
      <c r="B29" s="158" t="s">
        <v>30</v>
      </c>
      <c r="C29" s="150">
        <f>IF(ISERROR('[76]Récolte_N'!$F$12)=TRUE,"",'[76]Récolte_N'!$F$12)</f>
        <v>3300</v>
      </c>
      <c r="D29" s="150">
        <f>IF(OR(C29="",C29=0),"",(E29/C29)*10)</f>
        <v>70.19999999999999</v>
      </c>
      <c r="E29" s="151">
        <f>IF(ISERROR('[76]Récolte_N'!$H$12)=TRUE,"",'[76]Récolte_N'!$H$12)</f>
        <v>23166</v>
      </c>
    </row>
    <row r="30" spans="2:5" ht="12">
      <c r="B30" s="158" t="s">
        <v>22</v>
      </c>
      <c r="C30" s="150">
        <f>IF(ISERROR('[77]Récolte_N'!$F$12)=TRUE,"",'[77]Récolte_N'!$F$12)</f>
        <v>6620</v>
      </c>
      <c r="D30" s="150">
        <f t="shared" si="0"/>
        <v>34.3655589123867</v>
      </c>
      <c r="E30" s="151">
        <f>IF(ISERROR('[77]Récolte_N'!$H$12)=TRUE,"",'[77]Récolte_N'!$H$12)</f>
        <v>22750</v>
      </c>
    </row>
    <row r="31" spans="2:5" ht="12">
      <c r="B31" s="158" t="s">
        <v>23</v>
      </c>
      <c r="C31" s="150">
        <f>IF(ISERROR('[78]Récolte_N'!$F$12)=TRUE,"",'[78]Récolte_N'!$F$12)</f>
        <v>1800</v>
      </c>
      <c r="D31" s="150">
        <f t="shared" si="0"/>
        <v>36.111111111111114</v>
      </c>
      <c r="E31" s="151">
        <f>IF(ISERROR('[78]Récolte_N'!$H$12)=TRUE,"",'[78]Récolte_N'!$H$12)</f>
        <v>6500</v>
      </c>
    </row>
    <row r="32" spans="2:5" ht="12">
      <c r="B32" s="118"/>
      <c r="C32" s="164"/>
      <c r="D32" s="164"/>
      <c r="E32" s="54"/>
    </row>
    <row r="33" spans="2:5" ht="15.75" thickBot="1">
      <c r="B33" s="171" t="s">
        <v>24</v>
      </c>
      <c r="C33" s="172">
        <f>IF(SUM(C12:C31)=0,"",SUM(C12:C31))</f>
        <v>526741</v>
      </c>
      <c r="D33" s="235">
        <f>IF(OR(C33="",C33=0),"",(E33/C33)*10)</f>
        <v>61.40767113249205</v>
      </c>
      <c r="E33" s="172">
        <f>IF(SUM(E12:E31)=0,"",SUM(E12:E31))</f>
        <v>3234593.8099999996</v>
      </c>
    </row>
    <row r="34" spans="2:5" ht="12.75" thickTop="1">
      <c r="B34" s="182"/>
      <c r="C34" s="183"/>
      <c r="D34" s="184"/>
      <c r="E34" s="183"/>
    </row>
    <row r="35" spans="2:5" ht="15" customHeight="1">
      <c r="B35" s="188"/>
      <c r="C35" s="189"/>
      <c r="D35" s="236"/>
      <c r="E35" s="189"/>
    </row>
    <row r="36" spans="2:5" ht="12">
      <c r="B36" s="188"/>
      <c r="C36" s="190"/>
      <c r="D36" s="191"/>
      <c r="E36" s="190"/>
    </row>
    <row r="37" spans="2:5" ht="12">
      <c r="B37" s="188"/>
      <c r="C37" s="192"/>
      <c r="D37" s="192"/>
      <c r="E37" s="192"/>
    </row>
    <row r="38" spans="2:5" ht="12">
      <c r="B38" s="188"/>
      <c r="C38" s="234"/>
      <c r="D38" s="192"/>
      <c r="E38" s="192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B19">
      <selection activeCell="F8" sqref="F8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3.25">
      <c r="A5" s="23">
        <v>13608</v>
      </c>
      <c r="B5" s="297" t="s">
        <v>100</v>
      </c>
      <c r="C5" s="297"/>
      <c r="D5" s="297"/>
      <c r="E5" s="297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5"/>
      <c r="D8" s="116" t="s">
        <v>1</v>
      </c>
      <c r="E8" s="231"/>
    </row>
    <row r="9" spans="1:5" ht="12">
      <c r="A9" s="23">
        <v>7818</v>
      </c>
      <c r="B9" s="118"/>
      <c r="C9" s="127"/>
      <c r="D9" s="128"/>
      <c r="E9" s="132"/>
    </row>
    <row r="10" spans="1:5" ht="12" customHeight="1">
      <c r="A10" s="23">
        <v>30702</v>
      </c>
      <c r="B10" s="118"/>
      <c r="C10" s="137" t="s">
        <v>2</v>
      </c>
      <c r="D10" s="138" t="s">
        <v>3</v>
      </c>
      <c r="E10" s="232" t="s">
        <v>4</v>
      </c>
    </row>
    <row r="11" spans="1:5" ht="12">
      <c r="A11" s="23">
        <v>31458</v>
      </c>
      <c r="B11" s="139"/>
      <c r="C11" s="144" t="s">
        <v>5</v>
      </c>
      <c r="D11" s="141" t="s">
        <v>6</v>
      </c>
      <c r="E11" s="142" t="s">
        <v>7</v>
      </c>
    </row>
    <row r="12" spans="1:5" ht="13.5" customHeight="1">
      <c r="A12" s="23">
        <v>60665</v>
      </c>
      <c r="B12" s="149" t="s">
        <v>8</v>
      </c>
      <c r="C12" s="150">
        <f>IF(ISERROR('[59]Récolte_N'!$F$11)=TRUE,"",'[59]Récolte_N'!$F$11)</f>
        <v>15750</v>
      </c>
      <c r="D12" s="150">
        <f aca="true" t="shared" si="0" ref="D12:D31">IF(OR(C12="",C12=0),"",(E12/C12)*10)</f>
        <v>56.8984126984127</v>
      </c>
      <c r="E12" s="151">
        <f>IF(ISERROR('[59]Récolte_N'!$H$11)=TRUE,"",'[59]Récolte_N'!$H$11)</f>
        <v>89615</v>
      </c>
    </row>
    <row r="13" spans="1:5" ht="13.5" customHeight="1">
      <c r="A13" s="23">
        <v>7280</v>
      </c>
      <c r="B13" s="158" t="s">
        <v>31</v>
      </c>
      <c r="C13" s="150">
        <f>IF(ISERROR('[60]Récolte_N'!$F$11)=TRUE,"",'[60]Récolte_N'!$F$11)</f>
        <v>33670</v>
      </c>
      <c r="D13" s="150">
        <f t="shared" si="0"/>
        <v>59.1003861003861</v>
      </c>
      <c r="E13" s="151">
        <f>IF(ISERROR('[60]Récolte_N'!$H$11)=TRUE,"",'[60]Récolte_N'!$H$11)</f>
        <v>198991</v>
      </c>
    </row>
    <row r="14" spans="1:5" ht="13.5" customHeight="1">
      <c r="A14" s="23">
        <v>17376</v>
      </c>
      <c r="B14" s="158" t="s">
        <v>9</v>
      </c>
      <c r="C14" s="150">
        <f>IF(ISERROR('[61]Récolte_N'!$F$11)=TRUE,"",'[61]Récolte_N'!$F$11)</f>
        <v>140400</v>
      </c>
      <c r="D14" s="150">
        <f t="shared" si="0"/>
        <v>64.16951566951566</v>
      </c>
      <c r="E14" s="151">
        <f>IF(ISERROR('[61]Récolte_N'!$H$11)=TRUE,"",'[61]Récolte_N'!$H$11)</f>
        <v>900940</v>
      </c>
    </row>
    <row r="15" spans="1:5" ht="13.5" customHeight="1">
      <c r="A15" s="23">
        <v>26391</v>
      </c>
      <c r="B15" s="158" t="s">
        <v>28</v>
      </c>
      <c r="C15" s="150">
        <f>IF(ISERROR('[62]Récolte_N'!$F$11)=TRUE,"",'[62]Récolte_N'!$F$11)</f>
        <v>26250</v>
      </c>
      <c r="D15" s="150">
        <f>IF(OR(C15="",C15=0),"",(E15/C15)*10)</f>
        <v>67</v>
      </c>
      <c r="E15" s="151">
        <f>IF(ISERROR('[62]Récolte_N'!$H$11)=TRUE,"",'[62]Récolte_N'!$H$11)</f>
        <v>175875</v>
      </c>
    </row>
    <row r="16" spans="1:5" ht="13.5" customHeight="1">
      <c r="A16" s="23">
        <v>19136</v>
      </c>
      <c r="B16" s="158" t="s">
        <v>10</v>
      </c>
      <c r="C16" s="150">
        <f>IF(ISERROR('[63]Récolte_N'!$F$11)=TRUE,"",'[63]Récolte_N'!$F$11)</f>
        <v>39000</v>
      </c>
      <c r="D16" s="150">
        <f t="shared" si="0"/>
        <v>86</v>
      </c>
      <c r="E16" s="151">
        <f>IF(ISERROR('[63]Récolte_N'!$H$11)=TRUE,"",'[63]Récolte_N'!$H$11)</f>
        <v>335400</v>
      </c>
    </row>
    <row r="17" spans="1:5" ht="13.5" customHeight="1">
      <c r="A17" s="23">
        <v>1790</v>
      </c>
      <c r="B17" s="158" t="s">
        <v>11</v>
      </c>
      <c r="C17" s="150">
        <f>IF(ISERROR('[64]Récolte_N'!$F$11)=TRUE,"",'[64]Récolte_N'!$F$11)</f>
        <v>67100</v>
      </c>
      <c r="D17" s="150">
        <f t="shared" si="0"/>
        <v>84.6795827123696</v>
      </c>
      <c r="E17" s="151">
        <f>IF(ISERROR('[64]Récolte_N'!$H$11)=TRUE,"",'[64]Récolte_N'!$H$11)</f>
        <v>568200</v>
      </c>
    </row>
    <row r="18" spans="1:5" ht="13.5" customHeight="1">
      <c r="A18" s="23" t="s">
        <v>13</v>
      </c>
      <c r="B18" s="158" t="s">
        <v>12</v>
      </c>
      <c r="C18" s="150">
        <f>IF(ISERROR('[65]Récolte_N'!$F$11)=TRUE,"",'[65]Récolte_N'!$F$11)</f>
        <v>35490</v>
      </c>
      <c r="D18" s="150">
        <f t="shared" si="0"/>
        <v>57.001972386587774</v>
      </c>
      <c r="E18" s="151">
        <f>IF(ISERROR('[65]Récolte_N'!$H$11)=TRUE,"",'[65]Récolte_N'!$H$11)</f>
        <v>202300</v>
      </c>
    </row>
    <row r="19" spans="1:5" ht="13.5" customHeight="1">
      <c r="A19" s="23" t="s">
        <v>13</v>
      </c>
      <c r="B19" s="158" t="s">
        <v>14</v>
      </c>
      <c r="C19" s="150">
        <f>IF(ISERROR('[66]Récolte_N'!$F$11)=TRUE,"",'[66]Récolte_N'!$F$11)</f>
        <v>8200</v>
      </c>
      <c r="D19" s="150">
        <f t="shared" si="0"/>
        <v>34.146341463414636</v>
      </c>
      <c r="E19" s="151">
        <f>IF(ISERROR('[66]Récolte_N'!$H$11)=TRUE,"",'[66]Récolte_N'!$H$11)</f>
        <v>28000</v>
      </c>
    </row>
    <row r="20" spans="1:5" ht="13.5" customHeight="1">
      <c r="A20" s="23" t="s">
        <v>13</v>
      </c>
      <c r="B20" s="158" t="s">
        <v>27</v>
      </c>
      <c r="C20" s="150">
        <f>IF(ISERROR('[67]Récolte_N'!$F$11)=TRUE,"",'[67]Récolte_N'!$F$11)</f>
        <v>112200</v>
      </c>
      <c r="D20" s="150">
        <f t="shared" si="0"/>
        <v>73.08377896613192</v>
      </c>
      <c r="E20" s="151">
        <f>IF(ISERROR('[67]Récolte_N'!$H$11)=TRUE,"",'[67]Récolte_N'!$H$11)</f>
        <v>820000</v>
      </c>
    </row>
    <row r="21" spans="1:5" ht="13.5" customHeight="1">
      <c r="A21" s="23" t="s">
        <v>13</v>
      </c>
      <c r="B21" s="158" t="s">
        <v>15</v>
      </c>
      <c r="C21" s="150">
        <f>IF(ISERROR('[68]Récolte_N'!$F$11)=TRUE,"",'[68]Récolte_N'!$F$11)</f>
        <v>100200</v>
      </c>
      <c r="D21" s="150">
        <f t="shared" si="0"/>
        <v>67.86427145708583</v>
      </c>
      <c r="E21" s="151">
        <f>IF(ISERROR('[68]Récolte_N'!$H$11)=TRUE,"",'[68]Récolte_N'!$H$11)</f>
        <v>680000</v>
      </c>
    </row>
    <row r="22" spans="1:5" ht="13.5" customHeight="1">
      <c r="A22" s="23" t="s">
        <v>13</v>
      </c>
      <c r="B22" s="158" t="s">
        <v>29</v>
      </c>
      <c r="C22" s="150">
        <f>IF(ISERROR('[69]Récolte_N'!$F$11)=TRUE,"",'[69]Récolte_N'!$F$11)</f>
        <v>3600</v>
      </c>
      <c r="D22" s="150">
        <f>IF(OR(C22="",C22=0),"",(E22/C22)*10)</f>
        <v>66.66666666666667</v>
      </c>
      <c r="E22" s="151">
        <f>IF(ISERROR('[69]Récolte_N'!$H$11)=TRUE,"",'[69]Récolte_N'!$H$11)</f>
        <v>24000</v>
      </c>
    </row>
    <row r="23" spans="1:5" ht="13.5" customHeight="1">
      <c r="A23" s="23" t="s">
        <v>13</v>
      </c>
      <c r="B23" s="158" t="s">
        <v>16</v>
      </c>
      <c r="C23" s="150">
        <f>IF(ISERROR('[70]Récolte_N'!$F$11)=TRUE,"",'[70]Récolte_N'!$F$11)</f>
        <v>67464</v>
      </c>
      <c r="D23" s="150">
        <f t="shared" si="0"/>
        <v>73.1680303569311</v>
      </c>
      <c r="E23" s="151">
        <f>IF(ISERROR('[70]Récolte_N'!$H$11)=TRUE,"",'[70]Récolte_N'!$H$11)</f>
        <v>493620.8</v>
      </c>
    </row>
    <row r="24" spans="1:5" ht="13.5" customHeight="1">
      <c r="A24" s="23" t="s">
        <v>13</v>
      </c>
      <c r="B24" s="158" t="s">
        <v>17</v>
      </c>
      <c r="C24" s="150">
        <f>IF(ISERROR('[71]Récolte_N'!$F$11)=TRUE,"",'[71]Récolte_N'!$F$11)</f>
        <v>58375</v>
      </c>
      <c r="D24" s="150">
        <f t="shared" si="0"/>
        <v>69.63254817987152</v>
      </c>
      <c r="E24" s="151">
        <f>IF(ISERROR('[71]Récolte_N'!$H$11)=TRUE,"",'[71]Récolte_N'!$H$11)</f>
        <v>406480</v>
      </c>
    </row>
    <row r="25" spans="1:5" ht="13.5" customHeight="1">
      <c r="A25" s="23" t="s">
        <v>13</v>
      </c>
      <c r="B25" s="158" t="s">
        <v>18</v>
      </c>
      <c r="C25" s="150">
        <f>IF(ISERROR('[72]Récolte_N'!$F$11)=TRUE,"",'[72]Récolte_N'!$F$11)</f>
        <v>203800</v>
      </c>
      <c r="D25" s="150">
        <f t="shared" si="0"/>
        <v>72.12953876349361</v>
      </c>
      <c r="E25" s="151">
        <f>IF(ISERROR('[72]Récolte_N'!$H$11)=TRUE,"",'[72]Récolte_N'!$H$11)</f>
        <v>1470000</v>
      </c>
    </row>
    <row r="26" spans="1:5" ht="13.5" customHeight="1">
      <c r="A26" s="23" t="s">
        <v>13</v>
      </c>
      <c r="B26" s="158" t="s">
        <v>19</v>
      </c>
      <c r="C26" s="150">
        <f>IF(ISERROR('[73]Récolte_N'!$F$11)=TRUE,"",'[73]Récolte_N'!$F$11)</f>
        <v>38920</v>
      </c>
      <c r="D26" s="150">
        <f t="shared" si="0"/>
        <v>80</v>
      </c>
      <c r="E26" s="151">
        <f>IF(ISERROR('[73]Récolte_N'!$H$11)=TRUE,"",'[73]Récolte_N'!$H$11)</f>
        <v>311360</v>
      </c>
    </row>
    <row r="27" spans="1:5" ht="13.5" customHeight="1">
      <c r="A27" s="23" t="s">
        <v>13</v>
      </c>
      <c r="B27" s="158" t="s">
        <v>20</v>
      </c>
      <c r="C27" s="150">
        <f>IF(ISERROR('[74]Récolte_N'!$F$11)=TRUE,"",'[74]Récolte_N'!$F$11)</f>
        <v>86500</v>
      </c>
      <c r="D27" s="150">
        <f t="shared" si="0"/>
        <v>63.495953757225436</v>
      </c>
      <c r="E27" s="151">
        <f>IF(ISERROR('[74]Récolte_N'!$H$11)=TRUE,"",'[74]Récolte_N'!$H$11)</f>
        <v>549240</v>
      </c>
    </row>
    <row r="28" spans="1:5" ht="13.5" customHeight="1">
      <c r="A28" s="23" t="s">
        <v>13</v>
      </c>
      <c r="B28" s="158" t="s">
        <v>21</v>
      </c>
      <c r="C28" s="150">
        <f>IF(ISERROR('[75]Récolte_N'!$F$11)=TRUE,"",'[75]Récolte_N'!$F$11)</f>
        <v>48902</v>
      </c>
      <c r="D28" s="150">
        <f t="shared" si="0"/>
        <v>80.15</v>
      </c>
      <c r="E28" s="151">
        <f>IF(ISERROR('[75]Récolte_N'!$H$11)=TRUE,"",'[75]Récolte_N'!$H$11)</f>
        <v>391949.53</v>
      </c>
    </row>
    <row r="29" spans="2:5" ht="12">
      <c r="B29" s="158" t="s">
        <v>30</v>
      </c>
      <c r="C29" s="150">
        <f>IF(ISERROR('[76]Récolte_N'!$F$11)=TRUE,"",'[76]Récolte_N'!$F$11)</f>
        <v>43700</v>
      </c>
      <c r="D29" s="150">
        <f>IF(OR(C29="",C29=0),"",(E29/C29)*10)</f>
        <v>71.54468085106383</v>
      </c>
      <c r="E29" s="151">
        <f>IF(ISERROR('[76]Récolte_N'!$H$11)=TRUE,"",'[76]Récolte_N'!$H$11)</f>
        <v>312650.25531914894</v>
      </c>
    </row>
    <row r="30" spans="2:5" ht="12">
      <c r="B30" s="158" t="s">
        <v>22</v>
      </c>
      <c r="C30" s="150">
        <f>IF(ISERROR('[77]Récolte_N'!$F$11)=TRUE,"",'[77]Récolte_N'!$F$11)</f>
        <v>88167</v>
      </c>
      <c r="D30" s="150">
        <f t="shared" si="0"/>
        <v>49.54166524890265</v>
      </c>
      <c r="E30" s="151">
        <f>IF(ISERROR('[77]Récolte_N'!$H$11)=TRUE,"",'[77]Récolte_N'!$H$11)</f>
        <v>436794</v>
      </c>
    </row>
    <row r="31" spans="2:5" ht="12">
      <c r="B31" s="158" t="s">
        <v>23</v>
      </c>
      <c r="C31" s="150">
        <f>IF(ISERROR('[78]Récolte_N'!$F$11)=TRUE,"",'[78]Récolte_N'!$F$11)</f>
        <v>11500</v>
      </c>
      <c r="D31" s="150">
        <f t="shared" si="0"/>
        <v>42</v>
      </c>
      <c r="E31" s="151">
        <f>IF(ISERROR('[78]Récolte_N'!$H$11)=TRUE,"",'[78]Récolte_N'!$H$11)</f>
        <v>48300</v>
      </c>
    </row>
    <row r="32" spans="2:5" ht="12">
      <c r="B32" s="118"/>
      <c r="C32" s="164"/>
      <c r="D32" s="164"/>
      <c r="E32" s="54"/>
    </row>
    <row r="33" spans="2:5" ht="15.75" thickBot="1">
      <c r="B33" s="171" t="s">
        <v>24</v>
      </c>
      <c r="C33" s="172">
        <f>IF(SUM(C12:C31)=0,"",SUM(C12:C31))</f>
        <v>1229188</v>
      </c>
      <c r="D33" s="172">
        <f>IF(OR(C33="",C33=0),"",(E33/C33)*10)</f>
        <v>68.693443031653</v>
      </c>
      <c r="E33" s="172">
        <f>IF(SUM(E12:E31)=0,"",SUM(E12:E31))</f>
        <v>8443715.58531915</v>
      </c>
    </row>
    <row r="34" spans="2:5" ht="12.75" thickTop="1">
      <c r="B34" s="182"/>
      <c r="C34" s="183"/>
      <c r="D34" s="184"/>
      <c r="E34" s="183"/>
    </row>
    <row r="35" spans="2:5" ht="15" customHeight="1">
      <c r="B35" s="188"/>
      <c r="C35" s="189"/>
      <c r="D35" s="233"/>
      <c r="E35" s="189"/>
    </row>
    <row r="36" spans="2:5" ht="12">
      <c r="B36" s="188"/>
      <c r="C36" s="190"/>
      <c r="D36" s="191"/>
      <c r="E36" s="190"/>
    </row>
    <row r="37" spans="2:5" ht="12">
      <c r="B37" s="188"/>
      <c r="C37" s="192"/>
      <c r="D37" s="192"/>
      <c r="E37" s="192"/>
    </row>
    <row r="38" spans="2:5" ht="12">
      <c r="B38" s="188"/>
      <c r="C38" s="234"/>
      <c r="D38" s="192"/>
      <c r="E38" s="192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B22">
      <selection activeCell="F8" sqref="F8"/>
    </sheetView>
  </sheetViews>
  <sheetFormatPr defaultColWidth="12" defaultRowHeight="11.25"/>
  <cols>
    <col min="1" max="1" width="5.66015625" style="23" customWidth="1"/>
    <col min="2" max="2" width="32.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101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IF(ISERROR('[59]Récolte_N'!$F$8)=TRUE,"",'[59]Récolte_N'!$F$8)</f>
        <v>1995</v>
      </c>
      <c r="D12" s="150">
        <f aca="true" t="shared" si="0" ref="D12:D30">IF(OR(C12="",C12=0),"",(E12/C12)*10)</f>
        <v>48.59649122807017</v>
      </c>
      <c r="E12" s="151">
        <f>IF(ISERROR('[59]Récolte_N'!$H$8)=TRUE,"",'[59]Récolte_N'!$H$8)</f>
        <v>9695</v>
      </c>
      <c r="F12" s="151">
        <f>P12</f>
        <v>10675</v>
      </c>
      <c r="G12" s="222">
        <f>IF(ISERROR('[59]Récolte_N'!$I$8)=TRUE,"",'[59]Récolte_N'!$I$8)</f>
        <v>3130</v>
      </c>
      <c r="H12" s="222">
        <f>Q12</f>
        <v>3565.2</v>
      </c>
      <c r="I12" s="153">
        <f>IF(OR(H12=0,H12=""),"",(G12/H12)-1)</f>
        <v>-0.12206888814091776</v>
      </c>
      <c r="J12" s="154">
        <f>E12-G12</f>
        <v>6565</v>
      </c>
      <c r="K12" s="155">
        <f>P12-H12</f>
        <v>7109.8</v>
      </c>
      <c r="L12" s="156">
        <f>G12-H12</f>
        <v>-435.1999999999998</v>
      </c>
      <c r="M12" s="157" t="s">
        <v>8</v>
      </c>
      <c r="N12" s="150">
        <f>IF(ISERROR('[1]Récolte_N'!$F$8)=TRUE,"",'[1]Récolte_N'!$F$8)</f>
        <v>2165</v>
      </c>
      <c r="O12" s="150">
        <f aca="true" t="shared" si="1" ref="O12:O19">IF(OR(N12="",N12=0),"",(P12/N12)*10)</f>
        <v>49.30715935334873</v>
      </c>
      <c r="P12" s="151">
        <f>IF(ISERROR('[1]Récolte_N'!$H$8)=TRUE,"",'[1]Récolte_N'!$H$8)</f>
        <v>10675</v>
      </c>
      <c r="Q12" s="222">
        <f>'[21]BD'!$AI168</f>
        <v>3565.2</v>
      </c>
    </row>
    <row r="13" spans="1:17" ht="13.5" customHeight="1">
      <c r="A13" s="23">
        <v>7280</v>
      </c>
      <c r="B13" s="158" t="s">
        <v>31</v>
      </c>
      <c r="C13" s="150">
        <f>IF(ISERROR('[60]Récolte_N'!$F$8)=TRUE,"",'[60]Récolte_N'!$F$8)</f>
        <v>0</v>
      </c>
      <c r="D13" s="150">
        <f t="shared" si="0"/>
      </c>
      <c r="E13" s="151">
        <f>IF(ISERROR('[60]Récolte_N'!$H$8)=TRUE,"",'[60]Récolte_N'!$H$8)</f>
        <v>0</v>
      </c>
      <c r="F13" s="151">
        <f>P13</f>
        <v>0</v>
      </c>
      <c r="G13" s="222">
        <f>IF(ISERROR('[60]Récolte_N'!$I$8)=TRUE,"",'[60]Récolte_N'!$I$8)</f>
        <v>0</v>
      </c>
      <c r="H13" s="222">
        <f>Q13</f>
        <v>436.9</v>
      </c>
      <c r="I13" s="153">
        <f>IF(OR(H13=0,H13=""),"",(G13/H13)-1)</f>
        <v>-1</v>
      </c>
      <c r="J13" s="154">
        <f aca="true" t="shared" si="2" ref="J13:J31">E13-G13</f>
        <v>0</v>
      </c>
      <c r="K13" s="155">
        <f>P13-H13</f>
        <v>-436.9</v>
      </c>
      <c r="L13" s="156">
        <f>G13-H13</f>
        <v>-436.9</v>
      </c>
      <c r="M13" s="159" t="s">
        <v>31</v>
      </c>
      <c r="N13" s="150">
        <f>IF(ISERROR('[2]Récolte_N'!$F$8)=TRUE,"",'[2]Récolte_N'!$F$8)</f>
        <v>0</v>
      </c>
      <c r="O13" s="150">
        <f t="shared" si="1"/>
      </c>
      <c r="P13" s="151">
        <f>IF(ISERROR('[2]Récolte_N'!$H$8)=TRUE,"",'[2]Récolte_N'!$H$8)</f>
        <v>0</v>
      </c>
      <c r="Q13" s="222">
        <f>'[21]BD'!$AI169</f>
        <v>436.9</v>
      </c>
    </row>
    <row r="14" spans="1:17" ht="13.5" customHeight="1">
      <c r="A14" s="23">
        <v>17376</v>
      </c>
      <c r="B14" s="158" t="s">
        <v>9</v>
      </c>
      <c r="C14" s="150">
        <f>IF(ISERROR('[61]Récolte_N'!$F$8)=TRUE,"",'[61]Récolte_N'!$F$8)</f>
        <v>1680</v>
      </c>
      <c r="D14" s="150">
        <f t="shared" si="0"/>
        <v>47</v>
      </c>
      <c r="E14" s="151">
        <f>IF(ISERROR('[61]Récolte_N'!$H$8)=TRUE,"",'[61]Récolte_N'!$H$8)</f>
        <v>7896</v>
      </c>
      <c r="F14" s="160">
        <f>P14</f>
        <v>7896</v>
      </c>
      <c r="G14" s="222">
        <f>IF(ISERROR('[61]Récolte_N'!$I$8)=TRUE,"",'[61]Récolte_N'!$I$8)</f>
        <v>1100</v>
      </c>
      <c r="H14" s="223">
        <f>Q14</f>
        <v>2017.2</v>
      </c>
      <c r="I14" s="153">
        <f aca="true" t="shared" si="3" ref="I14:I31">IF(OR(H14=0,H14=""),"",(G14/H14)-1)</f>
        <v>-0.45468966884790796</v>
      </c>
      <c r="J14" s="154">
        <f t="shared" si="2"/>
        <v>6796</v>
      </c>
      <c r="K14" s="162">
        <f>P14-H14</f>
        <v>5878.8</v>
      </c>
      <c r="L14" s="156">
        <f>G14-H14</f>
        <v>-917.2</v>
      </c>
      <c r="M14" s="126" t="s">
        <v>9</v>
      </c>
      <c r="N14" s="150">
        <f>IF(ISERROR('[3]Récolte_N'!$F$8)=TRUE,"",'[3]Récolte_N'!$F$8)</f>
        <v>1680</v>
      </c>
      <c r="O14" s="150">
        <f t="shared" si="1"/>
        <v>47</v>
      </c>
      <c r="P14" s="151">
        <f>IF(ISERROR('[3]Récolte_N'!$H$8)=TRUE,"",'[3]Récolte_N'!$H$8)</f>
        <v>7896</v>
      </c>
      <c r="Q14" s="222">
        <f>'[21]BD'!$AI170</f>
        <v>2017.2</v>
      </c>
    </row>
    <row r="15" spans="1:17" ht="13.5" customHeight="1">
      <c r="A15" s="23">
        <v>26391</v>
      </c>
      <c r="B15" s="158" t="s">
        <v>28</v>
      </c>
      <c r="C15" s="150">
        <f>IF(ISERROR('[62]Récolte_N'!$F$8)=TRUE,"",'[62]Récolte_N'!$F$8)</f>
        <v>0</v>
      </c>
      <c r="D15" s="150">
        <f t="shared" si="0"/>
      </c>
      <c r="E15" s="151">
        <f>IF(ISERROR('[62]Récolte_N'!$H$8)=TRUE,"",'[62]Récolte_N'!$H$8)</f>
        <v>0</v>
      </c>
      <c r="F15" s="160">
        <f aca="true" t="shared" si="4" ref="F15:F30">P15</f>
        <v>0</v>
      </c>
      <c r="G15" s="222">
        <f>IF(ISERROR('[62]Récolte_N'!$I$8)=TRUE,"",'[62]Récolte_N'!$I$8)</f>
        <v>0</v>
      </c>
      <c r="H15" s="223">
        <f aca="true" t="shared" si="5" ref="H15:H30">Q15</f>
        <v>25.9</v>
      </c>
      <c r="I15" s="153">
        <f t="shared" si="3"/>
        <v>-1</v>
      </c>
      <c r="J15" s="154">
        <f t="shared" si="2"/>
        <v>0</v>
      </c>
      <c r="K15" s="162">
        <f aca="true" t="shared" si="6" ref="K15:K29">P15-H15</f>
        <v>-25.9</v>
      </c>
      <c r="L15" s="156">
        <f aca="true" t="shared" si="7" ref="L15:L20">G16-H16</f>
        <v>-3.4</v>
      </c>
      <c r="M15" s="126" t="s">
        <v>28</v>
      </c>
      <c r="N15" s="150">
        <f>IF(ISERROR('[4]Récolte_N'!$F$8)=TRUE,"",'[4]Récolte_N'!$F$8)</f>
        <v>0</v>
      </c>
      <c r="O15" s="150">
        <f t="shared" si="1"/>
      </c>
      <c r="P15" s="151">
        <f>IF(ISERROR('[4]Récolte_N'!$H$8)=TRUE,"",'[4]Récolte_N'!$H$8)</f>
        <v>0</v>
      </c>
      <c r="Q15" s="222">
        <f>'[21]BD'!$AI171</f>
        <v>25.9</v>
      </c>
    </row>
    <row r="16" spans="1:17" ht="13.5" customHeight="1">
      <c r="A16" s="23">
        <v>19136</v>
      </c>
      <c r="B16" s="158" t="s">
        <v>10</v>
      </c>
      <c r="C16" s="150">
        <f>IF(ISERROR('[63]Récolte_N'!$F$8)=TRUE,"",'[63]Récolte_N'!$F$8)</f>
        <v>0</v>
      </c>
      <c r="D16" s="150">
        <f t="shared" si="0"/>
      </c>
      <c r="E16" s="151">
        <f>IF(ISERROR('[63]Récolte_N'!$H$8)=TRUE,"",'[63]Récolte_N'!$H$8)</f>
        <v>0</v>
      </c>
      <c r="F16" s="160">
        <f t="shared" si="4"/>
        <v>0</v>
      </c>
      <c r="G16" s="222">
        <f>IF(ISERROR('[63]Récolte_N'!$I$8)=TRUE,"",'[63]Récolte_N'!$I$8)</f>
        <v>0</v>
      </c>
      <c r="H16" s="223">
        <f t="shared" si="5"/>
        <v>3.4</v>
      </c>
      <c r="I16" s="153">
        <f t="shared" si="3"/>
        <v>-1</v>
      </c>
      <c r="J16" s="154">
        <f t="shared" si="2"/>
        <v>0</v>
      </c>
      <c r="K16" s="162">
        <f t="shared" si="6"/>
        <v>-3.4</v>
      </c>
      <c r="L16" s="156">
        <f t="shared" si="7"/>
        <v>257.5</v>
      </c>
      <c r="M16" s="126" t="s">
        <v>10</v>
      </c>
      <c r="N16" s="150">
        <f>IF(ISERROR('[5]Récolte_N'!$F$8)=TRUE,"",'[5]Récolte_N'!$F$8)</f>
        <v>0</v>
      </c>
      <c r="O16" s="150">
        <f t="shared" si="1"/>
      </c>
      <c r="P16" s="151">
        <f>IF(ISERROR('[5]Récolte_N'!$H$8)=TRUE,"",'[5]Récolte_N'!$H$8)</f>
        <v>0</v>
      </c>
      <c r="Q16" s="222">
        <f>'[21]BD'!$AI172</f>
        <v>3.4</v>
      </c>
    </row>
    <row r="17" spans="1:17" ht="13.5" customHeight="1">
      <c r="A17" s="23">
        <v>1790</v>
      </c>
      <c r="B17" s="158" t="s">
        <v>11</v>
      </c>
      <c r="C17" s="150">
        <f>IF(ISERROR('[64]Récolte_N'!$F$8)=TRUE,"",'[64]Récolte_N'!$F$8)</f>
        <v>100</v>
      </c>
      <c r="D17" s="150">
        <f t="shared" si="0"/>
        <v>60</v>
      </c>
      <c r="E17" s="151">
        <f>IF(ISERROR('[64]Récolte_N'!$H$8)=TRUE,"",'[64]Récolte_N'!$H$8)</f>
        <v>600</v>
      </c>
      <c r="F17" s="160">
        <f t="shared" si="4"/>
        <v>600</v>
      </c>
      <c r="G17" s="222">
        <f>IF(ISERROR('[64]Récolte_N'!$I$8)=TRUE,"",'[64]Récolte_N'!$I$8)</f>
        <v>400</v>
      </c>
      <c r="H17" s="223">
        <f t="shared" si="5"/>
        <v>142.5</v>
      </c>
      <c r="I17" s="153">
        <f t="shared" si="3"/>
        <v>1.807017543859649</v>
      </c>
      <c r="J17" s="154">
        <f t="shared" si="2"/>
        <v>200</v>
      </c>
      <c r="K17" s="162">
        <f t="shared" si="6"/>
        <v>457.5</v>
      </c>
      <c r="L17" s="156">
        <f t="shared" si="7"/>
        <v>-13787.300000000003</v>
      </c>
      <c r="M17" s="126" t="s">
        <v>11</v>
      </c>
      <c r="N17" s="150">
        <f>IF(ISERROR('[6]Récolte_N'!$F$8)=TRUE,"",'[6]Récolte_N'!$F$8)</f>
        <v>100</v>
      </c>
      <c r="O17" s="150">
        <f t="shared" si="1"/>
        <v>60</v>
      </c>
      <c r="P17" s="151">
        <f>IF(ISERROR('[6]Récolte_N'!$H$8)=TRUE,"",'[6]Récolte_N'!$H$8)</f>
        <v>600</v>
      </c>
      <c r="Q17" s="222">
        <f>'[21]BD'!$AI173</f>
        <v>142.5</v>
      </c>
    </row>
    <row r="18" spans="1:17" ht="13.5" customHeight="1">
      <c r="A18" s="23" t="s">
        <v>13</v>
      </c>
      <c r="B18" s="158" t="s">
        <v>12</v>
      </c>
      <c r="C18" s="150">
        <f>IF(ISERROR('[65]Récolte_N'!$F$8)=TRUE,"",'[65]Récolte_N'!$F$8)</f>
        <v>7345</v>
      </c>
      <c r="D18" s="150">
        <f t="shared" si="0"/>
        <v>47.038801906058545</v>
      </c>
      <c r="E18" s="151">
        <f>IF(ISERROR('[65]Récolte_N'!$H$8)=TRUE,"",'[65]Récolte_N'!$H$8)</f>
        <v>34550</v>
      </c>
      <c r="F18" s="160">
        <f t="shared" si="4"/>
        <v>42400</v>
      </c>
      <c r="G18" s="222">
        <f>IF(ISERROR('[65]Récolte_N'!$I$8)=TRUE,"",'[65]Récolte_N'!$I$8)</f>
        <v>28000</v>
      </c>
      <c r="H18" s="223">
        <f t="shared" si="5"/>
        <v>41787.3</v>
      </c>
      <c r="I18" s="153">
        <f t="shared" si="3"/>
        <v>-0.3299399578340788</v>
      </c>
      <c r="J18" s="154">
        <f t="shared" si="2"/>
        <v>6550</v>
      </c>
      <c r="K18" s="162">
        <f t="shared" si="6"/>
        <v>612.6999999999971</v>
      </c>
      <c r="L18" s="156">
        <f t="shared" si="7"/>
        <v>-51136.399999999994</v>
      </c>
      <c r="M18" s="126" t="s">
        <v>12</v>
      </c>
      <c r="N18" s="150">
        <f>IF(ISERROR('[7]Récolte_N'!$F$8)=TRUE,"",'[7]Récolte_N'!$F$8)</f>
        <v>7930</v>
      </c>
      <c r="O18" s="150">
        <f t="shared" si="1"/>
        <v>53.46784363177805</v>
      </c>
      <c r="P18" s="151">
        <f>IF(ISERROR('[7]Récolte_N'!$H$8)=TRUE,"",'[7]Récolte_N'!$H$8)</f>
        <v>42400</v>
      </c>
      <c r="Q18" s="222">
        <f>'[21]BD'!$AI174</f>
        <v>41787.3</v>
      </c>
    </row>
    <row r="19" spans="1:17" ht="13.5" customHeight="1">
      <c r="A19" s="23" t="s">
        <v>13</v>
      </c>
      <c r="B19" s="158" t="s">
        <v>14</v>
      </c>
      <c r="C19" s="150">
        <f>IF(ISERROR('[66]Récolte_N'!$F$8)=TRUE,"",'[66]Récolte_N'!$F$8)</f>
        <v>41200</v>
      </c>
      <c r="D19" s="150">
        <f t="shared" si="0"/>
        <v>32.52427184466019</v>
      </c>
      <c r="E19" s="151">
        <f>IF(ISERROR('[66]Récolte_N'!$H$8)=TRUE,"",'[66]Récolte_N'!$H$8)</f>
        <v>134000</v>
      </c>
      <c r="F19" s="160">
        <f t="shared" si="4"/>
        <v>180750</v>
      </c>
      <c r="G19" s="222">
        <f>IF(ISERROR('[66]Récolte_N'!$I$8)=TRUE,"",'[66]Récolte_N'!$I$8)</f>
        <v>128700</v>
      </c>
      <c r="H19" s="223">
        <f t="shared" si="5"/>
        <v>179836.4</v>
      </c>
      <c r="I19" s="153">
        <f t="shared" si="3"/>
        <v>-0.28434955326063016</v>
      </c>
      <c r="J19" s="154">
        <f t="shared" si="2"/>
        <v>5300</v>
      </c>
      <c r="K19" s="162">
        <f t="shared" si="6"/>
        <v>913.6000000000058</v>
      </c>
      <c r="L19" s="156">
        <f t="shared" si="7"/>
        <v>1599.9</v>
      </c>
      <c r="M19" s="126" t="s">
        <v>14</v>
      </c>
      <c r="N19" s="150">
        <f>IF(ISERROR('[8]Récolte_N'!$F$8)=TRUE,"",'[8]Récolte_N'!$F$8)</f>
        <v>42880</v>
      </c>
      <c r="O19" s="150">
        <f t="shared" si="1"/>
        <v>42.152518656716424</v>
      </c>
      <c r="P19" s="151">
        <f>IF(ISERROR('[8]Récolte_N'!$H$8)=TRUE,"",'[8]Récolte_N'!$H$8)</f>
        <v>180750</v>
      </c>
      <c r="Q19" s="222">
        <f>'[21]BD'!$AI175</f>
        <v>179836.4</v>
      </c>
    </row>
    <row r="20" spans="1:17" ht="13.5" customHeight="1">
      <c r="A20" s="23" t="s">
        <v>13</v>
      </c>
      <c r="B20" s="158" t="s">
        <v>27</v>
      </c>
      <c r="C20" s="150">
        <f>IF(ISERROR('[67]Récolte_N'!$F$8)=TRUE,"",'[67]Récolte_N'!$F$8)</f>
        <v>780</v>
      </c>
      <c r="D20" s="150">
        <f>IF(OR(C20="",C20=0),"",(E20/C20)*10)</f>
        <v>56.794871794871796</v>
      </c>
      <c r="E20" s="151">
        <f>IF(ISERROR('[67]Récolte_N'!$H$8)=TRUE,"",'[67]Récolte_N'!$H$8)</f>
        <v>4430</v>
      </c>
      <c r="F20" s="160">
        <f t="shared" si="4"/>
        <v>2271</v>
      </c>
      <c r="G20" s="222">
        <f>IF(ISERROR('[67]Récolte_N'!$I$8)=TRUE,"",'[67]Récolte_N'!$I$8)</f>
        <v>2300</v>
      </c>
      <c r="H20" s="223">
        <f t="shared" si="5"/>
        <v>700.1</v>
      </c>
      <c r="I20" s="153">
        <f t="shared" si="3"/>
        <v>2.285244965004999</v>
      </c>
      <c r="J20" s="154">
        <f t="shared" si="2"/>
        <v>2130</v>
      </c>
      <c r="K20" s="162">
        <f t="shared" si="6"/>
        <v>1570.9</v>
      </c>
      <c r="L20" s="156">
        <f t="shared" si="7"/>
        <v>-102.3</v>
      </c>
      <c r="M20" s="126" t="s">
        <v>27</v>
      </c>
      <c r="N20" s="150">
        <f>IF(ISERROR('[9]Récolte_N'!$F$8)=TRUE,"",'[9]Récolte_N'!$F$8)</f>
        <v>425</v>
      </c>
      <c r="O20" s="150">
        <f>IF(OR(N20="",N20=0),"",(P20/N20)*10)</f>
        <v>53.43529411764706</v>
      </c>
      <c r="P20" s="151">
        <f>IF(ISERROR('[9]Récolte_N'!$H$8)=TRUE,"",'[9]Récolte_N'!$H$8)</f>
        <v>2271</v>
      </c>
      <c r="Q20" s="222">
        <f>'[21]BD'!$AI176</f>
        <v>700.1</v>
      </c>
    </row>
    <row r="21" spans="1:17" ht="13.5" customHeight="1">
      <c r="A21" s="23" t="s">
        <v>13</v>
      </c>
      <c r="B21" s="158" t="s">
        <v>15</v>
      </c>
      <c r="C21" s="150">
        <f>IF(ISERROR('[68]Récolte_N'!$F$8)=TRUE,"",'[68]Récolte_N'!$F$8)</f>
        <v>0</v>
      </c>
      <c r="D21" s="150">
        <f>IF(OR(C21="",C21=0),"",(E21/C21)*10)</f>
      </c>
      <c r="E21" s="151">
        <f>IF(ISERROR('[68]Récolte_N'!$H$8)=TRUE,"",'[68]Récolte_N'!$H$8)</f>
        <v>0</v>
      </c>
      <c r="F21" s="160">
        <f t="shared" si="4"/>
        <v>0</v>
      </c>
      <c r="G21" s="222">
        <f>IF(ISERROR('[68]Récolte_N'!$I$8)=TRUE,"",'[68]Récolte_N'!$I$8)</f>
        <v>0</v>
      </c>
      <c r="H21" s="223">
        <f t="shared" si="5"/>
        <v>102.3</v>
      </c>
      <c r="I21" s="153">
        <f t="shared" si="3"/>
        <v>-1</v>
      </c>
      <c r="J21" s="154">
        <f t="shared" si="2"/>
        <v>0</v>
      </c>
      <c r="K21" s="162">
        <f t="shared" si="6"/>
        <v>-102.3</v>
      </c>
      <c r="L21" s="156">
        <f aca="true" t="shared" si="8" ref="L21:L26">G23-H23</f>
        <v>-707.1</v>
      </c>
      <c r="M21" s="126" t="s">
        <v>15</v>
      </c>
      <c r="N21" s="150">
        <f>IF(ISERROR('[10]Récolte_N'!$F$8)=TRUE,"",'[10]Récolte_N'!$F$8)</f>
        <v>0</v>
      </c>
      <c r="O21" s="150">
        <f>IF(OR(N21="",N21=0),"",(P21/N21)*10)</f>
      </c>
      <c r="P21" s="151">
        <f>IF(ISERROR('[10]Récolte_N'!$H$8)=TRUE,"",'[10]Récolte_N'!$H$8)</f>
        <v>0</v>
      </c>
      <c r="Q21" s="222">
        <f>'[21]BD'!$AI177</f>
        <v>102.3</v>
      </c>
    </row>
    <row r="22" spans="1:17" ht="13.5" customHeight="1">
      <c r="A22" s="23" t="s">
        <v>13</v>
      </c>
      <c r="B22" s="158" t="s">
        <v>29</v>
      </c>
      <c r="C22" s="150">
        <f>IF(ISERROR('[69]Récolte_N'!$F$8)=TRUE,"",'[69]Récolte_N'!$F$8)</f>
        <v>0</v>
      </c>
      <c r="D22" s="150">
        <f>IF(OR(C22="",C22=0),"",(E22/C22)*10)</f>
      </c>
      <c r="E22" s="151">
        <f>IF(ISERROR('[69]Récolte_N'!$H$8)=TRUE,"",'[69]Récolte_N'!$H$8)</f>
        <v>0</v>
      </c>
      <c r="F22" s="160">
        <f t="shared" si="4"/>
        <v>0</v>
      </c>
      <c r="G22" s="222">
        <f>IF(ISERROR('[69]Récolte_N'!$I$8)=TRUE,"",'[69]Récolte_N'!$I$8)</f>
        <v>0</v>
      </c>
      <c r="H22" s="223">
        <f t="shared" si="5"/>
        <v>0</v>
      </c>
      <c r="I22" s="153">
        <f t="shared" si="3"/>
      </c>
      <c r="J22" s="154">
        <f t="shared" si="2"/>
        <v>0</v>
      </c>
      <c r="K22" s="162">
        <f t="shared" si="6"/>
        <v>0</v>
      </c>
      <c r="L22" s="156">
        <f t="shared" si="8"/>
        <v>5193.799999999988</v>
      </c>
      <c r="M22" s="126" t="s">
        <v>29</v>
      </c>
      <c r="N22" s="150">
        <f>IF(ISERROR('[11]Récolte_N'!$F$8)=TRUE,"",'[11]Récolte_N'!$F$8)</f>
        <v>0</v>
      </c>
      <c r="O22" s="150">
        <f>IF(OR(N22="",N22=0),"",(P22/N22)*10)</f>
      </c>
      <c r="P22" s="151">
        <f>IF(ISERROR('[11]Récolte_N'!$H$8)=TRUE,"",'[11]Récolte_N'!$H$8)</f>
        <v>0</v>
      </c>
      <c r="Q22" s="222">
        <f>'[21]BD'!$AI178</f>
        <v>0</v>
      </c>
    </row>
    <row r="23" spans="1:17" ht="13.5" customHeight="1">
      <c r="A23" s="23" t="s">
        <v>13</v>
      </c>
      <c r="B23" s="158" t="s">
        <v>16</v>
      </c>
      <c r="C23" s="150">
        <f>IF(ISERROR('[70]Récolte_N'!$F$8)=TRUE,"",'[70]Récolte_N'!$F$8)</f>
        <v>0</v>
      </c>
      <c r="D23" s="150">
        <f t="shared" si="0"/>
      </c>
      <c r="E23" s="151">
        <f>IF(ISERROR('[70]Récolte_N'!$H$8)=TRUE,"",'[70]Récolte_N'!$H$8)</f>
        <v>0</v>
      </c>
      <c r="F23" s="160">
        <f t="shared" si="4"/>
        <v>0</v>
      </c>
      <c r="G23" s="222">
        <f>IF(ISERROR('[70]Récolte_N'!$I$8)=TRUE,"",'[70]Récolte_N'!$I$8)</f>
        <v>0</v>
      </c>
      <c r="H23" s="223">
        <f t="shared" si="5"/>
        <v>707.1</v>
      </c>
      <c r="I23" s="153">
        <f t="shared" si="3"/>
        <v>-1</v>
      </c>
      <c r="J23" s="154">
        <f t="shared" si="2"/>
        <v>0</v>
      </c>
      <c r="K23" s="162">
        <f t="shared" si="6"/>
        <v>-707.1</v>
      </c>
      <c r="L23" s="156">
        <f t="shared" si="8"/>
        <v>-72656.19999999995</v>
      </c>
      <c r="M23" s="126" t="s">
        <v>16</v>
      </c>
      <c r="N23" s="150">
        <f>IF(ISERROR('[12]Récolte_N'!$F$8)=TRUE,"",'[12]Récolte_N'!$F$8)</f>
        <v>0</v>
      </c>
      <c r="O23" s="150">
        <f aca="true" t="shared" si="9" ref="O23:O30">IF(OR(N23="",N23=0),"",(P23/N23)*10)</f>
      </c>
      <c r="P23" s="151">
        <f>IF(ISERROR('[12]Récolte_N'!$H$8)=TRUE,"",'[12]Récolte_N'!$H$8)</f>
        <v>0</v>
      </c>
      <c r="Q23" s="222">
        <f>'[21]BD'!$AI179</f>
        <v>707.1</v>
      </c>
    </row>
    <row r="24" spans="1:17" ht="13.5" customHeight="1">
      <c r="A24" s="23" t="s">
        <v>13</v>
      </c>
      <c r="B24" s="158" t="s">
        <v>17</v>
      </c>
      <c r="C24" s="150">
        <f>IF(ISERROR('[71]Récolte_N'!$F$8)=TRUE,"",'[71]Récolte_N'!$F$8)</f>
        <v>24845</v>
      </c>
      <c r="D24" s="150">
        <f t="shared" si="0"/>
        <v>66.95512175488025</v>
      </c>
      <c r="E24" s="151">
        <f>IF(ISERROR('[71]Récolte_N'!$H$8)=TRUE,"",'[71]Récolte_N'!$H$8)</f>
        <v>166350</v>
      </c>
      <c r="F24" s="160">
        <f t="shared" si="4"/>
        <v>154500</v>
      </c>
      <c r="G24" s="222">
        <f>IF(ISERROR('[71]Récolte_N'!$I$8)=TRUE,"",'[71]Récolte_N'!$I$8)</f>
        <v>160000</v>
      </c>
      <c r="H24" s="223">
        <f t="shared" si="5"/>
        <v>154806.2</v>
      </c>
      <c r="I24" s="153">
        <f t="shared" si="3"/>
        <v>0.033550335839262146</v>
      </c>
      <c r="J24" s="154">
        <f t="shared" si="2"/>
        <v>6350</v>
      </c>
      <c r="K24" s="162">
        <f t="shared" si="6"/>
        <v>-306.20000000001164</v>
      </c>
      <c r="L24" s="156">
        <f t="shared" si="8"/>
        <v>-12635.3</v>
      </c>
      <c r="M24" s="126" t="s">
        <v>17</v>
      </c>
      <c r="N24" s="150">
        <f>IF(ISERROR('[13]Récolte_N'!$F$8)=TRUE,"",'[13]Récolte_N'!$F$8)</f>
        <v>24045</v>
      </c>
      <c r="O24" s="150">
        <f t="shared" si="9"/>
        <v>64.25452276980661</v>
      </c>
      <c r="P24" s="151">
        <f>IF(ISERROR('[13]Récolte_N'!$H$8)=TRUE,"",'[13]Récolte_N'!$H$8)</f>
        <v>154500</v>
      </c>
      <c r="Q24" s="222">
        <f>'[21]BD'!$AI180</f>
        <v>154806.2</v>
      </c>
    </row>
    <row r="25" spans="1:17" ht="13.5" customHeight="1">
      <c r="A25" s="23" t="s">
        <v>13</v>
      </c>
      <c r="B25" s="158" t="s">
        <v>18</v>
      </c>
      <c r="C25" s="150">
        <f>IF(ISERROR('[72]Récolte_N'!$F$8)=TRUE,"",'[72]Récolte_N'!$F$8)</f>
        <v>66500</v>
      </c>
      <c r="D25" s="150">
        <f t="shared" si="0"/>
        <v>69.02255639097744</v>
      </c>
      <c r="E25" s="151">
        <f>IF(ISERROR('[72]Récolte_N'!$H$8)=TRUE,"",'[72]Récolte_N'!$H$8)</f>
        <v>459000</v>
      </c>
      <c r="F25" s="160">
        <f t="shared" si="4"/>
        <v>525000</v>
      </c>
      <c r="G25" s="222">
        <f>IF(ISERROR('[72]Récolte_N'!$I$8)=TRUE,"",'[72]Récolte_N'!$I$8)</f>
        <v>456000</v>
      </c>
      <c r="H25" s="223">
        <f t="shared" si="5"/>
        <v>528656.2</v>
      </c>
      <c r="I25" s="153">
        <f t="shared" si="3"/>
        <v>-0.13743563397156788</v>
      </c>
      <c r="J25" s="154">
        <f t="shared" si="2"/>
        <v>3000</v>
      </c>
      <c r="K25" s="162">
        <f t="shared" si="6"/>
        <v>-3656.1999999999534</v>
      </c>
      <c r="L25" s="156">
        <f t="shared" si="8"/>
        <v>-41379</v>
      </c>
      <c r="M25" s="126" t="s">
        <v>18</v>
      </c>
      <c r="N25" s="150">
        <f>IF(ISERROR('[14]Récolte_N'!$F$8)=TRUE,"",'[14]Récolte_N'!$F$8)</f>
        <v>79000</v>
      </c>
      <c r="O25" s="150">
        <f t="shared" si="9"/>
        <v>66.45569620253164</v>
      </c>
      <c r="P25" s="151">
        <f>IF(ISERROR('[14]Récolte_N'!$H$8)=TRUE,"",'[14]Récolte_N'!$H$8)</f>
        <v>525000</v>
      </c>
      <c r="Q25" s="222">
        <f>'[21]BD'!$AI181</f>
        <v>528656.2</v>
      </c>
    </row>
    <row r="26" spans="1:17" ht="13.5" customHeight="1">
      <c r="A26" s="23" t="s">
        <v>13</v>
      </c>
      <c r="B26" s="158" t="s">
        <v>19</v>
      </c>
      <c r="C26" s="150">
        <f>IF(ISERROR('[73]Récolte_N'!$F$8)=TRUE,"",'[73]Récolte_N'!$F$8)</f>
        <v>2470</v>
      </c>
      <c r="D26" s="150">
        <f t="shared" si="0"/>
        <v>70</v>
      </c>
      <c r="E26" s="151">
        <f>IF(ISERROR('[73]Récolte_N'!$H$8)=TRUE,"",'[73]Récolte_N'!$H$8)</f>
        <v>17290</v>
      </c>
      <c r="F26" s="160">
        <f t="shared" si="4"/>
        <v>23100</v>
      </c>
      <c r="G26" s="222">
        <f>IF(ISERROR('[73]Récolte_N'!$I$8)=TRUE,"",'[73]Récolte_N'!$I$8)</f>
        <v>15000</v>
      </c>
      <c r="H26" s="223">
        <f t="shared" si="5"/>
        <v>27635.3</v>
      </c>
      <c r="I26" s="153">
        <f t="shared" si="3"/>
        <v>-0.4572159520613128</v>
      </c>
      <c r="J26" s="154">
        <f t="shared" si="2"/>
        <v>2290</v>
      </c>
      <c r="K26" s="162">
        <f t="shared" si="6"/>
        <v>-4535.299999999999</v>
      </c>
      <c r="L26" s="156">
        <f t="shared" si="8"/>
        <v>-857.0999999999999</v>
      </c>
      <c r="M26" s="126" t="s">
        <v>19</v>
      </c>
      <c r="N26" s="150">
        <f>IF(ISERROR('[15]Récolte_N'!$F$8)=TRUE,"",'[15]Récolte_N'!$F$8)</f>
        <v>3500</v>
      </c>
      <c r="O26" s="150">
        <f t="shared" si="9"/>
        <v>66</v>
      </c>
      <c r="P26" s="151">
        <f>IF(ISERROR('[15]Récolte_N'!$H$8)=TRUE,"",'[15]Récolte_N'!$H$8)</f>
        <v>23100</v>
      </c>
      <c r="Q26" s="222">
        <f>'[21]BD'!$AI182</f>
        <v>27635.3</v>
      </c>
    </row>
    <row r="27" spans="1:17" ht="13.5" customHeight="1">
      <c r="A27" s="23" t="s">
        <v>13</v>
      </c>
      <c r="B27" s="158" t="s">
        <v>20</v>
      </c>
      <c r="C27" s="150">
        <f>IF(ISERROR('[74]Récolte_N'!$F$8)=TRUE,"",'[74]Récolte_N'!$F$8)</f>
        <v>26350</v>
      </c>
      <c r="D27" s="150">
        <f t="shared" si="0"/>
        <v>63.44781783681214</v>
      </c>
      <c r="E27" s="151">
        <f>IF(ISERROR('[74]Récolte_N'!$H$8)=TRUE,"",'[74]Récolte_N'!$H$8)</f>
        <v>167185</v>
      </c>
      <c r="F27" s="160">
        <f t="shared" si="4"/>
        <v>198409</v>
      </c>
      <c r="G27" s="222">
        <f>IF(ISERROR('[74]Récolte_N'!$I$8)=TRUE,"",'[74]Récolte_N'!$I$8)</f>
        <v>162000</v>
      </c>
      <c r="H27" s="223">
        <f t="shared" si="5"/>
        <v>203379</v>
      </c>
      <c r="I27" s="153">
        <f t="shared" si="3"/>
        <v>-0.20345758411635417</v>
      </c>
      <c r="J27" s="154">
        <f t="shared" si="2"/>
        <v>5185</v>
      </c>
      <c r="K27" s="162">
        <f t="shared" si="6"/>
        <v>-4970</v>
      </c>
      <c r="L27" s="156">
        <f>G30-H30</f>
        <v>-125529.09999999998</v>
      </c>
      <c r="M27" s="126" t="s">
        <v>20</v>
      </c>
      <c r="N27" s="150">
        <f>IF(ISERROR('[16]Récolte_N'!$F$8)=TRUE,"",'[16]Récolte_N'!$F$8)</f>
        <v>34265</v>
      </c>
      <c r="O27" s="150">
        <f t="shared" si="9"/>
        <v>57.90427549978112</v>
      </c>
      <c r="P27" s="151">
        <f>IF(ISERROR('[16]Récolte_N'!$H$8)=TRUE,"",'[16]Récolte_N'!$H$8)</f>
        <v>198409</v>
      </c>
      <c r="Q27" s="222">
        <f>'[21]BD'!$AI183</f>
        <v>203379</v>
      </c>
    </row>
    <row r="28" spans="1:17" ht="13.5" customHeight="1">
      <c r="A28" s="23" t="s">
        <v>13</v>
      </c>
      <c r="B28" s="158" t="s">
        <v>21</v>
      </c>
      <c r="C28" s="150">
        <f>IF(ISERROR('[75]Récolte_N'!$F$8)=TRUE,"",'[75]Récolte_N'!$F$8)</f>
        <v>651</v>
      </c>
      <c r="D28" s="150">
        <f t="shared" si="0"/>
        <v>61.99999999999999</v>
      </c>
      <c r="E28" s="151">
        <f>IF(ISERROR('[75]Récolte_N'!$H$8)=TRUE,"",'[75]Récolte_N'!$H$8)</f>
        <v>4036.2</v>
      </c>
      <c r="F28" s="160">
        <f t="shared" si="4"/>
        <v>3282</v>
      </c>
      <c r="G28" s="222">
        <f>IF(ISERROR('[75]Récolte_N'!$I$8)=TRUE,"",'[75]Récolte_N'!$I$8)</f>
        <v>200</v>
      </c>
      <c r="H28" s="223">
        <f t="shared" si="5"/>
        <v>1057.1</v>
      </c>
      <c r="I28" s="153">
        <f t="shared" si="3"/>
        <v>-0.8108031406678649</v>
      </c>
      <c r="J28" s="154">
        <f t="shared" si="2"/>
        <v>3836.2</v>
      </c>
      <c r="K28" s="162">
        <f t="shared" si="6"/>
        <v>2224.9</v>
      </c>
      <c r="L28" s="156">
        <f>G31-H31</f>
        <v>-65384.5</v>
      </c>
      <c r="M28" s="126" t="s">
        <v>21</v>
      </c>
      <c r="N28" s="150">
        <f>IF(ISERROR('[17]Récolte_N'!$F$8)=TRUE,"",'[17]Récolte_N'!$F$8)</f>
        <v>600</v>
      </c>
      <c r="O28" s="150">
        <f t="shared" si="9"/>
        <v>54.699999999999996</v>
      </c>
      <c r="P28" s="151">
        <f>IF(ISERROR('[17]Récolte_N'!$H$8)=TRUE,"",'[17]Récolte_N'!$H$8)</f>
        <v>3282</v>
      </c>
      <c r="Q28" s="222">
        <f>'[21]BD'!$AI184</f>
        <v>1057.1</v>
      </c>
    </row>
    <row r="29" spans="2:17" ht="12.75">
      <c r="B29" s="158" t="s">
        <v>30</v>
      </c>
      <c r="C29" s="150">
        <f>IF(ISERROR('[76]Récolte_N'!$F$8)=TRUE,"",'[76]Récolte_N'!$F$8)</f>
        <v>500</v>
      </c>
      <c r="D29" s="150">
        <f t="shared" si="0"/>
        <v>54</v>
      </c>
      <c r="E29" s="151">
        <f>IF(ISERROR('[76]Récolte_N'!$H$8)=TRUE,"",'[76]Récolte_N'!$H$8)</f>
        <v>2700</v>
      </c>
      <c r="F29" s="160">
        <f t="shared" si="4"/>
        <v>2280</v>
      </c>
      <c r="G29" s="222">
        <f>IF(ISERROR('[76]Récolte_N'!$I$8)=TRUE,"",'[76]Récolte_N'!$I$8)</f>
        <v>1450</v>
      </c>
      <c r="H29" s="223">
        <f t="shared" si="5"/>
        <v>2272.7</v>
      </c>
      <c r="I29" s="153">
        <f t="shared" si="3"/>
        <v>-0.36199234390812685</v>
      </c>
      <c r="J29" s="154">
        <f t="shared" si="2"/>
        <v>1250</v>
      </c>
      <c r="K29" s="162">
        <f t="shared" si="6"/>
        <v>7.300000000000182</v>
      </c>
      <c r="M29" s="126" t="s">
        <v>30</v>
      </c>
      <c r="N29" s="150">
        <f>IF(ISERROR('[18]Récolte_N'!$F$8)=TRUE,"",'[18]Récolte_N'!$F$8)</f>
        <v>400</v>
      </c>
      <c r="O29" s="150">
        <f t="shared" si="9"/>
        <v>57</v>
      </c>
      <c r="P29" s="151">
        <f>IF(ISERROR('[18]Récolte_N'!$H$8)=TRUE,"",'[18]Récolte_N'!$H$8)</f>
        <v>2280</v>
      </c>
      <c r="Q29" s="222">
        <f>'[21]BD'!$AI185</f>
        <v>2272.7</v>
      </c>
    </row>
    <row r="30" spans="2:17" ht="12.75">
      <c r="B30" s="158" t="s">
        <v>22</v>
      </c>
      <c r="C30" s="150">
        <f>IF(ISERROR('[77]Récolte_N'!$F$8)=TRUE,"",'[77]Récolte_N'!$F$8)</f>
        <v>54250</v>
      </c>
      <c r="D30" s="150">
        <f t="shared" si="0"/>
        <v>51.86562211981567</v>
      </c>
      <c r="E30" s="151">
        <f>IF(ISERROR('[77]Récolte_N'!$H$8)=TRUE,"",'[77]Récolte_N'!$H$8)</f>
        <v>281371</v>
      </c>
      <c r="F30" s="160">
        <f t="shared" si="4"/>
        <v>395000</v>
      </c>
      <c r="G30" s="222">
        <f>IF(ISERROR('[77]Récolte_N'!$I$8)=TRUE,"",'[77]Récolte_N'!$I$8)</f>
        <v>280000</v>
      </c>
      <c r="H30" s="223">
        <f t="shared" si="5"/>
        <v>405529.1</v>
      </c>
      <c r="I30" s="153">
        <f t="shared" si="3"/>
        <v>-0.30954400066481047</v>
      </c>
      <c r="J30" s="154">
        <f t="shared" si="2"/>
        <v>1371</v>
      </c>
      <c r="K30" s="155">
        <f>P30-H30</f>
        <v>-10529.099999999977</v>
      </c>
      <c r="L30" s="156">
        <f>G33-H33</f>
        <v>-379764.3999999999</v>
      </c>
      <c r="M30" s="126" t="s">
        <v>22</v>
      </c>
      <c r="N30" s="150">
        <f>IF(ISERROR('[19]Récolte_N'!$F$8)=TRUE,"",'[19]Récolte_N'!$F$8)</f>
        <v>80147</v>
      </c>
      <c r="O30" s="150">
        <f t="shared" si="9"/>
        <v>49.284439841790714</v>
      </c>
      <c r="P30" s="151">
        <f>IF(ISERROR('[19]Récolte_N'!$H$8)=TRUE,"",'[19]Récolte_N'!$H$8)</f>
        <v>395000</v>
      </c>
      <c r="Q30" s="222">
        <f>'[21]BD'!$AI186</f>
        <v>405529.1</v>
      </c>
    </row>
    <row r="31" spans="2:17" ht="12.75">
      <c r="B31" s="158" t="s">
        <v>23</v>
      </c>
      <c r="C31" s="150">
        <f>IF(ISERROR('[78]Récolte_N'!$F$8)=TRUE,"",'[78]Récolte_N'!$F$8)</f>
        <v>59500</v>
      </c>
      <c r="D31" s="150">
        <f>IF(OR(C31="",C31=0),"",(E31/C31)*10)</f>
        <v>34.957983193277315</v>
      </c>
      <c r="E31" s="151">
        <f>IF(ISERROR('[78]Récolte_N'!$H$8)=TRUE,"",'[78]Récolte_N'!$H$8)</f>
        <v>208000</v>
      </c>
      <c r="F31" s="151">
        <f>P31</f>
        <v>271840</v>
      </c>
      <c r="G31" s="222">
        <f>IF(ISERROR('[78]Récolte_N'!$I$8)=TRUE,"",'[78]Récolte_N'!$I$8)</f>
        <v>202000</v>
      </c>
      <c r="H31" s="222">
        <f>Q31</f>
        <v>267384.5</v>
      </c>
      <c r="I31" s="153">
        <f t="shared" si="3"/>
        <v>-0.24453362105881227</v>
      </c>
      <c r="J31" s="154">
        <f t="shared" si="2"/>
        <v>6000</v>
      </c>
      <c r="K31" s="155">
        <f>P31-H31</f>
        <v>4455.5</v>
      </c>
      <c r="M31" s="126" t="s">
        <v>23</v>
      </c>
      <c r="N31" s="150">
        <f>IF(ISERROR('[20]Récolte_N'!$F$8)=TRUE,"",'[20]Récolte_N'!$F$8)</f>
        <v>63600</v>
      </c>
      <c r="O31" s="150">
        <f>IF(OR(N31="",N31=0),"",(P31/N31)*10)</f>
        <v>42.742138364779876</v>
      </c>
      <c r="P31" s="151">
        <f>IF(ISERROR('[20]Récolte_N'!$H$8)=TRUE,"",'[20]Récolte_N'!$H$8)</f>
        <v>271840</v>
      </c>
      <c r="Q31" s="222">
        <f>'[21]BD'!$AI187</f>
        <v>267384.5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60"/>
    </row>
    <row r="33" spans="2:17" ht="15.75" thickBot="1">
      <c r="B33" s="171" t="s">
        <v>24</v>
      </c>
      <c r="C33" s="172">
        <f>IF(SUM(C12:C31)=0,"",SUM(C12:C31))</f>
        <v>288166</v>
      </c>
      <c r="D33" s="172">
        <f>IF(OR(C33="",C33=0),"",(E33/C33)*10)</f>
        <v>51.95280498046265</v>
      </c>
      <c r="E33" s="172">
        <f>IF(SUM(E12:E31)=0,"",SUM(E12:E31))</f>
        <v>1497103.2</v>
      </c>
      <c r="F33" s="173">
        <f>IF(SUM(F12:F31)=0,"",SUM(F12:F31))</f>
        <v>1818003</v>
      </c>
      <c r="G33" s="174">
        <f>IF(SUM(G12:G31)=0,"",SUM(G12:G31))</f>
        <v>1440280</v>
      </c>
      <c r="H33" s="175">
        <f>IF(SUM(H12:H31)=0,"",SUM(H12:H31))</f>
        <v>1820044.4</v>
      </c>
      <c r="I33" s="176">
        <f>IF(OR(G33=0,G33=""),"",(G33/H33)-1)</f>
        <v>-0.20865666793623272</v>
      </c>
      <c r="J33" s="178">
        <f>SUM(J12:J31)</f>
        <v>56823.2</v>
      </c>
      <c r="K33" s="178">
        <f>SUM(K12:K31)</f>
        <v>-2041.399999999936</v>
      </c>
      <c r="M33" s="179" t="s">
        <v>24</v>
      </c>
      <c r="N33" s="180">
        <f>IF(SUM(N12:N31)=0,"",SUM(N12:N31))</f>
        <v>340737</v>
      </c>
      <c r="O33" s="180">
        <f>IF(OR(N33="",N33=0),"",(P33/N33)*10)</f>
        <v>53.35502161491121</v>
      </c>
      <c r="P33" s="177">
        <f>IF(SUM(P12:P31)=0,"",SUM(P12:P31))</f>
        <v>1818003</v>
      </c>
      <c r="Q33" s="175">
        <f>IF(SUM(Q12:Q31)=0,"",SUM(Q12:Q31))</f>
        <v>1820044.4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340737</v>
      </c>
      <c r="D35" s="189">
        <f>(E35/C35)*10</f>
        <v>53.35502161491121</v>
      </c>
      <c r="E35" s="189">
        <f>P33</f>
        <v>1818003</v>
      </c>
      <c r="G35" s="189">
        <f>Q33</f>
        <v>1820044.4</v>
      </c>
      <c r="H35" s="185"/>
      <c r="I35" s="186">
        <f>392000/C30*10</f>
        <v>72.25806451612902</v>
      </c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-0.15428615031534587</v>
      </c>
      <c r="D37" s="192">
        <f>IF(OR(D33="",D33=0),"",(D33/D35)-1)</f>
        <v>-0.02628087463948614</v>
      </c>
      <c r="E37" s="192">
        <f>IF(OR(E33="",E33=0),"",(E33/E35)-1)</f>
        <v>-0.17651224997978554</v>
      </c>
      <c r="G37" s="192">
        <f>IF(OR(G33="",G33=0),"",(G33/G35)-1)</f>
        <v>-0.20865666793623272</v>
      </c>
      <c r="H37" s="185"/>
      <c r="I37" s="186"/>
      <c r="J37" s="187"/>
    </row>
    <row r="38" ht="11.25" thickBot="1">
      <c r="L38" s="228"/>
    </row>
    <row r="39" spans="2:12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L39" s="228"/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18" t="s">
        <v>8</v>
      </c>
      <c r="C43" s="81">
        <f>'[22]BD'!$AI168</f>
        <v>2990</v>
      </c>
      <c r="D43" s="53">
        <f>'[21]BD'!$AG168</f>
        <v>3402.9</v>
      </c>
      <c r="E43" s="212">
        <f>IF(OR(G12="",G12=0),"",C43/G12)</f>
        <v>0.9552715654952076</v>
      </c>
      <c r="F43" s="71">
        <f>IF(OR(H12="",H12=0),"",D43/H12)</f>
        <v>0.954476607202962</v>
      </c>
      <c r="G43" s="213">
        <f aca="true" t="shared" si="10" ref="G43:G64">IF(OR(E43="",E43=0),"",(E43-F43)*100)</f>
        <v>0.07949582922456289</v>
      </c>
      <c r="H43" s="185">
        <f>IF(E12="","",(G12/E12))</f>
        <v>0.32284682826199074</v>
      </c>
    </row>
    <row r="44" spans="2:8" ht="12">
      <c r="B44" s="118" t="s">
        <v>31</v>
      </c>
      <c r="C44" s="53">
        <f>'[22]BD'!$AI169</f>
        <v>942.4</v>
      </c>
      <c r="D44" s="53">
        <f>'[21]BD'!$AG169</f>
        <v>436.9</v>
      </c>
      <c r="E44" s="71">
        <f>IF(OR(G13="",G13=0),"",C44/G13)</f>
      </c>
      <c r="F44" s="71">
        <f>IF(OR(H13="",H13=0),"",D44/H13)</f>
        <v>1</v>
      </c>
      <c r="G44" s="213">
        <f t="shared" si="10"/>
      </c>
      <c r="H44" s="185" t="e">
        <f>IF(E13="","",(G13/E13))</f>
        <v>#DIV/0!</v>
      </c>
    </row>
    <row r="45" spans="2:8" ht="12">
      <c r="B45" s="118" t="s">
        <v>9</v>
      </c>
      <c r="C45" s="53">
        <f>'[22]BD'!$AI170</f>
        <v>888.6</v>
      </c>
      <c r="D45" s="53">
        <f>'[21]BD'!$AG170</f>
        <v>1943.3</v>
      </c>
      <c r="E45" s="71">
        <f aca="true" t="shared" si="11" ref="E45:F62">IF(OR(G14="",G14=0),"",C45/G14)</f>
        <v>0.8078181818181819</v>
      </c>
      <c r="F45" s="71">
        <f t="shared" si="11"/>
        <v>0.963365060479873</v>
      </c>
      <c r="G45" s="213">
        <f t="shared" si="10"/>
        <v>-15.554687866169115</v>
      </c>
      <c r="H45" s="185">
        <f>IF(E14="","",(G14/E14))</f>
        <v>0.1393110435663627</v>
      </c>
    </row>
    <row r="46" spans="2:8" ht="12">
      <c r="B46" s="118" t="s">
        <v>28</v>
      </c>
      <c r="C46" s="53">
        <f>'[22]BD'!$AI171</f>
        <v>5.8</v>
      </c>
      <c r="D46" s="53">
        <f>'[21]BD'!$AG171</f>
        <v>25.9</v>
      </c>
      <c r="E46" s="71">
        <f t="shared" si="11"/>
      </c>
      <c r="F46" s="71">
        <f t="shared" si="11"/>
        <v>1</v>
      </c>
      <c r="G46" s="213">
        <f t="shared" si="10"/>
      </c>
      <c r="H46" s="185" t="e">
        <f>IF(E15="","",(G15/E15))</f>
        <v>#DIV/0!</v>
      </c>
    </row>
    <row r="47" spans="2:8" ht="12">
      <c r="B47" s="118" t="s">
        <v>10</v>
      </c>
      <c r="C47" s="53">
        <f>'[22]BD'!$AI172</f>
        <v>3486.7</v>
      </c>
      <c r="D47" s="53">
        <f>'[21]BD'!$AG172</f>
        <v>3.4</v>
      </c>
      <c r="E47" s="71">
        <f t="shared" si="11"/>
      </c>
      <c r="F47" s="71">
        <f t="shared" si="11"/>
        <v>1</v>
      </c>
      <c r="G47" s="213">
        <f t="shared" si="10"/>
      </c>
      <c r="H47" s="185" t="e">
        <f aca="true" t="shared" si="12" ref="H47:H62">IF(E16="","",(G16/E16))</f>
        <v>#DIV/0!</v>
      </c>
    </row>
    <row r="48" spans="2:8" ht="12">
      <c r="B48" s="118" t="s">
        <v>11</v>
      </c>
      <c r="C48" s="53">
        <f>'[22]BD'!$AI173</f>
        <v>19.3</v>
      </c>
      <c r="D48" s="53">
        <f>'[21]BD'!$AG173</f>
        <v>142.5</v>
      </c>
      <c r="E48" s="71">
        <f t="shared" si="11"/>
        <v>0.04825</v>
      </c>
      <c r="F48" s="71">
        <f t="shared" si="11"/>
        <v>1</v>
      </c>
      <c r="G48" s="213">
        <f t="shared" si="10"/>
        <v>-95.175</v>
      </c>
      <c r="H48" s="185">
        <f t="shared" si="12"/>
        <v>0.6666666666666666</v>
      </c>
    </row>
    <row r="49" spans="2:8" ht="12">
      <c r="B49" s="118" t="s">
        <v>12</v>
      </c>
      <c r="C49" s="53">
        <f>'[22]BD'!$AI174</f>
        <v>27039.800000000003</v>
      </c>
      <c r="D49" s="53">
        <f>'[21]BD'!$AG174</f>
        <v>39755.8</v>
      </c>
      <c r="E49" s="71">
        <f t="shared" si="11"/>
        <v>0.965707142857143</v>
      </c>
      <c r="F49" s="71">
        <f>IF(OR(H18="",H18=0),"",D49/H18)</f>
        <v>0.9513847508692832</v>
      </c>
      <c r="G49" s="213">
        <f t="shared" si="10"/>
        <v>1.4322391987859784</v>
      </c>
      <c r="H49" s="185">
        <f t="shared" si="12"/>
        <v>0.8104196816208393</v>
      </c>
    </row>
    <row r="50" spans="2:8" ht="12">
      <c r="B50" s="118" t="s">
        <v>14</v>
      </c>
      <c r="C50" s="53">
        <f>'[22]BD'!$AI175</f>
        <v>128199.79999999997</v>
      </c>
      <c r="D50" s="53">
        <f>'[21]BD'!$AG175</f>
        <v>178575</v>
      </c>
      <c r="E50" s="71">
        <f t="shared" si="11"/>
        <v>0.9961134421134419</v>
      </c>
      <c r="F50" s="71">
        <f t="shared" si="11"/>
        <v>0.9929858471366197</v>
      </c>
      <c r="G50" s="213">
        <f t="shared" si="10"/>
        <v>0.31275949768221345</v>
      </c>
      <c r="H50" s="185">
        <f t="shared" si="12"/>
        <v>0.9604477611940299</v>
      </c>
    </row>
    <row r="51" spans="2:8" ht="12">
      <c r="B51" s="118" t="s">
        <v>27</v>
      </c>
      <c r="C51" s="53">
        <f>'[22]BD'!$AI176</f>
        <v>765.4000000000001</v>
      </c>
      <c r="D51" s="53">
        <f>'[21]BD'!$AG176</f>
        <v>700.1</v>
      </c>
      <c r="E51" s="71">
        <f t="shared" si="11"/>
        <v>0.33278260869565224</v>
      </c>
      <c r="F51" s="71">
        <f t="shared" si="11"/>
        <v>1</v>
      </c>
      <c r="G51" s="213">
        <f t="shared" si="10"/>
        <v>-66.72173913043477</v>
      </c>
      <c r="H51" s="185">
        <f t="shared" si="12"/>
        <v>0.5191873589164786</v>
      </c>
    </row>
    <row r="52" spans="2:8" ht="12">
      <c r="B52" s="118" t="s">
        <v>15</v>
      </c>
      <c r="C52" s="53">
        <f>'[22]BD'!$AI177</f>
        <v>630.4</v>
      </c>
      <c r="D52" s="53">
        <f>'[21]BD'!$AG177</f>
        <v>102.3</v>
      </c>
      <c r="E52" s="71">
        <f t="shared" si="11"/>
      </c>
      <c r="F52" s="71">
        <f t="shared" si="11"/>
        <v>1</v>
      </c>
      <c r="G52" s="213">
        <f t="shared" si="10"/>
      </c>
      <c r="H52" s="185" t="e">
        <f t="shared" si="12"/>
        <v>#DIV/0!</v>
      </c>
    </row>
    <row r="53" spans="2:8" ht="12">
      <c r="B53" s="118" t="s">
        <v>29</v>
      </c>
      <c r="C53" s="53">
        <f>'[22]BD'!$AI178</f>
        <v>0</v>
      </c>
      <c r="D53" s="53">
        <f>'[21]BD'!$AG178</f>
        <v>0</v>
      </c>
      <c r="E53" s="71">
        <f t="shared" si="11"/>
      </c>
      <c r="F53" s="71">
        <f t="shared" si="11"/>
      </c>
      <c r="G53" s="213">
        <f t="shared" si="10"/>
      </c>
      <c r="H53" s="185" t="e">
        <f t="shared" si="12"/>
        <v>#DIV/0!</v>
      </c>
    </row>
    <row r="54" spans="2:8" ht="12">
      <c r="B54" s="118" t="s">
        <v>16</v>
      </c>
      <c r="C54" s="53">
        <f>'[22]BD'!$AI179</f>
        <v>476.4</v>
      </c>
      <c r="D54" s="53">
        <f>'[21]BD'!$AG179</f>
        <v>707.1</v>
      </c>
      <c r="E54" s="71">
        <f t="shared" si="11"/>
      </c>
      <c r="F54" s="71">
        <f t="shared" si="11"/>
        <v>1</v>
      </c>
      <c r="G54" s="213">
        <f t="shared" si="10"/>
      </c>
      <c r="H54" s="185" t="e">
        <f t="shared" si="12"/>
        <v>#DIV/0!</v>
      </c>
    </row>
    <row r="55" spans="2:8" ht="12">
      <c r="B55" s="118" t="s">
        <v>17</v>
      </c>
      <c r="C55" s="53">
        <f>'[22]BD'!$AI180</f>
        <v>154418.70000000004</v>
      </c>
      <c r="D55" s="53">
        <f>'[21]BD'!$AG180</f>
        <v>147787.6</v>
      </c>
      <c r="E55" s="71">
        <f t="shared" si="11"/>
        <v>0.9651168750000002</v>
      </c>
      <c r="F55" s="71">
        <f t="shared" si="11"/>
        <v>0.9546620225804909</v>
      </c>
      <c r="G55" s="213">
        <f t="shared" si="10"/>
        <v>1.0454852419509275</v>
      </c>
      <c r="H55" s="185">
        <f t="shared" si="12"/>
        <v>0.9618274721971747</v>
      </c>
    </row>
    <row r="56" spans="2:8" ht="12">
      <c r="B56" s="118" t="s">
        <v>18</v>
      </c>
      <c r="C56" s="53">
        <f>'[22]BD'!$AI181</f>
        <v>429857.19999999995</v>
      </c>
      <c r="D56" s="53">
        <f>'[21]BD'!$AG181</f>
        <v>491369.9</v>
      </c>
      <c r="E56" s="71">
        <f t="shared" si="11"/>
        <v>0.942669298245614</v>
      </c>
      <c r="F56" s="71">
        <f t="shared" si="11"/>
        <v>0.9294696628924433</v>
      </c>
      <c r="G56" s="213">
        <f t="shared" si="10"/>
        <v>1.3199635353170702</v>
      </c>
      <c r="H56" s="185">
        <f t="shared" si="12"/>
        <v>0.9934640522875817</v>
      </c>
    </row>
    <row r="57" spans="2:8" ht="12">
      <c r="B57" s="118" t="s">
        <v>19</v>
      </c>
      <c r="C57" s="53">
        <f>'[22]BD'!$AI182</f>
        <v>14335.099999999999</v>
      </c>
      <c r="D57" s="53">
        <f>'[21]BD'!$AG182</f>
        <v>25092.1</v>
      </c>
      <c r="E57" s="71">
        <f t="shared" si="11"/>
        <v>0.9556733333333333</v>
      </c>
      <c r="F57" s="71">
        <f t="shared" si="11"/>
        <v>0.9079727739521554</v>
      </c>
      <c r="G57" s="213">
        <f t="shared" si="10"/>
        <v>4.77005593811779</v>
      </c>
      <c r="H57" s="185">
        <f t="shared" si="12"/>
        <v>0.8675534991324465</v>
      </c>
    </row>
    <row r="58" spans="2:8" ht="12">
      <c r="B58" s="118" t="s">
        <v>20</v>
      </c>
      <c r="C58" s="53">
        <f>'[22]BD'!$AI183</f>
        <v>157895.09999999998</v>
      </c>
      <c r="D58" s="53">
        <f>'[21]BD'!$AG183</f>
        <v>194431.5</v>
      </c>
      <c r="E58" s="71">
        <f t="shared" si="11"/>
        <v>0.974661111111111</v>
      </c>
      <c r="F58" s="71">
        <f t="shared" si="11"/>
        <v>0.9560057823079079</v>
      </c>
      <c r="G58" s="213">
        <f t="shared" si="10"/>
        <v>1.8655328803203086</v>
      </c>
      <c r="H58" s="185">
        <f t="shared" si="12"/>
        <v>0.9689864521338637</v>
      </c>
    </row>
    <row r="59" spans="2:8" ht="12">
      <c r="B59" s="118" t="s">
        <v>21</v>
      </c>
      <c r="C59" s="53">
        <f>'[22]BD'!$AI184</f>
        <v>191.1</v>
      </c>
      <c r="D59" s="53">
        <f>'[21]BD'!$AG184</f>
        <v>1022.5</v>
      </c>
      <c r="E59" s="71">
        <f t="shared" si="11"/>
        <v>0.9555</v>
      </c>
      <c r="F59" s="71">
        <f t="shared" si="11"/>
        <v>0.9672689433355407</v>
      </c>
      <c r="G59" s="213">
        <f t="shared" si="10"/>
        <v>-1.1768943335540683</v>
      </c>
      <c r="H59" s="185">
        <f>IF(E28="","",(G28/E28))</f>
        <v>0.04955155839651157</v>
      </c>
    </row>
    <row r="60" spans="2:8" ht="12">
      <c r="B60" s="118" t="s">
        <v>30</v>
      </c>
      <c r="C60" s="53">
        <f>'[22]BD'!$AI185</f>
        <v>1429.0999999999997</v>
      </c>
      <c r="D60" s="53">
        <f>'[21]BD'!$AG185</f>
        <v>2158.9</v>
      </c>
      <c r="E60" s="71">
        <f t="shared" si="11"/>
        <v>0.9855862068965515</v>
      </c>
      <c r="F60" s="71">
        <f t="shared" si="11"/>
        <v>0.9499273991287897</v>
      </c>
      <c r="G60" s="213">
        <f t="shared" si="10"/>
        <v>3.565880776776187</v>
      </c>
      <c r="H60" s="185">
        <f>IF(E29="","",(G29/E29))</f>
        <v>0.5370370370370371</v>
      </c>
    </row>
    <row r="61" spans="2:8" ht="12">
      <c r="B61" s="118" t="s">
        <v>22</v>
      </c>
      <c r="C61" s="53">
        <f>'[22]BD'!$AI186</f>
        <v>272776.8</v>
      </c>
      <c r="D61" s="53">
        <f>'[21]BD'!$AG186</f>
        <v>391538.2</v>
      </c>
      <c r="E61" s="71">
        <f t="shared" si="11"/>
        <v>0.9742028571428571</v>
      </c>
      <c r="F61" s="71">
        <f t="shared" si="11"/>
        <v>0.965499639853219</v>
      </c>
      <c r="G61" s="213">
        <f t="shared" si="10"/>
        <v>0.8703217289638188</v>
      </c>
      <c r="H61" s="185">
        <f t="shared" si="12"/>
        <v>0.9951274296213896</v>
      </c>
    </row>
    <row r="62" spans="2:8" ht="12">
      <c r="B62" s="118" t="s">
        <v>23</v>
      </c>
      <c r="C62" s="53">
        <f>'[22]BD'!$AI187</f>
        <v>184409.89999999997</v>
      </c>
      <c r="D62" s="53">
        <f>'[21]BD'!$AG187</f>
        <v>265047</v>
      </c>
      <c r="E62" s="71">
        <f t="shared" si="11"/>
        <v>0.9129202970297028</v>
      </c>
      <c r="F62" s="71">
        <f t="shared" si="11"/>
        <v>0.9912579076199256</v>
      </c>
      <c r="G62" s="213">
        <f t="shared" si="10"/>
        <v>-7.833761059022281</v>
      </c>
      <c r="H62" s="185">
        <f t="shared" si="12"/>
        <v>0.9711538461538461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1380757.5999999999</v>
      </c>
      <c r="D64" s="216">
        <f>IF(SUM(D43:D62)=0,"",SUM(D43:D62))</f>
        <v>1744242.9</v>
      </c>
      <c r="E64" s="217">
        <f>IF(OR(G33="",G33=0),"",C64/G33)</f>
        <v>0.9586730357985946</v>
      </c>
      <c r="F64" s="218">
        <f>IF(OR(H33="",H33=0),"",D64/H33)</f>
        <v>0.9583518402078542</v>
      </c>
      <c r="G64" s="219">
        <f t="shared" si="10"/>
        <v>0.03211955907403974</v>
      </c>
      <c r="H64" s="220">
        <f>IF(E33="","",(G33/E33))</f>
        <v>0.9620445671347173</v>
      </c>
    </row>
    <row r="65" ht="10.5">
      <c r="C65" s="229"/>
    </row>
    <row r="69" ht="10.5">
      <c r="E69" s="230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22">
      <selection activeCell="F8" sqref="F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6.66015625" style="95" customWidth="1"/>
    <col min="5" max="5" width="16.66015625" style="94" customWidth="1"/>
    <col min="6" max="6" width="14.16015625" style="94" customWidth="1"/>
    <col min="7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102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spans="1:6" ht="11.25" thickBot="1">
      <c r="A7" s="23">
        <v>1679</v>
      </c>
      <c r="F7" s="221"/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IF(ISERROR('[59]Récolte_N'!$F$14)=TRUE,"",'[59]Récolte_N'!$F$14)</f>
        <v>2045</v>
      </c>
      <c r="D12" s="150">
        <f aca="true" t="shared" si="0" ref="D12:D31">IF(OR(C12="",C12=0),"",(E12/C12)*10)</f>
        <v>44.25427872860635</v>
      </c>
      <c r="E12" s="151">
        <f>IF(ISERROR('[59]Récolte_N'!$H$14)=TRUE,"",'[59]Récolte_N'!$H$14)</f>
        <v>9050</v>
      </c>
      <c r="F12" s="151">
        <f>P12</f>
        <v>8075</v>
      </c>
      <c r="G12" s="222">
        <f>IF(ISERROR('[59]Récolte_N'!$I$14)=TRUE,"",'[59]Récolte_N'!$I$14)</f>
        <v>2220</v>
      </c>
      <c r="H12" s="222">
        <f>Q12</f>
        <v>2676.4</v>
      </c>
      <c r="I12" s="153">
        <f>IF(OR(H12=0,H12=""),"",(G12/H12)-1)</f>
        <v>-0.17052757435360932</v>
      </c>
      <c r="J12" s="154">
        <f>E12-G12</f>
        <v>6830</v>
      </c>
      <c r="K12" s="155">
        <f>P12-H12</f>
        <v>5398.6</v>
      </c>
      <c r="L12" s="156"/>
      <c r="M12" s="157" t="s">
        <v>8</v>
      </c>
      <c r="N12" s="150">
        <f>IF(ISERROR('[1]Récolte_N'!$F$14)=TRUE,"",'[1]Récolte_N'!$F$14)</f>
        <v>1855</v>
      </c>
      <c r="O12" s="150">
        <f aca="true" t="shared" si="1" ref="O12:O28">IF(OR(N12="",N12=0),"",(P12/N12)*10)</f>
        <v>43.530997304582215</v>
      </c>
      <c r="P12" s="151">
        <f>IF(ISERROR('[1]Récolte_N'!$H$14)=TRUE,"",'[1]Récolte_N'!$H$14)</f>
        <v>8075</v>
      </c>
      <c r="Q12" s="222">
        <f>'[21]AV'!$AI168</f>
        <v>2676.4</v>
      </c>
    </row>
    <row r="13" spans="1:17" ht="13.5" customHeight="1">
      <c r="A13" s="23">
        <v>7280</v>
      </c>
      <c r="B13" s="158" t="s">
        <v>31</v>
      </c>
      <c r="C13" s="150">
        <f>IF(ISERROR('[60]Récolte_N'!$F$14)=TRUE,"",'[60]Récolte_N'!$F$14)</f>
        <v>5650</v>
      </c>
      <c r="D13" s="150">
        <f t="shared" si="0"/>
        <v>37.47964601769911</v>
      </c>
      <c r="E13" s="151">
        <f>IF(ISERROR('[60]Récolte_N'!$H$14)=TRUE,"",'[60]Récolte_N'!$H$14)</f>
        <v>21176</v>
      </c>
      <c r="F13" s="151">
        <f>P13</f>
        <v>18385</v>
      </c>
      <c r="G13" s="222">
        <f>IF(ISERROR('[60]Récolte_N'!$I$14)=TRUE,"",'[60]Récolte_N'!$I$14)</f>
        <v>7200</v>
      </c>
      <c r="H13" s="222">
        <f>Q13</f>
        <v>6417.1</v>
      </c>
      <c r="I13" s="153">
        <f>IF(OR(H13=0,H13=""),"",(G13/H13)-1)</f>
        <v>0.12200215050412178</v>
      </c>
      <c r="J13" s="154">
        <f aca="true" t="shared" si="2" ref="J13:J31">E13-G13</f>
        <v>13976</v>
      </c>
      <c r="K13" s="155">
        <f>P13-H13</f>
        <v>11967.9</v>
      </c>
      <c r="L13" s="156"/>
      <c r="M13" s="159" t="s">
        <v>31</v>
      </c>
      <c r="N13" s="150">
        <f>IF(ISERROR('[2]Récolte_N'!$F$14)=TRUE,"",'[2]Récolte_N'!$F$14)</f>
        <v>5070</v>
      </c>
      <c r="O13" s="150">
        <f t="shared" si="1"/>
        <v>36.26232741617357</v>
      </c>
      <c r="P13" s="151">
        <f>IF(ISERROR('[2]Récolte_N'!$H$14)=TRUE,"",'[2]Récolte_N'!$H$14)</f>
        <v>18385</v>
      </c>
      <c r="Q13" s="222">
        <f>'[21]AV'!$AI169</f>
        <v>6417.1</v>
      </c>
    </row>
    <row r="14" spans="1:17" ht="13.5" customHeight="1">
      <c r="A14" s="23">
        <v>17376</v>
      </c>
      <c r="B14" s="158" t="s">
        <v>9</v>
      </c>
      <c r="C14" s="150">
        <f>IF(ISERROR('[61]Récolte_N'!$F$14)=TRUE,"",'[61]Récolte_N'!$F$14)</f>
        <v>13300</v>
      </c>
      <c r="D14" s="150">
        <f t="shared" si="0"/>
        <v>37.00751879699248</v>
      </c>
      <c r="E14" s="151">
        <f>IF(ISERROR('[61]Récolte_N'!$H$14)=TRUE,"",'[61]Récolte_N'!$H$14)</f>
        <v>49220</v>
      </c>
      <c r="F14" s="160">
        <f>P14</f>
        <v>40270</v>
      </c>
      <c r="G14" s="222">
        <f>IF(ISERROR('[61]Récolte_N'!$I$14)=TRUE,"",'[61]Récolte_N'!$I$14)</f>
        <v>26000</v>
      </c>
      <c r="H14" s="223">
        <f>Q14</f>
        <v>23037.9</v>
      </c>
      <c r="I14" s="153">
        <f aca="true" t="shared" si="3" ref="I14:I31">IF(OR(H14=0,H14=""),"",(G14/H14)-1)</f>
        <v>0.12857508713901877</v>
      </c>
      <c r="J14" s="154">
        <f t="shared" si="2"/>
        <v>23220</v>
      </c>
      <c r="K14" s="162">
        <f>P14-H14</f>
        <v>17232.1</v>
      </c>
      <c r="L14" s="156"/>
      <c r="M14" s="126" t="s">
        <v>9</v>
      </c>
      <c r="N14" s="150">
        <f>IF(ISERROR('[3]Récolte_N'!$F$14)=TRUE,"",'[3]Récolte_N'!$F$14)</f>
        <v>11100</v>
      </c>
      <c r="O14" s="150">
        <f t="shared" si="1"/>
        <v>36.27927927927928</v>
      </c>
      <c r="P14" s="151">
        <f>IF(ISERROR('[3]Récolte_N'!$H$14)=TRUE,"",'[3]Récolte_N'!$H$14)</f>
        <v>40270</v>
      </c>
      <c r="Q14" s="222">
        <f>'[21]AV'!$AI170</f>
        <v>23037.9</v>
      </c>
    </row>
    <row r="15" spans="1:17" ht="13.5" customHeight="1">
      <c r="A15" s="23">
        <v>26391</v>
      </c>
      <c r="B15" s="158" t="s">
        <v>28</v>
      </c>
      <c r="C15" s="150">
        <f>IF(ISERROR('[62]Récolte_N'!$F$14)=TRUE,"",'[62]Récolte_N'!$F$14)</f>
        <v>1920</v>
      </c>
      <c r="D15" s="150">
        <f>IF(OR(C15="",C15=0),"",(E15/C15)*10)</f>
        <v>40</v>
      </c>
      <c r="E15" s="151">
        <f>IF(ISERROR('[62]Récolte_N'!$H$14)=TRUE,"",'[62]Récolte_N'!$H$14)</f>
        <v>7680</v>
      </c>
      <c r="F15" s="160">
        <f aca="true" t="shared" si="4" ref="F15:F30">P15</f>
        <v>6200</v>
      </c>
      <c r="G15" s="222">
        <f>IF(ISERROR('[62]Récolte_N'!$I$14)=TRUE,"",'[62]Récolte_N'!$I$14)</f>
        <v>3400</v>
      </c>
      <c r="H15" s="223">
        <f aca="true" t="shared" si="5" ref="H15:H30">Q15</f>
        <v>2244.7</v>
      </c>
      <c r="I15" s="153">
        <f t="shared" si="3"/>
        <v>0.5146790216955497</v>
      </c>
      <c r="J15" s="154">
        <f t="shared" si="2"/>
        <v>4280</v>
      </c>
      <c r="K15" s="162">
        <f aca="true" t="shared" si="6" ref="K15:K30">P15-H15</f>
        <v>3955.3</v>
      </c>
      <c r="L15" s="156"/>
      <c r="M15" s="126" t="s">
        <v>28</v>
      </c>
      <c r="N15" s="150">
        <f>IF(ISERROR('[4]Récolte_N'!$F$14)=TRUE,"",'[4]Récolte_N'!$F$14)</f>
        <v>1550</v>
      </c>
      <c r="O15" s="150">
        <f t="shared" si="1"/>
        <v>40</v>
      </c>
      <c r="P15" s="151">
        <f>IF(ISERROR('[4]Récolte_N'!$H$14)=TRUE,"",'[4]Récolte_N'!$H$14)</f>
        <v>6200</v>
      </c>
      <c r="Q15" s="222">
        <f>'[21]AV'!$AI171</f>
        <v>2244.7</v>
      </c>
    </row>
    <row r="16" spans="1:17" ht="13.5" customHeight="1">
      <c r="A16" s="23">
        <v>19136</v>
      </c>
      <c r="B16" s="158" t="s">
        <v>10</v>
      </c>
      <c r="C16" s="150">
        <f>IF(ISERROR('[63]Récolte_N'!$F$14)=TRUE,"",'[63]Récolte_N'!$F$14)</f>
        <v>3000</v>
      </c>
      <c r="D16" s="150">
        <f t="shared" si="0"/>
        <v>55</v>
      </c>
      <c r="E16" s="151">
        <f>IF(ISERROR('[63]Récolte_N'!$H$14)=TRUE,"",'[63]Récolte_N'!$H$14)</f>
        <v>16500</v>
      </c>
      <c r="F16" s="160">
        <f t="shared" si="4"/>
        <v>24700</v>
      </c>
      <c r="G16" s="222">
        <f>IF(ISERROR('[63]Récolte_N'!$I$14)=TRUE,"",'[63]Récolte_N'!$I$14)</f>
        <v>8000</v>
      </c>
      <c r="H16" s="223">
        <f t="shared" si="5"/>
        <v>13417</v>
      </c>
      <c r="I16" s="153">
        <f t="shared" si="3"/>
        <v>-0.4037415219497652</v>
      </c>
      <c r="J16" s="154">
        <f t="shared" si="2"/>
        <v>8500</v>
      </c>
      <c r="K16" s="162">
        <f t="shared" si="6"/>
        <v>11283</v>
      </c>
      <c r="L16" s="156"/>
      <c r="M16" s="126" t="s">
        <v>10</v>
      </c>
      <c r="N16" s="150">
        <f>IF(ISERROR('[5]Récolte_N'!$F$14)=TRUE,"",'[5]Récolte_N'!$F$14)</f>
        <v>3800</v>
      </c>
      <c r="O16" s="150">
        <f t="shared" si="1"/>
        <v>65</v>
      </c>
      <c r="P16" s="151">
        <f>IF(ISERROR('[5]Récolte_N'!$H$14)=TRUE,"",'[5]Récolte_N'!$H$14)</f>
        <v>24700</v>
      </c>
      <c r="Q16" s="222">
        <f>'[21]AV'!$AI172</f>
        <v>13417</v>
      </c>
    </row>
    <row r="17" spans="1:17" ht="13.5" customHeight="1">
      <c r="A17" s="23">
        <v>1790</v>
      </c>
      <c r="B17" s="158" t="s">
        <v>11</v>
      </c>
      <c r="C17" s="150">
        <f>IF(ISERROR('[64]Récolte_N'!$F$14)=TRUE,"",'[64]Récolte_N'!$F$14)</f>
        <v>4300</v>
      </c>
      <c r="D17" s="150">
        <f t="shared" si="0"/>
        <v>60.46511627906977</v>
      </c>
      <c r="E17" s="151">
        <f>IF(ISERROR('[64]Récolte_N'!$H$14)=TRUE,"",'[64]Récolte_N'!$H$14)</f>
        <v>26000</v>
      </c>
      <c r="F17" s="160">
        <f t="shared" si="4"/>
        <v>24800</v>
      </c>
      <c r="G17" s="222">
        <f>IF(ISERROR('[64]Récolte_N'!$I$14)=TRUE,"",'[64]Récolte_N'!$I$14)</f>
        <v>20000</v>
      </c>
      <c r="H17" s="223">
        <f t="shared" si="5"/>
        <v>20764.1</v>
      </c>
      <c r="I17" s="153">
        <f t="shared" si="3"/>
        <v>-0.036799090738341644</v>
      </c>
      <c r="J17" s="154">
        <f t="shared" si="2"/>
        <v>6000</v>
      </c>
      <c r="K17" s="162">
        <f t="shared" si="6"/>
        <v>4035.9000000000015</v>
      </c>
      <c r="L17" s="156"/>
      <c r="M17" s="126" t="s">
        <v>11</v>
      </c>
      <c r="N17" s="150">
        <f>IF(ISERROR('[6]Récolte_N'!$F$14)=TRUE,"",'[6]Récolte_N'!$F$14)</f>
        <v>4000</v>
      </c>
      <c r="O17" s="150">
        <f t="shared" si="1"/>
        <v>62</v>
      </c>
      <c r="P17" s="151">
        <f>IF(ISERROR('[6]Récolte_N'!$H$14)=TRUE,"",'[6]Récolte_N'!$H$14)</f>
        <v>24800</v>
      </c>
      <c r="Q17" s="222">
        <f>'[21]AV'!$AI173</f>
        <v>20764.1</v>
      </c>
    </row>
    <row r="18" spans="1:17" ht="13.5" customHeight="1">
      <c r="A18" s="23" t="s">
        <v>13</v>
      </c>
      <c r="B18" s="158" t="s">
        <v>12</v>
      </c>
      <c r="C18" s="150">
        <f>IF(ISERROR('[65]Récolte_N'!$F$14)=TRUE,"",'[65]Récolte_N'!$F$14)</f>
        <v>2560</v>
      </c>
      <c r="D18" s="150">
        <f t="shared" si="0"/>
        <v>35.0390625</v>
      </c>
      <c r="E18" s="151">
        <f>IF(ISERROR('[65]Récolte_N'!$H$14)=TRUE,"",'[65]Récolte_N'!$H$14)</f>
        <v>8970</v>
      </c>
      <c r="F18" s="160">
        <f t="shared" si="4"/>
        <v>8160</v>
      </c>
      <c r="G18" s="222">
        <f>IF(ISERROR('[65]Récolte_N'!$I$14)=TRUE,"",'[65]Récolte_N'!$I$14)</f>
        <v>5700</v>
      </c>
      <c r="H18" s="223">
        <f t="shared" si="5"/>
        <v>3313.5</v>
      </c>
      <c r="I18" s="153">
        <f t="shared" si="3"/>
        <v>0.720235400633771</v>
      </c>
      <c r="J18" s="154">
        <f t="shared" si="2"/>
        <v>3270</v>
      </c>
      <c r="K18" s="162">
        <f t="shared" si="6"/>
        <v>4846.5</v>
      </c>
      <c r="L18" s="156"/>
      <c r="M18" s="126" t="s">
        <v>12</v>
      </c>
      <c r="N18" s="150">
        <f>IF(ISERROR('[7]Récolte_N'!$F$14)=TRUE,"",'[7]Récolte_N'!$F$14)</f>
        <v>2320</v>
      </c>
      <c r="O18" s="150">
        <f t="shared" si="1"/>
        <v>35.172413793103445</v>
      </c>
      <c r="P18" s="151">
        <f>IF(ISERROR('[7]Récolte_N'!$H$14)=TRUE,"",'[7]Récolte_N'!$H$14)</f>
        <v>8160</v>
      </c>
      <c r="Q18" s="222">
        <f>'[21]AV'!$AI174</f>
        <v>3313.5</v>
      </c>
    </row>
    <row r="19" spans="1:17" ht="13.5" customHeight="1">
      <c r="A19" s="23" t="s">
        <v>13</v>
      </c>
      <c r="B19" s="158" t="s">
        <v>14</v>
      </c>
      <c r="C19" s="150">
        <f>IF(ISERROR('[66]Récolte_N'!$F$14)=TRUE,"",'[66]Récolte_N'!$F$14)</f>
        <v>1500</v>
      </c>
      <c r="D19" s="150">
        <f t="shared" si="0"/>
        <v>24.333333333333332</v>
      </c>
      <c r="E19" s="151">
        <f>IF(ISERROR('[66]Récolte_N'!$H$14)=TRUE,"",'[66]Récolte_N'!$H$14)</f>
        <v>3650</v>
      </c>
      <c r="F19" s="160">
        <f t="shared" si="4"/>
        <v>4075</v>
      </c>
      <c r="G19" s="222">
        <f>IF(ISERROR('[66]Récolte_N'!$I$14)=TRUE,"",'[66]Récolte_N'!$I$14)</f>
        <v>310</v>
      </c>
      <c r="H19" s="223">
        <f t="shared" si="5"/>
        <v>314.3</v>
      </c>
      <c r="I19" s="153">
        <f t="shared" si="3"/>
        <v>-0.01368119630925868</v>
      </c>
      <c r="J19" s="154">
        <f t="shared" si="2"/>
        <v>3340</v>
      </c>
      <c r="K19" s="162">
        <f t="shared" si="6"/>
        <v>3760.7</v>
      </c>
      <c r="L19" s="156"/>
      <c r="M19" s="126" t="s">
        <v>14</v>
      </c>
      <c r="N19" s="150">
        <f>IF(ISERROR('[8]Récolte_N'!$F$14)=TRUE,"",'[8]Récolte_N'!$F$14)</f>
        <v>1650</v>
      </c>
      <c r="O19" s="150">
        <f t="shared" si="1"/>
        <v>24.696969696969695</v>
      </c>
      <c r="P19" s="151">
        <f>IF(ISERROR('[8]Récolte_N'!$H$14)=TRUE,"",'[8]Récolte_N'!$H$14)</f>
        <v>4075</v>
      </c>
      <c r="Q19" s="222">
        <f>'[21]AV'!$AI175</f>
        <v>314.3</v>
      </c>
    </row>
    <row r="20" spans="1:17" ht="13.5" customHeight="1">
      <c r="A20" s="23" t="s">
        <v>13</v>
      </c>
      <c r="B20" s="158" t="s">
        <v>27</v>
      </c>
      <c r="C20" s="150">
        <f>IF(ISERROR('[67]Récolte_N'!$F$14)=TRUE,"",'[67]Récolte_N'!$F$14)</f>
        <v>6140</v>
      </c>
      <c r="D20" s="150">
        <f>IF(OR(C20="",C20=0),"",(E20/C20)*10)</f>
        <v>49.6742671009772</v>
      </c>
      <c r="E20" s="151">
        <f>IF(ISERROR('[67]Récolte_N'!$H$14)=TRUE,"",'[67]Récolte_N'!$H$14)</f>
        <v>30500</v>
      </c>
      <c r="F20" s="160">
        <f t="shared" si="4"/>
        <v>31788</v>
      </c>
      <c r="G20" s="222">
        <f>IF(ISERROR('[67]Récolte_N'!$I$14)=TRUE,"",'[67]Récolte_N'!$I$14)</f>
        <v>23500</v>
      </c>
      <c r="H20" s="223">
        <f t="shared" si="5"/>
        <v>21636.9</v>
      </c>
      <c r="I20" s="153">
        <f t="shared" si="3"/>
        <v>0.08610752926713161</v>
      </c>
      <c r="J20" s="154">
        <f t="shared" si="2"/>
        <v>7000</v>
      </c>
      <c r="K20" s="162">
        <f t="shared" si="6"/>
        <v>10151.099999999999</v>
      </c>
      <c r="L20" s="156"/>
      <c r="M20" s="126" t="s">
        <v>27</v>
      </c>
      <c r="N20" s="150">
        <f>IF(ISERROR('[9]Récolte_N'!$F$14)=TRUE,"",'[9]Récolte_N'!$F$14)</f>
        <v>6000</v>
      </c>
      <c r="O20" s="150">
        <f t="shared" si="1"/>
        <v>52.980000000000004</v>
      </c>
      <c r="P20" s="151">
        <f>IF(ISERROR('[9]Récolte_N'!$H$14)=TRUE,"",'[9]Récolte_N'!$H$14)</f>
        <v>31788</v>
      </c>
      <c r="Q20" s="222">
        <f>'[21]AV'!$AI176</f>
        <v>21636.9</v>
      </c>
    </row>
    <row r="21" spans="1:17" ht="13.5" customHeight="1">
      <c r="A21" s="23" t="s">
        <v>13</v>
      </c>
      <c r="B21" s="158" t="s">
        <v>15</v>
      </c>
      <c r="C21" s="150">
        <f>IF(ISERROR('[68]Récolte_N'!$F$14)=TRUE,"",'[68]Récolte_N'!$F$14)</f>
        <v>5190</v>
      </c>
      <c r="D21" s="150">
        <f>IF(OR(C21="",C21=0),"",(E21/C21)*10)</f>
        <v>39.4990366088632</v>
      </c>
      <c r="E21" s="151">
        <f>IF(ISERROR('[68]Récolte_N'!$H$14)=TRUE,"",'[68]Récolte_N'!$H$14)</f>
        <v>20500</v>
      </c>
      <c r="F21" s="160">
        <f t="shared" si="4"/>
        <v>15900</v>
      </c>
      <c r="G21" s="222">
        <f>IF(ISERROR('[68]Récolte_N'!$I$14)=TRUE,"",'[68]Récolte_N'!$I$14)</f>
        <v>7000</v>
      </c>
      <c r="H21" s="223">
        <f t="shared" si="5"/>
        <v>6779.1</v>
      </c>
      <c r="I21" s="153">
        <f t="shared" si="3"/>
        <v>0.03258544644569339</v>
      </c>
      <c r="J21" s="154">
        <f t="shared" si="2"/>
        <v>13500</v>
      </c>
      <c r="K21" s="162">
        <f t="shared" si="6"/>
        <v>9120.9</v>
      </c>
      <c r="L21" s="156"/>
      <c r="M21" s="126" t="s">
        <v>15</v>
      </c>
      <c r="N21" s="150">
        <f>IF(ISERROR('[10]Récolte_N'!$F$14)=TRUE,"",'[10]Récolte_N'!$F$14)</f>
        <v>4290</v>
      </c>
      <c r="O21" s="150">
        <f t="shared" si="1"/>
        <v>37.06293706293706</v>
      </c>
      <c r="P21" s="151">
        <f>IF(ISERROR('[10]Récolte_N'!$H$14)=TRUE,"",'[10]Récolte_N'!$H$14)</f>
        <v>15900</v>
      </c>
      <c r="Q21" s="222">
        <f>'[21]AV'!$AI177</f>
        <v>6779.1</v>
      </c>
    </row>
    <row r="22" spans="1:17" ht="13.5" customHeight="1">
      <c r="A22" s="23" t="s">
        <v>13</v>
      </c>
      <c r="B22" s="158" t="s">
        <v>29</v>
      </c>
      <c r="C22" s="150">
        <f>IF(ISERROR('[69]Récolte_N'!$F$14)=TRUE,"",'[69]Récolte_N'!$F$14)</f>
        <v>720</v>
      </c>
      <c r="D22" s="150">
        <f>IF(OR(C22="",C22=0),"",(E22/C22)*10)</f>
        <v>41.66666666666667</v>
      </c>
      <c r="E22" s="151">
        <f>IF(ISERROR('[69]Récolte_N'!$H$14)=TRUE,"",'[69]Récolte_N'!$H$14)</f>
        <v>3000</v>
      </c>
      <c r="F22" s="160">
        <f t="shared" si="4"/>
        <v>2700</v>
      </c>
      <c r="G22" s="222">
        <f>IF(ISERROR('[69]Récolte_N'!$I$14)=TRUE,"",'[69]Récolte_N'!$I$14)</f>
        <v>700</v>
      </c>
      <c r="H22" s="223">
        <f t="shared" si="5"/>
        <v>480.2</v>
      </c>
      <c r="I22" s="153">
        <f t="shared" si="3"/>
        <v>0.457725947521866</v>
      </c>
      <c r="J22" s="154">
        <f t="shared" si="2"/>
        <v>2300</v>
      </c>
      <c r="K22" s="162">
        <f t="shared" si="6"/>
        <v>2219.8</v>
      </c>
      <c r="L22" s="156"/>
      <c r="M22" s="126" t="s">
        <v>29</v>
      </c>
      <c r="N22" s="150">
        <f>IF(ISERROR('[11]Récolte_N'!$F$14)=TRUE,"",'[11]Récolte_N'!$F$14)</f>
        <v>600</v>
      </c>
      <c r="O22" s="150">
        <f t="shared" si="1"/>
        <v>45</v>
      </c>
      <c r="P22" s="151">
        <f>IF(ISERROR('[11]Récolte_N'!$H$14)=TRUE,"",'[11]Récolte_N'!$H$14)</f>
        <v>2700</v>
      </c>
      <c r="Q22" s="222">
        <f>'[21]AV'!$AI178</f>
        <v>480.2</v>
      </c>
    </row>
    <row r="23" spans="1:17" ht="13.5" customHeight="1">
      <c r="A23" s="23" t="s">
        <v>13</v>
      </c>
      <c r="B23" s="158" t="s">
        <v>16</v>
      </c>
      <c r="C23" s="150">
        <f>IF(ISERROR('[70]Récolte_N'!$F$14)=TRUE,"",'[70]Récolte_N'!$F$14)</f>
        <v>10860</v>
      </c>
      <c r="D23" s="150">
        <f t="shared" si="0"/>
        <v>54.99963167587477</v>
      </c>
      <c r="E23" s="151">
        <f>IF(ISERROR('[70]Récolte_N'!$H$14)=TRUE,"",'[70]Récolte_N'!$H$14)</f>
        <v>59729.6</v>
      </c>
      <c r="F23" s="160">
        <f t="shared" si="4"/>
        <v>61010.5</v>
      </c>
      <c r="G23" s="222">
        <f>IF(ISERROR('[70]Récolte_N'!$I$14)=TRUE,"",'[70]Récolte_N'!$I$14)</f>
        <v>36700</v>
      </c>
      <c r="H23" s="223">
        <f t="shared" si="5"/>
        <v>39673.8</v>
      </c>
      <c r="I23" s="153">
        <f t="shared" si="3"/>
        <v>-0.07495626836854552</v>
      </c>
      <c r="J23" s="154">
        <f t="shared" si="2"/>
        <v>23029.6</v>
      </c>
      <c r="K23" s="162">
        <f t="shared" si="6"/>
        <v>21336.699999999997</v>
      </c>
      <c r="L23" s="156"/>
      <c r="M23" s="126" t="s">
        <v>16</v>
      </c>
      <c r="N23" s="150">
        <f>IF(ISERROR('[12]Récolte_N'!$F$14)=TRUE,"",'[12]Récolte_N'!$F$14)</f>
        <v>10790</v>
      </c>
      <c r="O23" s="150">
        <f t="shared" si="1"/>
        <v>56.54355885078776</v>
      </c>
      <c r="P23" s="151">
        <f>IF(ISERROR('[12]Récolte_N'!$H$14)=TRUE,"",'[12]Récolte_N'!$H$14)</f>
        <v>61010.5</v>
      </c>
      <c r="Q23" s="222">
        <f>'[21]AV'!$AI179</f>
        <v>39673.8</v>
      </c>
    </row>
    <row r="24" spans="1:17" ht="13.5" customHeight="1">
      <c r="A24" s="23" t="s">
        <v>13</v>
      </c>
      <c r="B24" s="158" t="s">
        <v>17</v>
      </c>
      <c r="C24" s="150">
        <f>IF(ISERROR('[71]Récolte_N'!$F$14)=TRUE,"",'[71]Récolte_N'!$F$14)</f>
        <v>5235</v>
      </c>
      <c r="D24" s="150">
        <f t="shared" si="0"/>
        <v>54.63228271251194</v>
      </c>
      <c r="E24" s="151">
        <f>IF(ISERROR('[71]Récolte_N'!$H$14)=TRUE,"",'[71]Récolte_N'!$H$14)</f>
        <v>28600</v>
      </c>
      <c r="F24" s="160">
        <f t="shared" si="4"/>
        <v>27155</v>
      </c>
      <c r="G24" s="222">
        <f>IF(ISERROR('[71]Récolte_N'!$I$14)=TRUE,"",'[71]Récolte_N'!$I$14)</f>
        <v>13620</v>
      </c>
      <c r="H24" s="223">
        <f t="shared" si="5"/>
        <v>14547.3</v>
      </c>
      <c r="I24" s="153">
        <f t="shared" si="3"/>
        <v>-0.06374378750695997</v>
      </c>
      <c r="J24" s="154">
        <f t="shared" si="2"/>
        <v>14980</v>
      </c>
      <c r="K24" s="162">
        <f t="shared" si="6"/>
        <v>12607.7</v>
      </c>
      <c r="L24" s="156"/>
      <c r="M24" s="126" t="s">
        <v>17</v>
      </c>
      <c r="N24" s="150">
        <f>IF(ISERROR('[13]Récolte_N'!$F$14)=TRUE,"",'[13]Récolte_N'!$F$14)</f>
        <v>5320</v>
      </c>
      <c r="O24" s="150">
        <f t="shared" si="1"/>
        <v>51.04323308270676</v>
      </c>
      <c r="P24" s="151">
        <f>IF(ISERROR('[13]Récolte_N'!$H$14)=TRUE,"",'[13]Récolte_N'!$H$14)</f>
        <v>27155</v>
      </c>
      <c r="Q24" s="222">
        <f>'[21]AV'!$AI180</f>
        <v>14547.3</v>
      </c>
    </row>
    <row r="25" spans="1:17" ht="13.5" customHeight="1">
      <c r="A25" s="23" t="s">
        <v>13</v>
      </c>
      <c r="B25" s="158" t="s">
        <v>18</v>
      </c>
      <c r="C25" s="150">
        <f>IF(ISERROR('[72]Récolte_N'!$F$14)=TRUE,"",'[72]Récolte_N'!$F$14)</f>
        <v>11100</v>
      </c>
      <c r="D25" s="150">
        <f t="shared" si="0"/>
        <v>49.54954954954955</v>
      </c>
      <c r="E25" s="151">
        <f>IF(ISERROR('[72]Récolte_N'!$H$14)=TRUE,"",'[72]Récolte_N'!$H$14)</f>
        <v>55000</v>
      </c>
      <c r="F25" s="160">
        <f t="shared" si="4"/>
        <v>53500</v>
      </c>
      <c r="G25" s="222">
        <f>IF(ISERROR('[72]Récolte_N'!$I$14)=TRUE,"",'[72]Récolte_N'!$I$14)</f>
        <v>31000</v>
      </c>
      <c r="H25" s="223">
        <f t="shared" si="5"/>
        <v>30779.9</v>
      </c>
      <c r="I25" s="153">
        <f t="shared" si="3"/>
        <v>0.007150770470339296</v>
      </c>
      <c r="J25" s="154">
        <f t="shared" si="2"/>
        <v>24000</v>
      </c>
      <c r="K25" s="162">
        <f t="shared" si="6"/>
        <v>22720.1</v>
      </c>
      <c r="L25" s="156"/>
      <c r="M25" s="126" t="s">
        <v>18</v>
      </c>
      <c r="N25" s="150">
        <f>IF(ISERROR('[14]Récolte_N'!$F$14)=TRUE,"",'[14]Récolte_N'!$F$14)</f>
        <v>11000</v>
      </c>
      <c r="O25" s="150">
        <f t="shared" si="1"/>
        <v>48.63636363636363</v>
      </c>
      <c r="P25" s="151">
        <f>IF(ISERROR('[14]Récolte_N'!$H$14)=TRUE,"",'[14]Récolte_N'!$H$14)</f>
        <v>53500</v>
      </c>
      <c r="Q25" s="222">
        <f>'[21]AV'!$AI181</f>
        <v>30779.9</v>
      </c>
    </row>
    <row r="26" spans="1:17" ht="13.5" customHeight="1">
      <c r="A26" s="23" t="s">
        <v>13</v>
      </c>
      <c r="B26" s="158" t="s">
        <v>19</v>
      </c>
      <c r="C26" s="150">
        <f>IF(ISERROR('[73]Récolte_N'!$F$14)=TRUE,"",'[73]Récolte_N'!$F$14)</f>
        <v>2450</v>
      </c>
      <c r="D26" s="150">
        <f t="shared" si="0"/>
        <v>65</v>
      </c>
      <c r="E26" s="151">
        <f>IF(ISERROR('[73]Récolte_N'!$H$14)=TRUE,"",'[73]Récolte_N'!$H$14)</f>
        <v>15925</v>
      </c>
      <c r="F26" s="160">
        <f t="shared" si="4"/>
        <v>14880</v>
      </c>
      <c r="G26" s="222">
        <f>IF(ISERROR('[73]Récolte_N'!$I$14)=TRUE,"",'[73]Récolte_N'!$I$14)</f>
        <v>12700</v>
      </c>
      <c r="H26" s="223">
        <f t="shared" si="5"/>
        <v>11571.4</v>
      </c>
      <c r="I26" s="153">
        <f t="shared" si="3"/>
        <v>0.09753357415697317</v>
      </c>
      <c r="J26" s="154">
        <f t="shared" si="2"/>
        <v>3225</v>
      </c>
      <c r="K26" s="162">
        <f t="shared" si="6"/>
        <v>3308.6000000000004</v>
      </c>
      <c r="L26" s="156"/>
      <c r="M26" s="126" t="s">
        <v>19</v>
      </c>
      <c r="N26" s="150">
        <f>IF(ISERROR('[15]Récolte_N'!$F$14)=TRUE,"",'[15]Récolte_N'!$F$14)</f>
        <v>2480</v>
      </c>
      <c r="O26" s="150">
        <f t="shared" si="1"/>
        <v>60</v>
      </c>
      <c r="P26" s="151">
        <f>IF(ISERROR('[15]Récolte_N'!$H$14)=TRUE,"",'[15]Récolte_N'!$H$14)</f>
        <v>14880</v>
      </c>
      <c r="Q26" s="222">
        <f>'[21]AV'!$AI182</f>
        <v>11571.4</v>
      </c>
    </row>
    <row r="27" spans="1:17" ht="13.5" customHeight="1">
      <c r="A27" s="23" t="s">
        <v>13</v>
      </c>
      <c r="B27" s="158" t="s">
        <v>20</v>
      </c>
      <c r="C27" s="150">
        <f>IF(ISERROR('[74]Récolte_N'!$F$14)=TRUE,"",'[74]Récolte_N'!$F$14)</f>
        <v>5050</v>
      </c>
      <c r="D27" s="150">
        <f t="shared" si="0"/>
        <v>41.360396039603955</v>
      </c>
      <c r="E27" s="151">
        <f>IF(ISERROR('[74]Récolte_N'!$H$14)=TRUE,"",'[74]Récolte_N'!$H$14)</f>
        <v>20887</v>
      </c>
      <c r="F27" s="160">
        <f t="shared" si="4"/>
        <v>16518</v>
      </c>
      <c r="G27" s="222">
        <f>IF(ISERROR('[74]Récolte_N'!$I$14)=TRUE,"",'[74]Récolte_N'!$I$14)</f>
        <v>7200</v>
      </c>
      <c r="H27" s="223">
        <f t="shared" si="5"/>
        <v>6217.7</v>
      </c>
      <c r="I27" s="153">
        <f t="shared" si="3"/>
        <v>0.15798446370844532</v>
      </c>
      <c r="J27" s="154">
        <f t="shared" si="2"/>
        <v>13687</v>
      </c>
      <c r="K27" s="162">
        <f t="shared" si="6"/>
        <v>10300.3</v>
      </c>
      <c r="L27" s="156"/>
      <c r="M27" s="126" t="s">
        <v>20</v>
      </c>
      <c r="N27" s="150">
        <f>IF(ISERROR('[16]Récolte_N'!$F$14)=TRUE,"",'[16]Récolte_N'!$F$14)</f>
        <v>4550</v>
      </c>
      <c r="O27" s="150">
        <f t="shared" si="1"/>
        <v>36.3032967032967</v>
      </c>
      <c r="P27" s="151">
        <f>IF(ISERROR('[16]Récolte_N'!$H$14)=TRUE,"",'[16]Récolte_N'!$H$14)</f>
        <v>16518</v>
      </c>
      <c r="Q27" s="222">
        <f>'[21]AV'!$AI183</f>
        <v>6217.7</v>
      </c>
    </row>
    <row r="28" spans="1:17" ht="13.5" customHeight="1">
      <c r="A28" s="23" t="s">
        <v>13</v>
      </c>
      <c r="B28" s="158" t="s">
        <v>21</v>
      </c>
      <c r="C28" s="150">
        <f>IF(ISERROR('[75]Récolte_N'!$F$14)=TRUE,"",'[75]Récolte_N'!$F$14)</f>
        <v>1520</v>
      </c>
      <c r="D28" s="150">
        <f t="shared" si="0"/>
        <v>53.47</v>
      </c>
      <c r="E28" s="151">
        <f>IF(ISERROR('[75]Récolte_N'!$H$14)=TRUE,"",'[75]Récolte_N'!$H$14)</f>
        <v>8127.44</v>
      </c>
      <c r="F28" s="160">
        <f t="shared" si="4"/>
        <v>13392</v>
      </c>
      <c r="G28" s="222">
        <f>IF(ISERROR('[75]Récolte_N'!$I$14)=TRUE,"",'[75]Récolte_N'!$I$14)</f>
        <v>4300</v>
      </c>
      <c r="H28" s="223">
        <f t="shared" si="5"/>
        <v>6816.7</v>
      </c>
      <c r="I28" s="153">
        <f t="shared" si="3"/>
        <v>-0.3691962386491997</v>
      </c>
      <c r="J28" s="154">
        <f t="shared" si="2"/>
        <v>3827.4399999999996</v>
      </c>
      <c r="K28" s="162">
        <f t="shared" si="6"/>
        <v>6575.3</v>
      </c>
      <c r="L28" s="156"/>
      <c r="M28" s="126" t="s">
        <v>21</v>
      </c>
      <c r="N28" s="150">
        <f>IF(ISERROR('[17]Récolte_N'!$F$14)=TRUE,"",'[17]Récolte_N'!$F$14)</f>
        <v>2400</v>
      </c>
      <c r="O28" s="150">
        <f t="shared" si="1"/>
        <v>55.8</v>
      </c>
      <c r="P28" s="151">
        <f>IF(ISERROR('[17]Récolte_N'!$H$14)=TRUE,"",'[17]Récolte_N'!$H$14)</f>
        <v>13392</v>
      </c>
      <c r="Q28" s="222">
        <f>'[21]AV'!$AI184</f>
        <v>6816.7</v>
      </c>
    </row>
    <row r="29" spans="2:17" ht="12.75">
      <c r="B29" s="158" t="s">
        <v>30</v>
      </c>
      <c r="C29" s="150">
        <f>IF(ISERROR('[76]Récolte_N'!$F$14)=TRUE,"",'[76]Récolte_N'!$F$14)</f>
        <v>7200</v>
      </c>
      <c r="D29" s="150">
        <f>IF(OR(C29="",C29=0),"",(E29/C29)*10)</f>
        <v>59.833333333333336</v>
      </c>
      <c r="E29" s="151">
        <f>IF(ISERROR('[76]Récolte_N'!$H$14)=TRUE,"",'[76]Récolte_N'!$H$14)</f>
        <v>43080</v>
      </c>
      <c r="F29" s="160">
        <f t="shared" si="4"/>
        <v>44810</v>
      </c>
      <c r="G29" s="222">
        <f>IF(ISERROR('[76]Récolte_N'!$I$14)=TRUE,"",'[76]Récolte_N'!$I$14)</f>
        <v>28900</v>
      </c>
      <c r="H29" s="223">
        <f t="shared" si="5"/>
        <v>30790.8</v>
      </c>
      <c r="I29" s="153">
        <f t="shared" si="3"/>
        <v>-0.06140795302492952</v>
      </c>
      <c r="J29" s="154">
        <f t="shared" si="2"/>
        <v>14180</v>
      </c>
      <c r="K29" s="162">
        <f t="shared" si="6"/>
        <v>14019.2</v>
      </c>
      <c r="M29" s="126" t="s">
        <v>30</v>
      </c>
      <c r="N29" s="150">
        <f>IF(ISERROR('[18]Récolte_N'!$F$14)=TRUE,"",'[18]Récolte_N'!$F$14)</f>
        <v>7850</v>
      </c>
      <c r="O29" s="150">
        <f>IF(OR(N29="",N29=0),"",(P29/N29)*10)</f>
        <v>57.0828025477707</v>
      </c>
      <c r="P29" s="151">
        <f>IF(ISERROR('[18]Récolte_N'!$H$14)=TRUE,"",'[18]Récolte_N'!$H$14)</f>
        <v>44810</v>
      </c>
      <c r="Q29" s="222">
        <f>'[21]AV'!$AI185</f>
        <v>30790.8</v>
      </c>
    </row>
    <row r="30" spans="2:17" ht="12.75">
      <c r="B30" s="158" t="s">
        <v>22</v>
      </c>
      <c r="C30" s="150">
        <f>IF(ISERROR('[77]Récolte_N'!$F$14)=TRUE,"",'[77]Récolte_N'!$F$14)</f>
        <v>6560</v>
      </c>
      <c r="D30" s="150">
        <f t="shared" si="0"/>
        <v>32.5625</v>
      </c>
      <c r="E30" s="151">
        <f>IF(ISERROR('[77]Récolte_N'!$H$14)=TRUE,"",'[77]Récolte_N'!$H$14)</f>
        <v>21361</v>
      </c>
      <c r="F30" s="160">
        <f t="shared" si="4"/>
        <v>19085</v>
      </c>
      <c r="G30" s="222">
        <f>IF(ISERROR('[77]Récolte_N'!$I$14)=TRUE,"",'[77]Récolte_N'!$I$14)</f>
        <v>7700</v>
      </c>
      <c r="H30" s="223">
        <f t="shared" si="5"/>
        <v>6730.9</v>
      </c>
      <c r="I30" s="153">
        <f t="shared" si="3"/>
        <v>0.14397777414610236</v>
      </c>
      <c r="J30" s="154">
        <f t="shared" si="2"/>
        <v>13661</v>
      </c>
      <c r="K30" s="162">
        <f t="shared" si="6"/>
        <v>12354.1</v>
      </c>
      <c r="L30" s="29"/>
      <c r="M30" s="126" t="s">
        <v>22</v>
      </c>
      <c r="N30" s="150">
        <f>IF(ISERROR('[19]Récolte_N'!$F$14)=TRUE,"",'[19]Récolte_N'!$F$14)</f>
        <v>5799</v>
      </c>
      <c r="O30" s="150">
        <f>IF(OR(N30="",N30=0),"",(P30/N30)*10)</f>
        <v>32.9108466977065</v>
      </c>
      <c r="P30" s="151">
        <f>IF(ISERROR('[19]Récolte_N'!$H$14)=TRUE,"",'[19]Récolte_N'!$H$14)</f>
        <v>19085</v>
      </c>
      <c r="Q30" s="222">
        <f>'[21]AV'!$AI186</f>
        <v>6730.9</v>
      </c>
    </row>
    <row r="31" spans="2:17" ht="12.75">
      <c r="B31" s="158" t="s">
        <v>23</v>
      </c>
      <c r="C31" s="150">
        <f>IF(ISERROR('[78]Récolte_N'!$F$14)=TRUE,"",'[78]Récolte_N'!$F$14)</f>
        <v>1000</v>
      </c>
      <c r="D31" s="150">
        <f t="shared" si="0"/>
        <v>34</v>
      </c>
      <c r="E31" s="151">
        <f>IF(ISERROR('[78]Récolte_N'!$H$14)=TRUE,"",'[78]Récolte_N'!$H$14)</f>
        <v>3400</v>
      </c>
      <c r="F31" s="151">
        <f>P31</f>
        <v>8253</v>
      </c>
      <c r="G31" s="222">
        <f>IF(ISERROR('[78]Récolte_N'!$I$14)=TRUE,"",'[78]Récolte_N'!$I$14)</f>
        <v>550</v>
      </c>
      <c r="H31" s="222">
        <f>Q31</f>
        <v>662.5</v>
      </c>
      <c r="I31" s="153">
        <f t="shared" si="3"/>
        <v>-0.16981132075471694</v>
      </c>
      <c r="J31" s="154">
        <f t="shared" si="2"/>
        <v>2850</v>
      </c>
      <c r="K31" s="155">
        <f>P31-H31</f>
        <v>7590.5</v>
      </c>
      <c r="M31" s="126" t="s">
        <v>23</v>
      </c>
      <c r="N31" s="150">
        <f>IF(ISERROR('[20]Récolte_N'!$F$14)=TRUE,"",'[20]Récolte_N'!$F$14)</f>
        <v>2200</v>
      </c>
      <c r="O31" s="150">
        <f>IF(OR(N31="",N31=0),"",(P31/N31)*10)</f>
        <v>37.513636363636365</v>
      </c>
      <c r="P31" s="151">
        <f>IF(ISERROR('[20]Récolte_N'!$H$14)=TRUE,"",'[20]Récolte_N'!$H$14)</f>
        <v>8253</v>
      </c>
      <c r="Q31" s="222">
        <f>'[21]AV'!$AI187</f>
        <v>662.5</v>
      </c>
    </row>
    <row r="32" spans="2:17" ht="12.75">
      <c r="B32" s="118"/>
      <c r="C32" s="164"/>
      <c r="D32" s="164"/>
      <c r="E32" s="54"/>
      <c r="F32" s="165"/>
      <c r="G32" s="166"/>
      <c r="H32" s="225"/>
      <c r="I32" s="167"/>
      <c r="J32" s="168"/>
      <c r="K32" s="169"/>
      <c r="M32" s="126"/>
      <c r="N32" s="164"/>
      <c r="O32" s="213"/>
      <c r="P32" s="54"/>
      <c r="Q32" s="166"/>
    </row>
    <row r="33" spans="2:17" ht="15.75" thickBot="1">
      <c r="B33" s="171" t="s">
        <v>24</v>
      </c>
      <c r="C33" s="172">
        <f>IF(SUM(C12:C31)=0,"",SUM(C12:C31))</f>
        <v>97300</v>
      </c>
      <c r="D33" s="172">
        <f>IF(OR(C33="",C33=0),"",(E33/C33)*10)</f>
        <v>46.490857142857145</v>
      </c>
      <c r="E33" s="172">
        <f>IF(SUM(E12:E31)=0,"",SUM(E12:E31))</f>
        <v>452356.04</v>
      </c>
      <c r="F33" s="173">
        <f>IF(SUM(F12:F31)=0,"",SUM(F12:F31))</f>
        <v>443656.5</v>
      </c>
      <c r="G33" s="174">
        <f>IF(SUM(G12:G31)=0,"",SUM(G12:G31))</f>
        <v>246700</v>
      </c>
      <c r="H33" s="226">
        <f>IF(SUM(H12:H31)=0,"",SUM(H12:H31))</f>
        <v>248872.19999999998</v>
      </c>
      <c r="I33" s="176">
        <f>IF(OR(G33=0,G33=""),"",(G33/H33)-1)</f>
        <v>-0.008728174540989286</v>
      </c>
      <c r="J33" s="177">
        <f>SUM(J12:J31)</f>
        <v>205656.04</v>
      </c>
      <c r="K33" s="178">
        <f>SUM(K12:K31)</f>
        <v>194784.3</v>
      </c>
      <c r="M33" s="179" t="s">
        <v>24</v>
      </c>
      <c r="N33" s="172">
        <f>IF(SUM(N12:N31)=0,"",SUM(N12:N31))</f>
        <v>94624</v>
      </c>
      <c r="O33" s="180">
        <f>IF(OR(N33="",N33=0),"",(P33/N33)*10)</f>
        <v>46.88625507270882</v>
      </c>
      <c r="P33" s="172">
        <f>IF(SUM(P12:P31)=0,"",SUM(P12:P31))</f>
        <v>443656.5</v>
      </c>
      <c r="Q33" s="174">
        <f>IF(SUM(Q12:Q31)=0,"",SUM(Q12:Q31))</f>
        <v>248872.19999999998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94624</v>
      </c>
      <c r="D35" s="189">
        <f>(E35/C35)*10</f>
        <v>46.88625507270882</v>
      </c>
      <c r="E35" s="189">
        <f>P33</f>
        <v>443656.5</v>
      </c>
      <c r="F35" s="189"/>
      <c r="G35" s="189">
        <f>Q33</f>
        <v>248872.19999999998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F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0.028280351707812068</v>
      </c>
      <c r="D37" s="192">
        <f>IF(OR(D33="",D33=0),"",(D33/D35)-1)</f>
        <v>-0.008433130972787528</v>
      </c>
      <c r="E37" s="192">
        <f>IF(OR(E33="",E33=0),"",(E33/E35)-1)</f>
        <v>0.019608728825115884</v>
      </c>
      <c r="F37" s="192"/>
      <c r="G37" s="192">
        <f>IF(OR(G33="",G33=0),"",(G33/G35)-1)</f>
        <v>-0.008728174540989286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18" t="s">
        <v>8</v>
      </c>
      <c r="C43" s="81">
        <f>'[22]AV'!$AI168</f>
        <v>2130.7</v>
      </c>
      <c r="D43" s="53">
        <f>'[21]AV'!$AG168</f>
        <v>2619.5</v>
      </c>
      <c r="E43" s="212">
        <f aca="true" t="shared" si="7" ref="E43:F62">IF(OR(G12="",G12=0),"",C43/G12)</f>
        <v>0.9597747747747747</v>
      </c>
      <c r="F43" s="71">
        <f t="shared" si="7"/>
        <v>0.9787400986399641</v>
      </c>
      <c r="G43" s="213">
        <f aca="true" t="shared" si="8" ref="G43:G62">IF(OR(E43="",E43=0),"",(E43-F43)*100)</f>
        <v>-1.8965323865189454</v>
      </c>
      <c r="H43" s="185">
        <f aca="true" t="shared" si="9" ref="H43:H62">IF(E12="","",(G12/E12))</f>
        <v>0.24530386740331492</v>
      </c>
    </row>
    <row r="44" spans="2:8" ht="12">
      <c r="B44" s="118" t="s">
        <v>31</v>
      </c>
      <c r="C44" s="53">
        <f>'[22]AV'!$AI169</f>
        <v>6679.8</v>
      </c>
      <c r="D44" s="53">
        <f>'[21]AV'!$AG169</f>
        <v>6003.7</v>
      </c>
      <c r="E44" s="71">
        <f t="shared" si="7"/>
        <v>0.9277500000000001</v>
      </c>
      <c r="F44" s="71">
        <f t="shared" si="7"/>
        <v>0.9355783765252216</v>
      </c>
      <c r="G44" s="213">
        <f t="shared" si="8"/>
        <v>-0.7828376525221503</v>
      </c>
      <c r="H44" s="185">
        <f t="shared" si="9"/>
        <v>0.34000755572346053</v>
      </c>
    </row>
    <row r="45" spans="2:8" ht="12">
      <c r="B45" s="118" t="s">
        <v>9</v>
      </c>
      <c r="C45" s="53">
        <f>'[22]AV'!$AI170</f>
        <v>25187.799999999996</v>
      </c>
      <c r="D45" s="53">
        <f>'[21]AV'!$AG170</f>
        <v>21652</v>
      </c>
      <c r="E45" s="71">
        <f t="shared" si="7"/>
        <v>0.9687615384615383</v>
      </c>
      <c r="F45" s="227">
        <f t="shared" si="7"/>
        <v>0.9398426071820781</v>
      </c>
      <c r="G45" s="213">
        <f t="shared" si="8"/>
        <v>2.8918931279460214</v>
      </c>
      <c r="H45" s="185">
        <f t="shared" si="9"/>
        <v>0.5282405526208859</v>
      </c>
    </row>
    <row r="46" spans="2:8" ht="12">
      <c r="B46" s="118" t="s">
        <v>28</v>
      </c>
      <c r="C46" s="53">
        <f>'[22]AV'!$AI171</f>
        <v>3284.0999999999995</v>
      </c>
      <c r="D46" s="53">
        <f>'[21]AV'!$AG171</f>
        <v>2212.7</v>
      </c>
      <c r="E46" s="71">
        <f t="shared" si="7"/>
        <v>0.9659117647058822</v>
      </c>
      <c r="F46" s="227">
        <f t="shared" si="7"/>
        <v>0.9857441974428655</v>
      </c>
      <c r="G46" s="213">
        <f t="shared" si="8"/>
        <v>-1.9832432736983208</v>
      </c>
      <c r="H46" s="185">
        <f t="shared" si="9"/>
        <v>0.4427083333333333</v>
      </c>
    </row>
    <row r="47" spans="2:8" ht="12">
      <c r="B47" s="118" t="s">
        <v>10</v>
      </c>
      <c r="C47" s="53">
        <f>'[22]AV'!$AI172</f>
        <v>7966.9</v>
      </c>
      <c r="D47" s="53">
        <f>'[21]AV'!$AG172</f>
        <v>12714.6</v>
      </c>
      <c r="E47" s="71">
        <f t="shared" si="7"/>
        <v>0.9958625</v>
      </c>
      <c r="F47" s="227">
        <f t="shared" si="7"/>
        <v>0.9476485056271894</v>
      </c>
      <c r="G47" s="213">
        <f t="shared" si="8"/>
        <v>4.82139943728106</v>
      </c>
      <c r="H47" s="185">
        <f t="shared" si="9"/>
        <v>0.48484848484848486</v>
      </c>
    </row>
    <row r="48" spans="2:8" ht="12">
      <c r="B48" s="118" t="s">
        <v>11</v>
      </c>
      <c r="C48" s="53">
        <f>'[22]AV'!$AI173</f>
        <v>17808.100000000006</v>
      </c>
      <c r="D48" s="53">
        <f>'[21]AV'!$AG173</f>
        <v>20231</v>
      </c>
      <c r="E48" s="71">
        <f t="shared" si="7"/>
        <v>0.8904050000000003</v>
      </c>
      <c r="F48" s="227">
        <f t="shared" si="7"/>
        <v>0.9743258797636306</v>
      </c>
      <c r="G48" s="213">
        <f t="shared" si="8"/>
        <v>-8.392087976363028</v>
      </c>
      <c r="H48" s="185">
        <f t="shared" si="9"/>
        <v>0.7692307692307693</v>
      </c>
    </row>
    <row r="49" spans="2:8" ht="12">
      <c r="B49" s="118" t="s">
        <v>12</v>
      </c>
      <c r="C49" s="53">
        <f>'[22]AV'!$AI174</f>
        <v>5511.200000000001</v>
      </c>
      <c r="D49" s="53">
        <f>'[21]AV'!$AG174</f>
        <v>3180.7</v>
      </c>
      <c r="E49" s="71">
        <f t="shared" si="7"/>
        <v>0.9668771929824562</v>
      </c>
      <c r="F49" s="227">
        <f t="shared" si="7"/>
        <v>0.9599215331220763</v>
      </c>
      <c r="G49" s="213">
        <f t="shared" si="8"/>
        <v>0.6955659860379937</v>
      </c>
      <c r="H49" s="185">
        <f t="shared" si="9"/>
        <v>0.6354515050167224</v>
      </c>
    </row>
    <row r="50" spans="2:8" ht="12">
      <c r="B50" s="118" t="s">
        <v>14</v>
      </c>
      <c r="C50" s="53">
        <f>'[22]AV'!$AI175</f>
        <v>309</v>
      </c>
      <c r="D50" s="53">
        <f>'[21]AV'!$AG175</f>
        <v>314.3</v>
      </c>
      <c r="E50" s="71">
        <f t="shared" si="7"/>
        <v>0.9967741935483871</v>
      </c>
      <c r="F50" s="227">
        <f t="shared" si="7"/>
        <v>1</v>
      </c>
      <c r="G50" s="213">
        <f t="shared" si="8"/>
        <v>-0.3225806451612856</v>
      </c>
      <c r="H50" s="185">
        <f t="shared" si="9"/>
        <v>0.08493150684931507</v>
      </c>
    </row>
    <row r="51" spans="2:8" ht="12">
      <c r="B51" s="118" t="s">
        <v>27</v>
      </c>
      <c r="C51" s="53">
        <f>'[22]AV'!$AI176</f>
        <v>18623.799999999996</v>
      </c>
      <c r="D51" s="53">
        <f>'[21]AV'!$AG176</f>
        <v>20813.1</v>
      </c>
      <c r="E51" s="71">
        <f t="shared" si="7"/>
        <v>0.7925021276595743</v>
      </c>
      <c r="F51" s="227">
        <f t="shared" si="7"/>
        <v>0.9619261539314781</v>
      </c>
      <c r="G51" s="213">
        <f t="shared" si="8"/>
        <v>-16.94240262719038</v>
      </c>
      <c r="H51" s="185">
        <f t="shared" si="9"/>
        <v>0.7704918032786885</v>
      </c>
    </row>
    <row r="52" spans="2:8" ht="12">
      <c r="B52" s="118" t="s">
        <v>15</v>
      </c>
      <c r="C52" s="53">
        <f>'[22]AV'!$AI177</f>
        <v>6860.900000000001</v>
      </c>
      <c r="D52" s="53">
        <f>'[21]AV'!$AG177</f>
        <v>6609.4</v>
      </c>
      <c r="E52" s="71">
        <f t="shared" si="7"/>
        <v>0.9801285714285715</v>
      </c>
      <c r="F52" s="227">
        <f t="shared" si="7"/>
        <v>0.9749671785340236</v>
      </c>
      <c r="G52" s="213">
        <f t="shared" si="8"/>
        <v>0.5161392894547867</v>
      </c>
      <c r="H52" s="185">
        <f t="shared" si="9"/>
        <v>0.34146341463414637</v>
      </c>
    </row>
    <row r="53" spans="2:8" ht="12">
      <c r="B53" s="118" t="s">
        <v>29</v>
      </c>
      <c r="C53" s="53">
        <f>'[22]AV'!$AI178</f>
        <v>615.1999999999999</v>
      </c>
      <c r="D53" s="53">
        <f>'[21]AV'!$AG178</f>
        <v>468.3</v>
      </c>
      <c r="E53" s="71">
        <f t="shared" si="7"/>
        <v>0.8788571428571428</v>
      </c>
      <c r="F53" s="227">
        <f t="shared" si="7"/>
        <v>0.9752186588921283</v>
      </c>
      <c r="G53" s="213">
        <f t="shared" si="8"/>
        <v>-9.636151603498554</v>
      </c>
      <c r="H53" s="185">
        <f t="shared" si="9"/>
        <v>0.23333333333333334</v>
      </c>
    </row>
    <row r="54" spans="2:8" ht="12">
      <c r="B54" s="118" t="s">
        <v>16</v>
      </c>
      <c r="C54" s="53">
        <f>'[22]AV'!$AI179</f>
        <v>36288.4</v>
      </c>
      <c r="D54" s="53">
        <f>'[21]AV'!$AG179</f>
        <v>39396.7</v>
      </c>
      <c r="E54" s="71">
        <f t="shared" si="7"/>
        <v>0.9887847411444142</v>
      </c>
      <c r="F54" s="227">
        <f t="shared" si="7"/>
        <v>0.9930155417429133</v>
      </c>
      <c r="G54" s="213">
        <f t="shared" si="8"/>
        <v>-0.4230800598499118</v>
      </c>
      <c r="H54" s="185">
        <f t="shared" si="9"/>
        <v>0.6144357236613003</v>
      </c>
    </row>
    <row r="55" spans="2:8" ht="12">
      <c r="B55" s="118" t="s">
        <v>17</v>
      </c>
      <c r="C55" s="53">
        <f>'[22]AV'!$AI180</f>
        <v>12905.800000000001</v>
      </c>
      <c r="D55" s="53">
        <f>'[21]AV'!$AG180</f>
        <v>13830.9</v>
      </c>
      <c r="E55" s="71">
        <f t="shared" si="7"/>
        <v>0.9475624082232013</v>
      </c>
      <c r="F55" s="227">
        <f t="shared" si="7"/>
        <v>0.9507537481182076</v>
      </c>
      <c r="G55" s="213">
        <f t="shared" si="8"/>
        <v>-0.31913398950063065</v>
      </c>
      <c r="H55" s="185">
        <f t="shared" si="9"/>
        <v>0.4762237762237762</v>
      </c>
    </row>
    <row r="56" spans="2:8" ht="12">
      <c r="B56" s="118" t="s">
        <v>18</v>
      </c>
      <c r="C56" s="53">
        <f>'[22]AV'!$AI181</f>
        <v>30013.2</v>
      </c>
      <c r="D56" s="53">
        <f>'[21]AV'!$AG181</f>
        <v>27866</v>
      </c>
      <c r="E56" s="71">
        <f t="shared" si="7"/>
        <v>0.9681677419354839</v>
      </c>
      <c r="F56" s="227">
        <f t="shared" si="7"/>
        <v>0.9053310764492412</v>
      </c>
      <c r="G56" s="213">
        <f t="shared" si="8"/>
        <v>6.283666548624279</v>
      </c>
      <c r="H56" s="185">
        <f t="shared" si="9"/>
        <v>0.5636363636363636</v>
      </c>
    </row>
    <row r="57" spans="2:8" ht="12">
      <c r="B57" s="118" t="s">
        <v>19</v>
      </c>
      <c r="C57" s="53">
        <f>'[22]AV'!$AI182</f>
        <v>10444.1</v>
      </c>
      <c r="D57" s="53">
        <f>'[21]AV'!$AG182</f>
        <v>10929</v>
      </c>
      <c r="E57" s="71">
        <f t="shared" si="7"/>
        <v>0.8223700787401576</v>
      </c>
      <c r="F57" s="227">
        <f t="shared" si="7"/>
        <v>0.9444838135402803</v>
      </c>
      <c r="G57" s="213">
        <f t="shared" si="8"/>
        <v>-12.211373480012277</v>
      </c>
      <c r="H57" s="185">
        <f t="shared" si="9"/>
        <v>0.7974882260596546</v>
      </c>
    </row>
    <row r="58" spans="2:8" ht="12">
      <c r="B58" s="118" t="s">
        <v>20</v>
      </c>
      <c r="C58" s="53">
        <f>'[22]AV'!$AI183</f>
        <v>6812</v>
      </c>
      <c r="D58" s="53">
        <f>'[21]AV'!$AG183</f>
        <v>5730.7</v>
      </c>
      <c r="E58" s="71">
        <f t="shared" si="7"/>
        <v>0.9461111111111111</v>
      </c>
      <c r="F58" s="227">
        <f t="shared" si="7"/>
        <v>0.9216752175241649</v>
      </c>
      <c r="G58" s="213">
        <f t="shared" si="8"/>
        <v>2.44358935869462</v>
      </c>
      <c r="H58" s="185">
        <f t="shared" si="9"/>
        <v>0.34471202183176136</v>
      </c>
    </row>
    <row r="59" spans="2:8" ht="12">
      <c r="B59" s="118" t="s">
        <v>21</v>
      </c>
      <c r="C59" s="53">
        <f>'[22]AV'!$AI184</f>
        <v>3926.900000000001</v>
      </c>
      <c r="D59" s="53">
        <f>'[21]AV'!$AG184</f>
        <v>6124.5</v>
      </c>
      <c r="E59" s="71">
        <f t="shared" si="7"/>
        <v>0.9132325581395351</v>
      </c>
      <c r="F59" s="227">
        <f t="shared" si="7"/>
        <v>0.8984552642774363</v>
      </c>
      <c r="G59" s="213">
        <f t="shared" si="8"/>
        <v>1.4777293862098806</v>
      </c>
      <c r="H59" s="185">
        <f t="shared" si="9"/>
        <v>0.5290718848739578</v>
      </c>
    </row>
    <row r="60" spans="2:8" ht="12">
      <c r="B60" s="118" t="s">
        <v>30</v>
      </c>
      <c r="C60" s="53">
        <f>'[22]AV'!$AI185</f>
        <v>26454.8</v>
      </c>
      <c r="D60" s="53">
        <f>'[21]AV'!$AG185</f>
        <v>28711.3</v>
      </c>
      <c r="E60" s="71">
        <f t="shared" si="7"/>
        <v>0.9153910034602076</v>
      </c>
      <c r="F60" s="227">
        <f t="shared" si="7"/>
        <v>0.9324635930212921</v>
      </c>
      <c r="G60" s="213">
        <f t="shared" si="8"/>
        <v>-1.7072589561084484</v>
      </c>
      <c r="H60" s="185">
        <f t="shared" si="9"/>
        <v>0.6708449396471681</v>
      </c>
    </row>
    <row r="61" spans="2:8" ht="12">
      <c r="B61" s="118" t="s">
        <v>22</v>
      </c>
      <c r="C61" s="53">
        <f>'[22]AV'!$AI186</f>
        <v>7310.400000000001</v>
      </c>
      <c r="D61" s="53">
        <f>'[21]AV'!$AG186</f>
        <v>6539.4</v>
      </c>
      <c r="E61" s="71">
        <f t="shared" si="7"/>
        <v>0.9494025974025975</v>
      </c>
      <c r="F61" s="227">
        <f t="shared" si="7"/>
        <v>0.9715491241884443</v>
      </c>
      <c r="G61" s="213">
        <f t="shared" si="8"/>
        <v>-2.214652678584683</v>
      </c>
      <c r="H61" s="185">
        <f t="shared" si="9"/>
        <v>0.36047001544871493</v>
      </c>
    </row>
    <row r="62" spans="2:8" ht="12">
      <c r="B62" s="118" t="s">
        <v>23</v>
      </c>
      <c r="C62" s="53">
        <f>'[22]AV'!$AI187</f>
        <v>522</v>
      </c>
      <c r="D62" s="53">
        <f>'[21]AV'!$AG187</f>
        <v>662.5</v>
      </c>
      <c r="E62" s="71">
        <f t="shared" si="7"/>
        <v>0.9490909090909091</v>
      </c>
      <c r="F62" s="227">
        <f t="shared" si="7"/>
        <v>1</v>
      </c>
      <c r="G62" s="213">
        <f t="shared" si="8"/>
        <v>-5.09090909090909</v>
      </c>
      <c r="H62" s="185">
        <f t="shared" si="9"/>
        <v>0.16176470588235295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229655.09999999998</v>
      </c>
      <c r="D64" s="216">
        <f>IF(SUM(D43:D62)=0,"",SUM(D43:D62))</f>
        <v>236610.3</v>
      </c>
      <c r="E64" s="217">
        <f>IF(OR(G33="",G33=0),"",C64/G33)</f>
        <v>0.9309083907580056</v>
      </c>
      <c r="F64" s="218">
        <f>IF(OR(H33="",H33=0),"",D64/H33)</f>
        <v>0.9507301337795061</v>
      </c>
      <c r="G64" s="219">
        <f>IF(OR(E64="",E64=0),"",(E64-F64)*100)</f>
        <v>-1.9821743021500526</v>
      </c>
      <c r="H64" s="220">
        <f>IF(E33="","",(G33/E33))</f>
        <v>0.5453668751720437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9">
      <selection activeCell="F8" sqref="F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103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IF(ISERROR('[59]Récolte_N'!$F$10)=TRUE,"",'[59]Récolte_N'!$F$10)</f>
        <v>350</v>
      </c>
      <c r="D12" s="150">
        <f aca="true" t="shared" si="0" ref="D12:D31">IF(OR(C12="",C12=0),"",(E12/C12)*10)</f>
        <v>45</v>
      </c>
      <c r="E12" s="151">
        <f>IF(ISERROR('[59]Récolte_N'!$H$10)=TRUE,"",'[59]Récolte_N'!$H$10)</f>
        <v>1575</v>
      </c>
      <c r="F12" s="151">
        <f>P12</f>
        <v>2140</v>
      </c>
      <c r="G12" s="222">
        <f>IF(ISERROR('[59]Récolte_N'!$I$10)=TRUE,"",'[59]Récolte_N'!$I$10)</f>
        <v>220</v>
      </c>
      <c r="H12" s="222">
        <f>Q12</f>
        <v>423.1</v>
      </c>
      <c r="I12" s="153">
        <f>IF(OR(H12=0,H12=""),"",(G12/H12)-1)</f>
        <v>-0.48002836208934063</v>
      </c>
      <c r="J12" s="154">
        <f>E12-G12</f>
        <v>1355</v>
      </c>
      <c r="K12" s="155">
        <f>P12-H12</f>
        <v>1716.9</v>
      </c>
      <c r="L12" s="156"/>
      <c r="M12" s="157" t="s">
        <v>8</v>
      </c>
      <c r="N12" s="150">
        <f>IF(ISERROR('[1]Récolte_N'!$F$10)=TRUE,"",'[1]Récolte_N'!$F$10)</f>
        <v>480</v>
      </c>
      <c r="O12" s="150">
        <f aca="true" t="shared" si="1" ref="O12:O19">IF(OR(N12="",N12=0),"",(P12/N12)*10)</f>
        <v>44.58333333333333</v>
      </c>
      <c r="P12" s="151">
        <f>IF(ISERROR('[1]Récolte_N'!$H$10)=TRUE,"",'[1]Récolte_N'!$H$10)</f>
        <v>2140</v>
      </c>
      <c r="Q12" s="222">
        <f>'[21]SE'!$AI168</f>
        <v>423.1</v>
      </c>
    </row>
    <row r="13" spans="1:17" ht="13.5" customHeight="1">
      <c r="A13" s="23">
        <v>7280</v>
      </c>
      <c r="B13" s="158" t="s">
        <v>31</v>
      </c>
      <c r="C13" s="150">
        <f>IF(ISERROR('[60]Récolte_N'!$F$10)=TRUE,"",'[60]Récolte_N'!$F$10)</f>
        <v>5510</v>
      </c>
      <c r="D13" s="150">
        <f t="shared" si="0"/>
        <v>44.32667876588022</v>
      </c>
      <c r="E13" s="151">
        <f>IF(ISERROR('[60]Récolte_N'!$H$10)=TRUE,"",'[60]Récolte_N'!$H$10)</f>
        <v>24424</v>
      </c>
      <c r="F13" s="151">
        <f>P13</f>
        <v>26661</v>
      </c>
      <c r="G13" s="222">
        <f>IF(ISERROR('[60]Récolte_N'!$I$10)=TRUE,"",'[60]Récolte_N'!$I$10)</f>
        <v>6000</v>
      </c>
      <c r="H13" s="222">
        <f>Q13</f>
        <v>5579.6</v>
      </c>
      <c r="I13" s="153">
        <f>IF(OR(H13=0,H13=""),"",(G13/H13)-1)</f>
        <v>0.07534590293210974</v>
      </c>
      <c r="J13" s="154">
        <f aca="true" t="shared" si="2" ref="J13:J31">E13-G13</f>
        <v>18424</v>
      </c>
      <c r="K13" s="155">
        <f>P13-H13</f>
        <v>21081.4</v>
      </c>
      <c r="L13" s="156"/>
      <c r="M13" s="159" t="s">
        <v>31</v>
      </c>
      <c r="N13" s="150">
        <f>IF(ISERROR('[2]Récolte_N'!$F$10)=TRUE,"",'[2]Récolte_N'!$F$10)</f>
        <v>6040</v>
      </c>
      <c r="O13" s="150">
        <f t="shared" si="1"/>
        <v>44.140728476821195</v>
      </c>
      <c r="P13" s="151">
        <f>IF(ISERROR('[2]Récolte_N'!$H$10)=TRUE,"",'[2]Récolte_N'!$H$10)</f>
        <v>26661</v>
      </c>
      <c r="Q13" s="222">
        <f>'[21]SE'!$AI169</f>
        <v>5579.6</v>
      </c>
    </row>
    <row r="14" spans="1:17" ht="13.5" customHeight="1">
      <c r="A14" s="23">
        <v>17376</v>
      </c>
      <c r="B14" s="158" t="s">
        <v>9</v>
      </c>
      <c r="C14" s="150">
        <f>IF(ISERROR('[61]Récolte_N'!$F$10)=TRUE,"",'[61]Récolte_N'!$F$10)</f>
        <v>1470</v>
      </c>
      <c r="D14" s="150">
        <f t="shared" si="0"/>
        <v>46</v>
      </c>
      <c r="E14" s="151">
        <f>IF(ISERROR('[61]Récolte_N'!$H$10)=TRUE,"",'[61]Récolte_N'!$H$10)</f>
        <v>6762</v>
      </c>
      <c r="F14" s="160">
        <f>P14</f>
        <v>10279</v>
      </c>
      <c r="G14" s="222">
        <f>IF(ISERROR('[61]Récolte_N'!$I$10)=TRUE,"",'[61]Récolte_N'!$I$10)</f>
        <v>3800</v>
      </c>
      <c r="H14" s="223">
        <f>Q14</f>
        <v>5631.5</v>
      </c>
      <c r="I14" s="153">
        <f aca="true" t="shared" si="3" ref="I14:I31">IF(OR(H14=0,H14=""),"",(G14/H14)-1)</f>
        <v>-0.32522418538577647</v>
      </c>
      <c r="J14" s="154">
        <f t="shared" si="2"/>
        <v>2962</v>
      </c>
      <c r="K14" s="162">
        <f>P14-H14</f>
        <v>4647.5</v>
      </c>
      <c r="L14" s="156"/>
      <c r="M14" s="126" t="s">
        <v>9</v>
      </c>
      <c r="N14" s="150">
        <f>IF(ISERROR('[3]Récolte_N'!$F$10)=TRUE,"",'[3]Récolte_N'!$F$10)</f>
        <v>2130</v>
      </c>
      <c r="O14" s="150">
        <f t="shared" si="1"/>
        <v>48.25821596244132</v>
      </c>
      <c r="P14" s="151">
        <f>IF(ISERROR('[3]Récolte_N'!$H$10)=TRUE,"",'[3]Récolte_N'!$H$10)</f>
        <v>10279</v>
      </c>
      <c r="Q14" s="222">
        <f>'[21]SE'!$AI170</f>
        <v>5631.5</v>
      </c>
    </row>
    <row r="15" spans="1:17" ht="13.5" customHeight="1">
      <c r="A15" s="23">
        <v>26391</v>
      </c>
      <c r="B15" s="158" t="s">
        <v>28</v>
      </c>
      <c r="C15" s="150">
        <f>IF(ISERROR('[62]Récolte_N'!$F$10)=TRUE,"",'[62]Récolte_N'!$F$10)</f>
        <v>1370</v>
      </c>
      <c r="D15" s="150">
        <f t="shared" si="0"/>
        <v>53</v>
      </c>
      <c r="E15" s="151">
        <f>IF(ISERROR('[62]Récolte_N'!$H$10)=TRUE,"",'[62]Récolte_N'!$H$10)</f>
        <v>7261</v>
      </c>
      <c r="F15" s="160">
        <f aca="true" t="shared" si="4" ref="F15:F30">P15</f>
        <v>8109</v>
      </c>
      <c r="G15" s="222">
        <f>IF(ISERROR('[62]Récolte_N'!$I$10)=TRUE,"",'[62]Récolte_N'!$I$10)</f>
        <v>5300</v>
      </c>
      <c r="H15" s="223">
        <f aca="true" t="shared" si="5" ref="H15:H30">Q15</f>
        <v>4896.1</v>
      </c>
      <c r="I15" s="153">
        <f t="shared" si="3"/>
        <v>0.08249423010150925</v>
      </c>
      <c r="J15" s="154">
        <f t="shared" si="2"/>
        <v>1961</v>
      </c>
      <c r="K15" s="162">
        <f aca="true" t="shared" si="6" ref="K15:K30">P15-H15</f>
        <v>3212.8999999999996</v>
      </c>
      <c r="L15" s="156"/>
      <c r="M15" s="126" t="s">
        <v>28</v>
      </c>
      <c r="N15" s="150">
        <f>IF(ISERROR('[4]Récolte_N'!$F$10)=TRUE,"",'[4]Récolte_N'!$F$10)</f>
        <v>1530</v>
      </c>
      <c r="O15" s="150">
        <f t="shared" si="1"/>
        <v>53</v>
      </c>
      <c r="P15" s="151">
        <f>IF(ISERROR('[4]Récolte_N'!$H$10)=TRUE,"",'[4]Récolte_N'!$H$10)</f>
        <v>8109</v>
      </c>
      <c r="Q15" s="222">
        <f>'[21]SE'!$AI171</f>
        <v>4896.1</v>
      </c>
    </row>
    <row r="16" spans="1:17" ht="13.5" customHeight="1">
      <c r="A16" s="23">
        <v>19136</v>
      </c>
      <c r="B16" s="158" t="s">
        <v>10</v>
      </c>
      <c r="C16" s="150">
        <f>IF(ISERROR('[63]Récolte_N'!$F$10)=TRUE,"",'[63]Récolte_N'!$F$10)</f>
        <v>100</v>
      </c>
      <c r="D16" s="150">
        <f t="shared" si="0"/>
        <v>70</v>
      </c>
      <c r="E16" s="151">
        <f>IF(ISERROR('[63]Récolte_N'!$H$10)=TRUE,"",'[63]Récolte_N'!$H$10)</f>
        <v>700</v>
      </c>
      <c r="F16" s="160">
        <f t="shared" si="4"/>
        <v>760</v>
      </c>
      <c r="G16" s="222">
        <f>IF(ISERROR('[63]Récolte_N'!$I$10)=TRUE,"",'[63]Récolte_N'!$I$10)</f>
        <v>1000</v>
      </c>
      <c r="H16" s="223">
        <f t="shared" si="5"/>
        <v>838.7</v>
      </c>
      <c r="I16" s="153">
        <f>IF(OR(H16=0,H16=""),"",(G16/H16)-1)</f>
        <v>0.1923214498628829</v>
      </c>
      <c r="J16" s="154">
        <f t="shared" si="2"/>
        <v>-300</v>
      </c>
      <c r="K16" s="162">
        <f t="shared" si="6"/>
        <v>-78.70000000000005</v>
      </c>
      <c r="L16" s="156"/>
      <c r="M16" s="126" t="s">
        <v>10</v>
      </c>
      <c r="N16" s="150">
        <f>IF(ISERROR('[5]Récolte_N'!$F$10)=TRUE,"",'[5]Récolte_N'!$F$10)</f>
        <v>100</v>
      </c>
      <c r="O16" s="150">
        <f t="shared" si="1"/>
        <v>76</v>
      </c>
      <c r="P16" s="151">
        <f>IF(ISERROR('[5]Récolte_N'!$H$10)=TRUE,"",'[5]Récolte_N'!$H$10)</f>
        <v>760</v>
      </c>
      <c r="Q16" s="222">
        <f>'[21]SE'!$AI172</f>
        <v>838.7</v>
      </c>
    </row>
    <row r="17" spans="1:17" ht="13.5" customHeight="1">
      <c r="A17" s="23">
        <v>1790</v>
      </c>
      <c r="B17" s="158" t="s">
        <v>11</v>
      </c>
      <c r="C17" s="150">
        <f>IF(ISERROR('[64]Récolte_N'!$F$10)=TRUE,"",'[64]Récolte_N'!$F$10)</f>
        <v>600</v>
      </c>
      <c r="D17" s="150">
        <f t="shared" si="0"/>
        <v>63.33333333333333</v>
      </c>
      <c r="E17" s="151">
        <f>IF(ISERROR('[64]Récolte_N'!$H$10)=TRUE,"",'[64]Récolte_N'!$H$10)</f>
        <v>3800</v>
      </c>
      <c r="F17" s="160">
        <f t="shared" si="4"/>
        <v>3760</v>
      </c>
      <c r="G17" s="222">
        <f>IF(ISERROR('[64]Récolte_N'!$I$10)=TRUE,"",'[64]Récolte_N'!$I$10)</f>
        <v>3000</v>
      </c>
      <c r="H17" s="223">
        <f t="shared" si="5"/>
        <v>2913.2</v>
      </c>
      <c r="I17" s="153">
        <f t="shared" si="3"/>
        <v>0.029795413977756535</v>
      </c>
      <c r="J17" s="154">
        <f t="shared" si="2"/>
        <v>800</v>
      </c>
      <c r="K17" s="162">
        <f t="shared" si="6"/>
        <v>846.8000000000002</v>
      </c>
      <c r="L17" s="156"/>
      <c r="M17" s="126" t="s">
        <v>11</v>
      </c>
      <c r="N17" s="150">
        <f>IF(ISERROR('[6]Récolte_N'!$F$10)=TRUE,"",'[6]Récolte_N'!$F$10)</f>
        <v>580</v>
      </c>
      <c r="O17" s="150">
        <f t="shared" si="1"/>
        <v>64.82758620689654</v>
      </c>
      <c r="P17" s="151">
        <f>IF(ISERROR('[6]Récolte_N'!$H$10)=TRUE,"",'[6]Récolte_N'!$H$10)</f>
        <v>3760</v>
      </c>
      <c r="Q17" s="222">
        <f>'[21]SE'!$AI173</f>
        <v>2913.2</v>
      </c>
    </row>
    <row r="18" spans="1:17" ht="13.5" customHeight="1">
      <c r="A18" s="23" t="s">
        <v>13</v>
      </c>
      <c r="B18" s="158" t="s">
        <v>12</v>
      </c>
      <c r="C18" s="150">
        <f>IF(ISERROR('[65]Récolte_N'!$F$10)=TRUE,"",'[65]Récolte_N'!$F$10)</f>
        <v>3125</v>
      </c>
      <c r="D18" s="150">
        <f t="shared" si="0"/>
        <v>41.760000000000005</v>
      </c>
      <c r="E18" s="151">
        <f>IF(ISERROR('[65]Récolte_N'!$H$10)=TRUE,"",'[65]Récolte_N'!$H$10)</f>
        <v>13050</v>
      </c>
      <c r="F18" s="160">
        <f t="shared" si="4"/>
        <v>16050</v>
      </c>
      <c r="G18" s="222">
        <f>IF(ISERROR('[65]Récolte_N'!$I$10)=TRUE,"",'[65]Récolte_N'!$I$10)</f>
        <v>3400</v>
      </c>
      <c r="H18" s="223">
        <f t="shared" si="5"/>
        <v>5023</v>
      </c>
      <c r="I18" s="153">
        <f t="shared" si="3"/>
        <v>-0.32311367708540717</v>
      </c>
      <c r="J18" s="154">
        <f t="shared" si="2"/>
        <v>9650</v>
      </c>
      <c r="K18" s="162">
        <f t="shared" si="6"/>
        <v>11027</v>
      </c>
      <c r="L18" s="156"/>
      <c r="M18" s="126" t="s">
        <v>12</v>
      </c>
      <c r="N18" s="150">
        <f>IF(ISERROR('[7]Récolte_N'!$F$10)=TRUE,"",'[7]Récolte_N'!$F$10)</f>
        <v>3550</v>
      </c>
      <c r="O18" s="150">
        <f t="shared" si="1"/>
        <v>45.2112676056338</v>
      </c>
      <c r="P18" s="151">
        <f>IF(ISERROR('[7]Récolte_N'!$H$10)=TRUE,"",'[7]Récolte_N'!$H$10)</f>
        <v>16050</v>
      </c>
      <c r="Q18" s="222">
        <f>'[21]SE'!$AI174</f>
        <v>5023</v>
      </c>
    </row>
    <row r="19" spans="1:17" ht="13.5" customHeight="1">
      <c r="A19" s="23" t="s">
        <v>13</v>
      </c>
      <c r="B19" s="158" t="s">
        <v>14</v>
      </c>
      <c r="C19" s="150">
        <f>IF(ISERROR('[66]Récolte_N'!$F$10)=TRUE,"",'[66]Récolte_N'!$F$10)</f>
        <v>335</v>
      </c>
      <c r="D19" s="150">
        <f t="shared" si="0"/>
        <v>30.597014925373138</v>
      </c>
      <c r="E19" s="151">
        <f>IF(ISERROR('[66]Récolte_N'!$H$10)=TRUE,"",'[66]Récolte_N'!$H$10)</f>
        <v>1025</v>
      </c>
      <c r="F19" s="160">
        <f t="shared" si="4"/>
        <v>1230</v>
      </c>
      <c r="G19" s="222">
        <f>IF(ISERROR('[66]Récolte_N'!$I$10)=TRUE,"",'[66]Récolte_N'!$I$10)</f>
        <v>325</v>
      </c>
      <c r="H19" s="223">
        <f t="shared" si="5"/>
        <v>533.4</v>
      </c>
      <c r="I19" s="153">
        <f>IF(OR(H19=0,H19=""),"",(G19/H19)-1)</f>
        <v>-0.39070116235470564</v>
      </c>
      <c r="J19" s="154">
        <f t="shared" si="2"/>
        <v>700</v>
      </c>
      <c r="K19" s="162">
        <f t="shared" si="6"/>
        <v>696.6</v>
      </c>
      <c r="L19" s="156"/>
      <c r="M19" s="126" t="s">
        <v>14</v>
      </c>
      <c r="N19" s="150">
        <f>IF(ISERROR('[8]Récolte_N'!$F$10)=TRUE,"",'[8]Récolte_N'!$F$10)</f>
        <v>410</v>
      </c>
      <c r="O19" s="150">
        <f t="shared" si="1"/>
        <v>30</v>
      </c>
      <c r="P19" s="151">
        <f>IF(ISERROR('[8]Récolte_N'!$H$10)=TRUE,"",'[8]Récolte_N'!$H$10)</f>
        <v>1230</v>
      </c>
      <c r="Q19" s="222">
        <f>'[21]SE'!$AI175</f>
        <v>533.4</v>
      </c>
    </row>
    <row r="20" spans="1:17" ht="13.5" customHeight="1">
      <c r="A20" s="23" t="s">
        <v>13</v>
      </c>
      <c r="B20" s="158" t="s">
        <v>27</v>
      </c>
      <c r="C20" s="150">
        <f>IF(ISERROR('[67]Récolte_N'!$F$10)=TRUE,"",'[67]Récolte_N'!$F$10)</f>
        <v>280</v>
      </c>
      <c r="D20" s="150">
        <f>IF(OR(C20="",C20=0),"",(E20/C20)*10)</f>
        <v>45.357142857142854</v>
      </c>
      <c r="E20" s="151">
        <f>IF(ISERROR('[67]Récolte_N'!$H$10)=TRUE,"",'[67]Récolte_N'!$H$10)</f>
        <v>1270</v>
      </c>
      <c r="F20" s="160">
        <f t="shared" si="4"/>
        <v>1080</v>
      </c>
      <c r="G20" s="222">
        <f>IF(ISERROR('[67]Récolte_N'!$I$10)=TRUE,"",'[67]Récolte_N'!$I$10)</f>
        <v>1205</v>
      </c>
      <c r="H20" s="223">
        <f t="shared" si="5"/>
        <v>844.6</v>
      </c>
      <c r="I20" s="153">
        <f>IF(OR(H20=0,H20=""),"",(G20/H20)-1)</f>
        <v>0.426710869050438</v>
      </c>
      <c r="J20" s="154">
        <f t="shared" si="2"/>
        <v>65</v>
      </c>
      <c r="K20" s="162">
        <f t="shared" si="6"/>
        <v>235.39999999999998</v>
      </c>
      <c r="L20" s="156"/>
      <c r="M20" s="126" t="s">
        <v>27</v>
      </c>
      <c r="N20" s="150">
        <f>IF(ISERROR('[9]Récolte_N'!$F$10)=TRUE,"",'[9]Récolte_N'!$F$10)</f>
        <v>240</v>
      </c>
      <c r="O20" s="150">
        <f>IF(OR(N20="",N20=0),"",(P20/N20)*10)</f>
        <v>45</v>
      </c>
      <c r="P20" s="151">
        <f>IF(ISERROR('[9]Récolte_N'!$H$10)=TRUE,"",'[9]Récolte_N'!$H$10)</f>
        <v>1080</v>
      </c>
      <c r="Q20" s="222">
        <f>'[21]SE'!$AI176</f>
        <v>844.6</v>
      </c>
    </row>
    <row r="21" spans="1:17" ht="13.5" customHeight="1">
      <c r="A21" s="23" t="s">
        <v>13</v>
      </c>
      <c r="B21" s="158" t="s">
        <v>15</v>
      </c>
      <c r="C21" s="150">
        <f>IF(ISERROR('[68]Récolte_N'!$F$10)=TRUE,"",'[68]Récolte_N'!$F$10)</f>
        <v>430</v>
      </c>
      <c r="D21" s="150">
        <f>IF(OR(C21="",C21=0),"",(E21/C21)*10)</f>
        <v>44.18604651162791</v>
      </c>
      <c r="E21" s="151">
        <f>IF(ISERROR('[68]Récolte_N'!$H$10)=TRUE,"",'[68]Récolte_N'!$H$10)</f>
        <v>1900</v>
      </c>
      <c r="F21" s="160">
        <f t="shared" si="4"/>
        <v>4250</v>
      </c>
      <c r="G21" s="222">
        <f>IF(ISERROR('[68]Récolte_N'!$I$10)=TRUE,"",'[68]Récolte_N'!$I$10)</f>
        <v>1000</v>
      </c>
      <c r="H21" s="223">
        <f t="shared" si="5"/>
        <v>1089.4</v>
      </c>
      <c r="I21" s="153">
        <f t="shared" si="3"/>
        <v>-0.08206352120433269</v>
      </c>
      <c r="J21" s="154">
        <f t="shared" si="2"/>
        <v>900</v>
      </c>
      <c r="K21" s="162">
        <f t="shared" si="6"/>
        <v>3160.6</v>
      </c>
      <c r="L21" s="156"/>
      <c r="M21" s="126" t="s">
        <v>15</v>
      </c>
      <c r="N21" s="150">
        <f>IF(ISERROR('[10]Récolte_N'!$F$10)=TRUE,"",'[10]Récolte_N'!$F$10)</f>
        <v>850</v>
      </c>
      <c r="O21" s="150">
        <f>IF(OR(N21="",N21=0),"",(P21/N21)*10)</f>
        <v>50</v>
      </c>
      <c r="P21" s="151">
        <f>IF(ISERROR('[10]Récolte_N'!$H$10)=TRUE,"",'[10]Récolte_N'!$H$10)</f>
        <v>4250</v>
      </c>
      <c r="Q21" s="222">
        <f>'[21]SE'!$AI177</f>
        <v>1089.4</v>
      </c>
    </row>
    <row r="22" spans="1:17" ht="13.5" customHeight="1">
      <c r="A22" s="23" t="s">
        <v>13</v>
      </c>
      <c r="B22" s="158" t="s">
        <v>29</v>
      </c>
      <c r="C22" s="150">
        <f>IF(ISERROR('[69]Récolte_N'!$F$10)=TRUE,"",'[69]Récolte_N'!$F$10)</f>
        <v>180</v>
      </c>
      <c r="D22" s="150">
        <f>IF(OR(C22="",C22=0),"",(E22/C22)*10)</f>
        <v>44.44444444444444</v>
      </c>
      <c r="E22" s="151">
        <f>IF(ISERROR('[69]Récolte_N'!$H$10)=TRUE,"",'[69]Récolte_N'!$H$10)</f>
        <v>800</v>
      </c>
      <c r="F22" s="160">
        <f t="shared" si="4"/>
        <v>1035</v>
      </c>
      <c r="G22" s="222">
        <f>IF(ISERROR('[69]Récolte_N'!$I$10)=TRUE,"",'[69]Récolte_N'!$I$10)</f>
        <v>300</v>
      </c>
      <c r="H22" s="223">
        <f t="shared" si="5"/>
        <v>596</v>
      </c>
      <c r="I22" s="153">
        <f t="shared" si="3"/>
        <v>-0.49664429530201337</v>
      </c>
      <c r="J22" s="154">
        <f t="shared" si="2"/>
        <v>500</v>
      </c>
      <c r="K22" s="162">
        <f t="shared" si="6"/>
        <v>439</v>
      </c>
      <c r="L22" s="156"/>
      <c r="M22" s="126" t="s">
        <v>29</v>
      </c>
      <c r="N22" s="150">
        <f>IF(ISERROR('[11]Récolte_N'!$F$10)=TRUE,"",'[11]Récolte_N'!$F$10)</f>
        <v>230</v>
      </c>
      <c r="O22" s="150">
        <f>IF(OR(N22="",N22=0),"",(P22/N22)*10)</f>
        <v>45</v>
      </c>
      <c r="P22" s="151">
        <f>IF(ISERROR('[11]Récolte_N'!$H$10)=TRUE,"",'[11]Récolte_N'!$H$10)</f>
        <v>1035</v>
      </c>
      <c r="Q22" s="222">
        <f>'[21]SE'!$AI178</f>
        <v>596</v>
      </c>
    </row>
    <row r="23" spans="1:17" ht="13.5" customHeight="1">
      <c r="A23" s="23" t="s">
        <v>13</v>
      </c>
      <c r="B23" s="158" t="s">
        <v>16</v>
      </c>
      <c r="C23" s="150">
        <f>IF(ISERROR('[70]Récolte_N'!$F$10)=TRUE,"",'[70]Récolte_N'!$F$10)</f>
        <v>300</v>
      </c>
      <c r="D23" s="150">
        <f t="shared" si="0"/>
        <v>45.68333333333334</v>
      </c>
      <c r="E23" s="151">
        <f>IF(ISERROR('[70]Récolte_N'!$H$10)=TRUE,"",'[70]Récolte_N'!$H$10)</f>
        <v>1370.5</v>
      </c>
      <c r="F23" s="160">
        <f t="shared" si="4"/>
        <v>958.4</v>
      </c>
      <c r="G23" s="222">
        <f>IF(ISERROR('[70]Récolte_N'!$I$10)=TRUE,"",'[70]Récolte_N'!$I$10)</f>
        <v>832</v>
      </c>
      <c r="H23" s="223">
        <f t="shared" si="5"/>
        <v>250</v>
      </c>
      <c r="I23" s="153">
        <f t="shared" si="3"/>
        <v>2.328</v>
      </c>
      <c r="J23" s="154">
        <f t="shared" si="2"/>
        <v>538.5</v>
      </c>
      <c r="K23" s="162">
        <f t="shared" si="6"/>
        <v>708.4</v>
      </c>
      <c r="L23" s="156"/>
      <c r="M23" s="126" t="s">
        <v>16</v>
      </c>
      <c r="N23" s="150">
        <f>IF(ISERROR('[12]Récolte_N'!$F$10)=TRUE,"",'[12]Récolte_N'!$F$10)</f>
        <v>219</v>
      </c>
      <c r="O23" s="150">
        <f aca="true" t="shared" si="7" ref="O23:O31">IF(OR(N23="",N23=0),"",(P23/N23)*10)</f>
        <v>43.762557077625566</v>
      </c>
      <c r="P23" s="151">
        <f>IF(ISERROR('[12]Récolte_N'!$H$10)=TRUE,"",'[12]Récolte_N'!$H$10)</f>
        <v>958.4</v>
      </c>
      <c r="Q23" s="222">
        <f>'[21]SE'!$AI179</f>
        <v>250</v>
      </c>
    </row>
    <row r="24" spans="1:17" ht="13.5" customHeight="1">
      <c r="A24" s="23" t="s">
        <v>13</v>
      </c>
      <c r="B24" s="158" t="s">
        <v>17</v>
      </c>
      <c r="C24" s="150">
        <f>IF(ISERROR('[71]Récolte_N'!$F$10)=TRUE,"",'[71]Récolte_N'!$F$10)</f>
        <v>1175</v>
      </c>
      <c r="D24" s="150">
        <f t="shared" si="0"/>
        <v>55.319148936170215</v>
      </c>
      <c r="E24" s="151">
        <f>IF(ISERROR('[71]Récolte_N'!$H$10)=TRUE,"",'[71]Récolte_N'!$H$10)</f>
        <v>6500</v>
      </c>
      <c r="F24" s="160">
        <f t="shared" si="4"/>
        <v>4150</v>
      </c>
      <c r="G24" s="222">
        <f>IF(ISERROR('[71]Récolte_N'!$I$10)=TRUE,"",'[71]Récolte_N'!$I$10)</f>
        <v>4100</v>
      </c>
      <c r="H24" s="223">
        <f t="shared" si="5"/>
        <v>2890</v>
      </c>
      <c r="I24" s="153">
        <f t="shared" si="3"/>
        <v>0.4186851211072664</v>
      </c>
      <c r="J24" s="154">
        <f t="shared" si="2"/>
        <v>2400</v>
      </c>
      <c r="K24" s="162">
        <f t="shared" si="6"/>
        <v>1260</v>
      </c>
      <c r="L24" s="156"/>
      <c r="M24" s="126" t="s">
        <v>17</v>
      </c>
      <c r="N24" s="150">
        <f>IF(ISERROR('[13]Récolte_N'!$F$10)=TRUE,"",'[13]Récolte_N'!$F$10)</f>
        <v>765</v>
      </c>
      <c r="O24" s="150">
        <f t="shared" si="7"/>
        <v>54.2483660130719</v>
      </c>
      <c r="P24" s="151">
        <f>IF(ISERROR('[13]Récolte_N'!$H$10)=TRUE,"",'[13]Récolte_N'!$H$10)</f>
        <v>4150</v>
      </c>
      <c r="Q24" s="222">
        <f>'[21]SE'!$AI180</f>
        <v>2890</v>
      </c>
    </row>
    <row r="25" spans="1:17" ht="13.5" customHeight="1">
      <c r="A25" s="23" t="s">
        <v>13</v>
      </c>
      <c r="B25" s="158" t="s">
        <v>18</v>
      </c>
      <c r="C25" s="150">
        <f>IF(ISERROR('[72]Récolte_N'!$F$10)=TRUE,"",'[72]Récolte_N'!$F$10)</f>
        <v>6800</v>
      </c>
      <c r="D25" s="150">
        <f t="shared" si="0"/>
        <v>58.82352941176471</v>
      </c>
      <c r="E25" s="151">
        <f>IF(ISERROR('[72]Récolte_N'!$H$10)=TRUE,"",'[72]Récolte_N'!$H$10)</f>
        <v>40000</v>
      </c>
      <c r="F25" s="160">
        <f t="shared" si="4"/>
        <v>45000</v>
      </c>
      <c r="G25" s="222">
        <f>IF(ISERROR('[72]Récolte_N'!$I$10)=TRUE,"",'[72]Récolte_N'!$I$10)</f>
        <v>24000</v>
      </c>
      <c r="H25" s="223">
        <f t="shared" si="5"/>
        <v>24438</v>
      </c>
      <c r="I25" s="153">
        <f t="shared" si="3"/>
        <v>-0.017922906948195427</v>
      </c>
      <c r="J25" s="154">
        <f t="shared" si="2"/>
        <v>16000</v>
      </c>
      <c r="K25" s="162">
        <f t="shared" si="6"/>
        <v>20562</v>
      </c>
      <c r="L25" s="156"/>
      <c r="M25" s="126" t="s">
        <v>18</v>
      </c>
      <c r="N25" s="150">
        <f>IF(ISERROR('[14]Récolte_N'!$F$10)=TRUE,"",'[14]Récolte_N'!$F$10)</f>
        <v>7700</v>
      </c>
      <c r="O25" s="150">
        <f t="shared" si="7"/>
        <v>58.44155844155844</v>
      </c>
      <c r="P25" s="151">
        <f>IF(ISERROR('[14]Récolte_N'!$H$10)=TRUE,"",'[14]Récolte_N'!$H$10)</f>
        <v>45000</v>
      </c>
      <c r="Q25" s="222">
        <f>'[21]SE'!$AI181</f>
        <v>24438</v>
      </c>
    </row>
    <row r="26" spans="1:17" ht="13.5" customHeight="1">
      <c r="A26" s="23" t="s">
        <v>13</v>
      </c>
      <c r="B26" s="158" t="s">
        <v>19</v>
      </c>
      <c r="C26" s="150">
        <f>IF(ISERROR('[73]Récolte_N'!$F$10)=TRUE,"",'[73]Récolte_N'!$F$10)</f>
        <v>360</v>
      </c>
      <c r="D26" s="150">
        <f t="shared" si="0"/>
        <v>65</v>
      </c>
      <c r="E26" s="151">
        <f>IF(ISERROR('[73]Récolte_N'!$H$10)=TRUE,"",'[73]Récolte_N'!$H$10)</f>
        <v>2340</v>
      </c>
      <c r="F26" s="160">
        <f t="shared" si="4"/>
        <v>2470</v>
      </c>
      <c r="G26" s="222">
        <f>IF(ISERROR('[73]Récolte_N'!$I$10)=TRUE,"",'[73]Récolte_N'!$I$10)</f>
        <v>2000</v>
      </c>
      <c r="H26" s="223">
        <f t="shared" si="5"/>
        <v>1682.4</v>
      </c>
      <c r="I26" s="153">
        <f t="shared" si="3"/>
        <v>0.18877793628150252</v>
      </c>
      <c r="J26" s="154">
        <f t="shared" si="2"/>
        <v>340</v>
      </c>
      <c r="K26" s="162">
        <f t="shared" si="6"/>
        <v>787.5999999999999</v>
      </c>
      <c r="L26" s="156"/>
      <c r="M26" s="126" t="s">
        <v>19</v>
      </c>
      <c r="N26" s="150">
        <f>IF(ISERROR('[15]Récolte_N'!$F$10)=TRUE,"",'[15]Récolte_N'!$F$10)</f>
        <v>380</v>
      </c>
      <c r="O26" s="150">
        <f t="shared" si="7"/>
        <v>65</v>
      </c>
      <c r="P26" s="151">
        <f>IF(ISERROR('[15]Récolte_N'!$H$10)=TRUE,"",'[15]Récolte_N'!$H$10)</f>
        <v>2470</v>
      </c>
      <c r="Q26" s="222">
        <f>'[21]SE'!$AI182</f>
        <v>1682.4</v>
      </c>
    </row>
    <row r="27" spans="1:17" ht="13.5" customHeight="1">
      <c r="A27" s="23" t="s">
        <v>13</v>
      </c>
      <c r="B27" s="158" t="s">
        <v>20</v>
      </c>
      <c r="C27" s="150">
        <f>IF(ISERROR('[74]Récolte_N'!$F$10)=TRUE,"",'[74]Récolte_N'!$F$10)</f>
        <v>655</v>
      </c>
      <c r="D27" s="150">
        <f t="shared" si="0"/>
        <v>50</v>
      </c>
      <c r="E27" s="151">
        <f>IF(ISERROR('[74]Récolte_N'!$H$10)=TRUE,"",'[74]Récolte_N'!$H$10)</f>
        <v>3275</v>
      </c>
      <c r="F27" s="160">
        <f t="shared" si="4"/>
        <v>3507</v>
      </c>
      <c r="G27" s="222">
        <f>IF(ISERROR('[74]Récolte_N'!$I$10)=TRUE,"",'[74]Récolte_N'!$I$10)</f>
        <v>1250</v>
      </c>
      <c r="H27" s="223">
        <f t="shared" si="5"/>
        <v>976.1</v>
      </c>
      <c r="I27" s="153">
        <f t="shared" si="3"/>
        <v>0.2806064952361438</v>
      </c>
      <c r="J27" s="154">
        <f t="shared" si="2"/>
        <v>2025</v>
      </c>
      <c r="K27" s="162">
        <f t="shared" si="6"/>
        <v>2530.9</v>
      </c>
      <c r="L27" s="156"/>
      <c r="M27" s="126" t="s">
        <v>20</v>
      </c>
      <c r="N27" s="150">
        <f>IF(ISERROR('[16]Récolte_N'!$F$10)=TRUE,"",'[16]Récolte_N'!$F$10)</f>
        <v>625</v>
      </c>
      <c r="O27" s="150">
        <f t="shared" si="7"/>
        <v>56.112</v>
      </c>
      <c r="P27" s="151">
        <f>IF(ISERROR('[16]Récolte_N'!$H$10)=TRUE,"",'[16]Récolte_N'!$H$10)</f>
        <v>3507</v>
      </c>
      <c r="Q27" s="222">
        <f>'[21]SE'!$AI183</f>
        <v>976.1</v>
      </c>
    </row>
    <row r="28" spans="1:17" ht="13.5" customHeight="1">
      <c r="A28" s="23" t="s">
        <v>13</v>
      </c>
      <c r="B28" s="158" t="s">
        <v>21</v>
      </c>
      <c r="C28" s="150">
        <f>IF(ISERROR('[75]Récolte_N'!$F$10)=TRUE,"",'[75]Récolte_N'!$F$10)</f>
        <v>62</v>
      </c>
      <c r="D28" s="150">
        <f t="shared" si="0"/>
        <v>70</v>
      </c>
      <c r="E28" s="151">
        <f>IF(ISERROR('[75]Récolte_N'!$H$10)=TRUE,"",'[75]Récolte_N'!$H$10)</f>
        <v>434</v>
      </c>
      <c r="F28" s="160">
        <f t="shared" si="4"/>
        <v>425</v>
      </c>
      <c r="G28" s="222">
        <f>IF(ISERROR('[75]Récolte_N'!$I$10)=TRUE,"",'[75]Récolte_N'!$I$10)</f>
        <v>430</v>
      </c>
      <c r="H28" s="223">
        <f t="shared" si="5"/>
        <v>349.5</v>
      </c>
      <c r="I28" s="153">
        <f t="shared" si="3"/>
        <v>0.23032904148783984</v>
      </c>
      <c r="J28" s="154">
        <f t="shared" si="2"/>
        <v>4</v>
      </c>
      <c r="K28" s="162">
        <f t="shared" si="6"/>
        <v>75.5</v>
      </c>
      <c r="L28" s="156"/>
      <c r="M28" s="126" t="s">
        <v>21</v>
      </c>
      <c r="N28" s="150">
        <f>IF(ISERROR('[17]Récolte_N'!$F$10)=TRUE,"",'[17]Récolte_N'!$F$10)</f>
        <v>85</v>
      </c>
      <c r="O28" s="150">
        <f t="shared" si="7"/>
        <v>50</v>
      </c>
      <c r="P28" s="151">
        <f>IF(ISERROR('[17]Récolte_N'!$H$10)=TRUE,"",'[17]Récolte_N'!$H$10)</f>
        <v>425</v>
      </c>
      <c r="Q28" s="222">
        <f>'[21]SE'!$AI184</f>
        <v>349.5</v>
      </c>
    </row>
    <row r="29" spans="2:17" ht="12.75">
      <c r="B29" s="158" t="s">
        <v>30</v>
      </c>
      <c r="C29" s="150">
        <f>IF(ISERROR('[76]Récolte_N'!$F$10)=TRUE,"",'[76]Récolte_N'!$F$10)</f>
        <v>265</v>
      </c>
      <c r="D29" s="150">
        <f t="shared" si="0"/>
        <v>50.943396226415096</v>
      </c>
      <c r="E29" s="151">
        <f>IF(ISERROR('[76]Récolte_N'!$H$10)=TRUE,"",'[76]Récolte_N'!$H$10)</f>
        <v>1350</v>
      </c>
      <c r="F29" s="160">
        <f t="shared" si="4"/>
        <v>1525</v>
      </c>
      <c r="G29" s="222">
        <f>IF(ISERROR('[76]Récolte_N'!$I$10)=TRUE,"",'[76]Récolte_N'!$I$10)</f>
        <v>800</v>
      </c>
      <c r="H29" s="223">
        <f t="shared" si="5"/>
        <v>588.6</v>
      </c>
      <c r="I29" s="153">
        <f>IF(OR(H29=0,H29=""),"",(G29/H29)-1)</f>
        <v>0.3591573224600746</v>
      </c>
      <c r="J29" s="154">
        <f t="shared" si="2"/>
        <v>550</v>
      </c>
      <c r="K29" s="162">
        <f t="shared" si="6"/>
        <v>936.4</v>
      </c>
      <c r="M29" s="126" t="s">
        <v>30</v>
      </c>
      <c r="N29" s="150">
        <f>IF(ISERROR('[18]Récolte_N'!$F$10)=TRUE,"",'[18]Récolte_N'!$F$10)</f>
        <v>300</v>
      </c>
      <c r="O29" s="150">
        <f t="shared" si="7"/>
        <v>50.83333333333333</v>
      </c>
      <c r="P29" s="151">
        <f>IF(ISERROR('[18]Récolte_N'!$H$10)=TRUE,"",'[18]Récolte_N'!$H$10)</f>
        <v>1525</v>
      </c>
      <c r="Q29" s="222">
        <f>'[21]SE'!$AI185</f>
        <v>588.6</v>
      </c>
    </row>
    <row r="30" spans="2:17" ht="12.75">
      <c r="B30" s="158" t="s">
        <v>22</v>
      </c>
      <c r="C30" s="150">
        <f>IF(ISERROR('[77]Récolte_N'!$F$10)=TRUE,"",'[77]Récolte_N'!$F$10)</f>
        <v>1155</v>
      </c>
      <c r="D30" s="150">
        <f t="shared" si="0"/>
        <v>38.26839826839827</v>
      </c>
      <c r="E30" s="151">
        <f>IF(ISERROR('[77]Récolte_N'!$H$10)=TRUE,"",'[77]Récolte_N'!$H$10)</f>
        <v>4420</v>
      </c>
      <c r="F30" s="160">
        <f t="shared" si="4"/>
        <v>5348</v>
      </c>
      <c r="G30" s="222">
        <f>IF(ISERROR('[77]Récolte_N'!$I$10)=TRUE,"",'[77]Récolte_N'!$I$10)</f>
        <v>2000</v>
      </c>
      <c r="H30" s="223">
        <f t="shared" si="5"/>
        <v>1382.8</v>
      </c>
      <c r="I30" s="153">
        <f t="shared" si="3"/>
        <v>0.4463407578825571</v>
      </c>
      <c r="J30" s="154">
        <f t="shared" si="2"/>
        <v>2420</v>
      </c>
      <c r="K30" s="162">
        <f t="shared" si="6"/>
        <v>3965.2</v>
      </c>
      <c r="L30" s="29"/>
      <c r="M30" s="126" t="s">
        <v>22</v>
      </c>
      <c r="N30" s="150">
        <f>IF(ISERROR('[19]Récolte_N'!$F$10)=TRUE,"",'[19]Récolte_N'!$F$10)</f>
        <v>1387</v>
      </c>
      <c r="O30" s="150">
        <f t="shared" si="7"/>
        <v>38.55803893294881</v>
      </c>
      <c r="P30" s="151">
        <f>IF(ISERROR('[19]Récolte_N'!$H$10)=TRUE,"",'[19]Récolte_N'!$H$10)</f>
        <v>5348</v>
      </c>
      <c r="Q30" s="222">
        <f>'[21]SE'!$AI186</f>
        <v>1382.8</v>
      </c>
    </row>
    <row r="31" spans="2:17" ht="12.75">
      <c r="B31" s="158" t="s">
        <v>23</v>
      </c>
      <c r="C31" s="150">
        <f>IF(ISERROR('[78]Récolte_N'!$F$10)=TRUE,"",'[78]Récolte_N'!$F$10)</f>
        <v>1600</v>
      </c>
      <c r="D31" s="150">
        <f t="shared" si="0"/>
        <v>34</v>
      </c>
      <c r="E31" s="151">
        <f>IF(ISERROR('[78]Récolte_N'!$H$10)=TRUE,"",'[78]Récolte_N'!$H$10)</f>
        <v>5440</v>
      </c>
      <c r="F31" s="151">
        <f>P31</f>
        <v>6572</v>
      </c>
      <c r="G31" s="222">
        <f>IF(ISERROR('[78]Récolte_N'!$I$10)=TRUE,"",'[78]Récolte_N'!$I$10)</f>
        <v>450</v>
      </c>
      <c r="H31" s="222">
        <f>Q31</f>
        <v>421.8</v>
      </c>
      <c r="I31" s="153">
        <f t="shared" si="3"/>
        <v>0.06685633001422464</v>
      </c>
      <c r="J31" s="154">
        <f t="shared" si="2"/>
        <v>4990</v>
      </c>
      <c r="K31" s="155">
        <f>P31-H31</f>
        <v>6150.2</v>
      </c>
      <c r="M31" s="126" t="s">
        <v>23</v>
      </c>
      <c r="N31" s="150">
        <f>IF(ISERROR('[20]Récolte_N'!$F$10)=TRUE,"",'[20]Récolte_N'!$F$10)</f>
        <v>1900</v>
      </c>
      <c r="O31" s="150">
        <f t="shared" si="7"/>
        <v>34.589473684210525</v>
      </c>
      <c r="P31" s="151">
        <f>IF(ISERROR('[20]Récolte_N'!$H$10)=TRUE,"",'[20]Récolte_N'!$H$10)</f>
        <v>6572</v>
      </c>
      <c r="Q31" s="222">
        <f>'[21]SE'!$AI187</f>
        <v>421.8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224"/>
    </row>
    <row r="33" spans="2:17" ht="15.75" thickBot="1">
      <c r="B33" s="171" t="s">
        <v>24</v>
      </c>
      <c r="C33" s="172">
        <f>IF(SUM(C12:C31)=0,"",SUM(C12:C31))</f>
        <v>26122</v>
      </c>
      <c r="D33" s="172">
        <f>IF(OR(C33="",C33=0),"",(E33/C33)*10)</f>
        <v>48.88465661128551</v>
      </c>
      <c r="E33" s="172">
        <f>IF(SUM(E12:E31)=0,"",SUM(E12:E31))</f>
        <v>127696.5</v>
      </c>
      <c r="F33" s="173">
        <f>IF(SUM(F12:F31)=0,"",SUM(F12:F31))</f>
        <v>145309.4</v>
      </c>
      <c r="G33" s="174">
        <f>IF(SUM(G12:G31)=0,"",SUM(G12:G31))</f>
        <v>61412</v>
      </c>
      <c r="H33" s="175">
        <f>IF(SUM(H12:H31)=0,"",SUM(H12:H31))</f>
        <v>61347.80000000001</v>
      </c>
      <c r="I33" s="176">
        <f>IF(OR(G33=0,G33=""),"",(G33/H33)-1)</f>
        <v>0.001046492294751955</v>
      </c>
      <c r="J33" s="177">
        <f>SUM(J12:J31)</f>
        <v>66284.5</v>
      </c>
      <c r="K33" s="178">
        <f>SUM(K12:K31)</f>
        <v>83961.59999999999</v>
      </c>
      <c r="M33" s="179" t="s">
        <v>24</v>
      </c>
      <c r="N33" s="180">
        <f>IF(SUM(N12:N31)=0,"",SUM(N12:N31))</f>
        <v>29501</v>
      </c>
      <c r="O33" s="180">
        <f>IF(OR(N33="",N33=0),"",(P33/N33)*10)</f>
        <v>49.25575404223586</v>
      </c>
      <c r="P33" s="177">
        <f>IF(SUM(P12:P31)=0,"",SUM(P12:P31))</f>
        <v>145309.4</v>
      </c>
      <c r="Q33" s="181">
        <f>IF(SUM(Q12:Q31)=0,"",SUM(Q12:Q31))</f>
        <v>61347.80000000001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29501</v>
      </c>
      <c r="D35" s="189">
        <f>(E35/C35)*10</f>
        <v>49.25575404223586</v>
      </c>
      <c r="E35" s="189">
        <f>P33</f>
        <v>145309.4</v>
      </c>
      <c r="G35" s="189">
        <f>Q33</f>
        <v>61347.80000000001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-0.11453849022067053</v>
      </c>
      <c r="D37" s="192">
        <f>IF(OR(D33="",D33=0),"",(D33/D35)-1)</f>
        <v>-0.007534092983981999</v>
      </c>
      <c r="E37" s="192">
        <f>IF(OR(E33="",E33=0),"",(E33/E35)-1)</f>
        <v>-0.12120963956908493</v>
      </c>
      <c r="G37" s="192">
        <f>IF(OR(G33="",G33=0),"",(G33/G35)-1)</f>
        <v>0.001046492294751955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109</v>
      </c>
      <c r="D41" s="205" t="s">
        <v>110</v>
      </c>
      <c r="E41" s="206" t="s">
        <v>109</v>
      </c>
      <c r="F41" s="206" t="s">
        <v>110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'[22]SE'!$AI168</f>
        <v>209.89999999999998</v>
      </c>
      <c r="D43" s="53">
        <f>'[21]SE'!$AG168</f>
        <v>421</v>
      </c>
      <c r="E43" s="212">
        <f>IF(OR(G12="",G12=0),"",C43/G12)</f>
        <v>0.954090909090909</v>
      </c>
      <c r="F43" s="71">
        <f>IF(OR(H12="",H12=0),"",D43/H12)</f>
        <v>0.9950366343653982</v>
      </c>
      <c r="G43" s="213">
        <f>IF(OR(E43="",E43=0),"",(E43-F43)*100)</f>
        <v>-4.094572527448925</v>
      </c>
      <c r="H43" s="185">
        <f>IF(E12="","",(G12/E12))</f>
        <v>0.13968253968253969</v>
      </c>
    </row>
    <row r="44" spans="2:8" ht="12">
      <c r="B44" s="158" t="s">
        <v>31</v>
      </c>
      <c r="C44" s="53">
        <f>'[22]SE'!$AI169</f>
        <v>5878.599999999999</v>
      </c>
      <c r="D44" s="53">
        <f>'[21]SE'!$AG169</f>
        <v>5374</v>
      </c>
      <c r="E44" s="71">
        <f>IF(OR(G13="",G13=0),"",C44/G13)</f>
        <v>0.9797666666666666</v>
      </c>
      <c r="F44" s="71">
        <f>IF(OR(H13="",H13=0),"",D44/H13)</f>
        <v>0.9631514803928597</v>
      </c>
      <c r="G44" s="213">
        <f>IF(OR(E44="",E44=0),"",(E44-F44)*100)</f>
        <v>1.661518627380687</v>
      </c>
      <c r="H44" s="185">
        <f>IF(E13="","",(G13/E13))</f>
        <v>0.2456600065509335</v>
      </c>
    </row>
    <row r="45" spans="2:8" ht="12">
      <c r="B45" s="158" t="s">
        <v>9</v>
      </c>
      <c r="C45" s="53">
        <f>'[22]SE'!$AI170</f>
        <v>3695.3999999999996</v>
      </c>
      <c r="D45" s="53">
        <f>'[21]SE'!$AG170</f>
        <v>5513.9</v>
      </c>
      <c r="E45" s="71">
        <f aca="true" t="shared" si="8" ref="E45:F62">IF(OR(G14="",G14=0),"",C45/G14)</f>
        <v>0.9724736842105263</v>
      </c>
      <c r="F45" s="71">
        <f t="shared" si="8"/>
        <v>0.9791174642635176</v>
      </c>
      <c r="G45" s="213">
        <f aca="true" t="shared" si="9" ref="G45:G62">IF(OR(E45="",E45=0),"",(E45-F45)*100)</f>
        <v>-0.6643780052991377</v>
      </c>
      <c r="H45" s="185">
        <f>IF(E14="","",(G14/E14))</f>
        <v>0.5619639160011831</v>
      </c>
    </row>
    <row r="46" spans="2:8" ht="12">
      <c r="B46" s="158" t="s">
        <v>28</v>
      </c>
      <c r="C46" s="53">
        <f>'[22]SE'!$AI171</f>
        <v>4615.300000000001</v>
      </c>
      <c r="D46" s="53">
        <f>'[21]SE'!$AG171</f>
        <v>4420.8</v>
      </c>
      <c r="E46" s="71">
        <f t="shared" si="8"/>
        <v>0.8708113207547172</v>
      </c>
      <c r="F46" s="71">
        <f t="shared" si="8"/>
        <v>0.902922734421274</v>
      </c>
      <c r="G46" s="213">
        <f t="shared" si="9"/>
        <v>-3.2111413666556787</v>
      </c>
      <c r="H46" s="185">
        <f>IF(E15="","",(G15/E15))</f>
        <v>0.7299270072992701</v>
      </c>
    </row>
    <row r="47" spans="2:8" ht="12">
      <c r="B47" s="158" t="s">
        <v>10</v>
      </c>
      <c r="C47" s="53">
        <f>'[22]SE'!$AI172</f>
        <v>990.9000000000001</v>
      </c>
      <c r="D47" s="53">
        <f>'[21]SE'!$AG172</f>
        <v>838.7</v>
      </c>
      <c r="E47" s="71">
        <f t="shared" si="8"/>
        <v>0.9909000000000001</v>
      </c>
      <c r="F47" s="71">
        <f t="shared" si="8"/>
        <v>1</v>
      </c>
      <c r="G47" s="213">
        <f t="shared" si="9"/>
        <v>-0.9099999999999886</v>
      </c>
      <c r="H47" s="185">
        <f aca="true" t="shared" si="10" ref="H47:H62">IF(E16="","",(G16/E16))</f>
        <v>1.4285714285714286</v>
      </c>
    </row>
    <row r="48" spans="2:8" ht="12">
      <c r="B48" s="158" t="s">
        <v>11</v>
      </c>
      <c r="C48" s="53">
        <f>'[22]SE'!$AI173</f>
        <v>2839.3000000000006</v>
      </c>
      <c r="D48" s="53">
        <f>'[21]SE'!$AG173</f>
        <v>2899.3</v>
      </c>
      <c r="E48" s="71">
        <f t="shared" si="8"/>
        <v>0.9464333333333336</v>
      </c>
      <c r="F48" s="71">
        <f t="shared" si="8"/>
        <v>0.9952286145819031</v>
      </c>
      <c r="G48" s="213">
        <f t="shared" si="9"/>
        <v>-4.879528124856957</v>
      </c>
      <c r="H48" s="185">
        <f t="shared" si="10"/>
        <v>0.7894736842105263</v>
      </c>
    </row>
    <row r="49" spans="2:8" ht="12">
      <c r="B49" s="158" t="s">
        <v>12</v>
      </c>
      <c r="C49" s="53">
        <f>'[22]SE'!$AI174</f>
        <v>3224.1000000000004</v>
      </c>
      <c r="D49" s="53">
        <f>'[21]SE'!$AG174</f>
        <v>4996</v>
      </c>
      <c r="E49" s="71">
        <f t="shared" si="8"/>
        <v>0.948264705882353</v>
      </c>
      <c r="F49" s="71">
        <f t="shared" si="8"/>
        <v>0.9946247262592076</v>
      </c>
      <c r="G49" s="213">
        <f t="shared" si="9"/>
        <v>-4.6360020376854605</v>
      </c>
      <c r="H49" s="185">
        <f t="shared" si="10"/>
        <v>0.26053639846743293</v>
      </c>
    </row>
    <row r="50" spans="2:8" ht="12">
      <c r="B50" s="158" t="s">
        <v>14</v>
      </c>
      <c r="C50" s="53">
        <f>'[22]SE'!$AI175</f>
        <v>328.6</v>
      </c>
      <c r="D50" s="53">
        <f>'[21]SE'!$AG175</f>
        <v>533.4</v>
      </c>
      <c r="E50" s="71">
        <f>IF(OR(G19="",G19=0),"",C50/G19)</f>
        <v>1.0110769230769232</v>
      </c>
      <c r="F50" s="71">
        <f t="shared" si="8"/>
        <v>1</v>
      </c>
      <c r="G50" s="213">
        <f t="shared" si="9"/>
        <v>1.1076923076923206</v>
      </c>
      <c r="H50" s="185">
        <f t="shared" si="10"/>
        <v>0.3170731707317073</v>
      </c>
    </row>
    <row r="51" spans="2:8" ht="12">
      <c r="B51" s="158" t="s">
        <v>27</v>
      </c>
      <c r="C51" s="53">
        <f>'[22]SE'!$AI176</f>
        <v>319.4</v>
      </c>
      <c r="D51" s="53">
        <f>'[21]SE'!$AG176</f>
        <v>813.5</v>
      </c>
      <c r="E51" s="71">
        <f t="shared" si="8"/>
        <v>0.2650622406639004</v>
      </c>
      <c r="F51" s="71">
        <f t="shared" si="8"/>
        <v>0.9631778356618518</v>
      </c>
      <c r="G51" s="213">
        <f t="shared" si="9"/>
        <v>-69.81155949979514</v>
      </c>
      <c r="H51" s="185">
        <f t="shared" si="10"/>
        <v>0.9488188976377953</v>
      </c>
    </row>
    <row r="52" spans="2:8" ht="12">
      <c r="B52" s="158" t="s">
        <v>15</v>
      </c>
      <c r="C52" s="53">
        <f>'[22]SE'!$AI177</f>
        <v>284.1</v>
      </c>
      <c r="D52" s="53">
        <f>'[21]SE'!$AG177</f>
        <v>843.1</v>
      </c>
      <c r="E52" s="71">
        <f t="shared" si="8"/>
        <v>0.2841</v>
      </c>
      <c r="F52" s="71">
        <f>IF(OR(H21="",H21=0),"",D52/H21)</f>
        <v>0.7739122452726271</v>
      </c>
      <c r="G52" s="213">
        <f t="shared" si="9"/>
        <v>-48.98122452726271</v>
      </c>
      <c r="H52" s="185">
        <f t="shared" si="10"/>
        <v>0.5263157894736842</v>
      </c>
    </row>
    <row r="53" spans="2:8" ht="12">
      <c r="B53" s="158" t="s">
        <v>29</v>
      </c>
      <c r="C53" s="53">
        <f>'[22]SE'!$AI178</f>
        <v>227.4</v>
      </c>
      <c r="D53" s="53">
        <f>'[21]SE'!$AG178</f>
        <v>565.2</v>
      </c>
      <c r="E53" s="71">
        <f t="shared" si="8"/>
        <v>0.758</v>
      </c>
      <c r="F53" s="71">
        <f t="shared" si="8"/>
        <v>0.9483221476510068</v>
      </c>
      <c r="G53" s="213">
        <f t="shared" si="9"/>
        <v>-19.032214765100676</v>
      </c>
      <c r="H53" s="185">
        <f t="shared" si="10"/>
        <v>0.375</v>
      </c>
    </row>
    <row r="54" spans="2:8" ht="12">
      <c r="B54" s="158" t="s">
        <v>16</v>
      </c>
      <c r="C54" s="53">
        <f>'[22]SE'!$AI179</f>
        <v>811.4000000000001</v>
      </c>
      <c r="D54" s="53">
        <f>'[21]SE'!$AG179</f>
        <v>250</v>
      </c>
      <c r="E54" s="71">
        <f t="shared" si="8"/>
        <v>0.9752403846153848</v>
      </c>
      <c r="F54" s="71">
        <f t="shared" si="8"/>
        <v>1</v>
      </c>
      <c r="G54" s="213">
        <f t="shared" si="9"/>
        <v>-2.475961538461524</v>
      </c>
      <c r="H54" s="185">
        <f t="shared" si="10"/>
        <v>0.6070777088653776</v>
      </c>
    </row>
    <row r="55" spans="2:8" ht="12">
      <c r="B55" s="158" t="s">
        <v>17</v>
      </c>
      <c r="C55" s="53">
        <f>'[22]SE'!$AI180</f>
        <v>3985.3999999999996</v>
      </c>
      <c r="D55" s="53">
        <f>'[21]SE'!$AG180</f>
        <v>2821.2</v>
      </c>
      <c r="E55" s="71">
        <f t="shared" si="8"/>
        <v>0.9720487804878047</v>
      </c>
      <c r="F55" s="71">
        <f t="shared" si="8"/>
        <v>0.9761937716262975</v>
      </c>
      <c r="G55" s="213">
        <f t="shared" si="9"/>
        <v>-0.41449911384927596</v>
      </c>
      <c r="H55" s="185">
        <f t="shared" si="10"/>
        <v>0.6307692307692307</v>
      </c>
    </row>
    <row r="56" spans="2:8" ht="12">
      <c r="B56" s="158" t="s">
        <v>18</v>
      </c>
      <c r="C56" s="53">
        <f>'[22]SE'!$AI181</f>
        <v>20725.4</v>
      </c>
      <c r="D56" s="53">
        <f>'[21]SE'!$AG181</f>
        <v>23583.4</v>
      </c>
      <c r="E56" s="71">
        <f t="shared" si="8"/>
        <v>0.8635583333333334</v>
      </c>
      <c r="F56" s="71">
        <f t="shared" si="8"/>
        <v>0.9650298715115804</v>
      </c>
      <c r="G56" s="213">
        <f t="shared" si="9"/>
        <v>-10.147153817824694</v>
      </c>
      <c r="H56" s="185">
        <f t="shared" si="10"/>
        <v>0.6</v>
      </c>
    </row>
    <row r="57" spans="2:8" ht="12">
      <c r="B57" s="158" t="s">
        <v>19</v>
      </c>
      <c r="C57" s="53">
        <f>'[22]SE'!$AI182</f>
        <v>1504.1000000000001</v>
      </c>
      <c r="D57" s="53">
        <f>'[21]SE'!$AG182</f>
        <v>1398</v>
      </c>
      <c r="E57" s="71">
        <f t="shared" si="8"/>
        <v>0.7520500000000001</v>
      </c>
      <c r="F57" s="71">
        <f t="shared" si="8"/>
        <v>0.8309557774607703</v>
      </c>
      <c r="G57" s="213">
        <f t="shared" si="9"/>
        <v>-7.890577746077021</v>
      </c>
      <c r="H57" s="185">
        <f t="shared" si="10"/>
        <v>0.8547008547008547</v>
      </c>
    </row>
    <row r="58" spans="2:8" ht="12">
      <c r="B58" s="158" t="s">
        <v>20</v>
      </c>
      <c r="C58" s="53">
        <f>'[22]SE'!$AI183</f>
        <v>1171.6999999999998</v>
      </c>
      <c r="D58" s="53">
        <f>'[21]SE'!$AG183</f>
        <v>953.4</v>
      </c>
      <c r="E58" s="71">
        <f t="shared" si="8"/>
        <v>0.9373599999999999</v>
      </c>
      <c r="F58" s="71">
        <f t="shared" si="8"/>
        <v>0.9767441860465116</v>
      </c>
      <c r="G58" s="213">
        <f t="shared" si="9"/>
        <v>-3.9384186046511727</v>
      </c>
      <c r="H58" s="185">
        <f t="shared" si="10"/>
        <v>0.3816793893129771</v>
      </c>
    </row>
    <row r="59" spans="2:8" ht="12">
      <c r="B59" s="158" t="s">
        <v>21</v>
      </c>
      <c r="C59" s="53">
        <f>'[22]SE'!$AI184</f>
        <v>414.1</v>
      </c>
      <c r="D59" s="53">
        <f>'[21]SE'!$AG184</f>
        <v>349.5</v>
      </c>
      <c r="E59" s="71">
        <f t="shared" si="8"/>
        <v>0.9630232558139535</v>
      </c>
      <c r="F59" s="71">
        <f t="shared" si="8"/>
        <v>1</v>
      </c>
      <c r="G59" s="213">
        <f t="shared" si="9"/>
        <v>-3.697674418604646</v>
      </c>
      <c r="H59" s="185">
        <f>IF(E28="","",(G28/E28))</f>
        <v>0.9907834101382489</v>
      </c>
    </row>
    <row r="60" spans="2:8" ht="12">
      <c r="B60" s="158" t="s">
        <v>30</v>
      </c>
      <c r="C60" s="53">
        <f>'[22]SE'!$AI185</f>
        <v>609.7</v>
      </c>
      <c r="D60" s="53">
        <f>'[21]SE'!$AG185</f>
        <v>588.6</v>
      </c>
      <c r="E60" s="71">
        <f t="shared" si="8"/>
        <v>0.762125</v>
      </c>
      <c r="F60" s="71">
        <f>IF(OR(H29="",H29=0),"",D60/H29)</f>
        <v>1</v>
      </c>
      <c r="G60" s="213">
        <f t="shared" si="9"/>
        <v>-23.787499999999994</v>
      </c>
      <c r="H60" s="185">
        <f>IF(E29="","",(G29/E29))</f>
        <v>0.5925925925925926</v>
      </c>
    </row>
    <row r="61" spans="2:8" ht="12">
      <c r="B61" s="158" t="s">
        <v>22</v>
      </c>
      <c r="C61" s="53">
        <f>'[22]SE'!$AI186</f>
        <v>1495</v>
      </c>
      <c r="D61" s="53">
        <f>'[21]SE'!$AG186</f>
        <v>1380.3</v>
      </c>
      <c r="E61" s="71">
        <f t="shared" si="8"/>
        <v>0.7475</v>
      </c>
      <c r="F61" s="71">
        <f t="shared" si="8"/>
        <v>0.9981920740526468</v>
      </c>
      <c r="G61" s="213">
        <f t="shared" si="9"/>
        <v>-25.06920740526467</v>
      </c>
      <c r="H61" s="185">
        <f t="shared" si="10"/>
        <v>0.45248868778280543</v>
      </c>
    </row>
    <row r="62" spans="2:8" ht="12">
      <c r="B62" s="158" t="s">
        <v>23</v>
      </c>
      <c r="C62" s="53">
        <f>'[22]SE'!$AI187</f>
        <v>434.00000000000006</v>
      </c>
      <c r="D62" s="53">
        <f>'[21]SE'!$AG187</f>
        <v>409.6</v>
      </c>
      <c r="E62" s="71">
        <f t="shared" si="8"/>
        <v>0.9644444444444445</v>
      </c>
      <c r="F62" s="71">
        <f t="shared" si="8"/>
        <v>0.9710763394973921</v>
      </c>
      <c r="G62" s="213">
        <f t="shared" si="9"/>
        <v>-0.663189505294759</v>
      </c>
      <c r="H62" s="185">
        <f t="shared" si="10"/>
        <v>0.08272058823529412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53763.799999999996</v>
      </c>
      <c r="D64" s="216">
        <f>IF(SUM(D43:D62)=0,"",SUM(D43:D62))</f>
        <v>58952.9</v>
      </c>
      <c r="E64" s="217">
        <f>IF(OR(G33="",G33=0),"",C64/G33)</f>
        <v>0.8754608219891877</v>
      </c>
      <c r="F64" s="218">
        <f>IF(OR(H33="",H33=0),"",D64/H33)</f>
        <v>0.9609619252850141</v>
      </c>
      <c r="G64" s="219">
        <f>IF(OR(E64="",E64=0),"",(E64-F64)*100)</f>
        <v>-8.550110329582639</v>
      </c>
      <c r="H64" s="220">
        <f>IF(E33="","",(G33/E33))</f>
        <v>0.48092156010540615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2015-06-15T15:57:10Z</dcterms:modified>
  <cp:category/>
  <cp:version/>
  <cp:contentType/>
  <cp:contentStatus/>
</cp:coreProperties>
</file>