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315" windowHeight="12585" activeTab="0"/>
  </bookViews>
  <sheets>
    <sheet name="CO 14-15" sheetId="1" r:id="rId1"/>
    <sheet name="TO 14-15" sheetId="2" r:id="rId2"/>
    <sheet name="SO 14-15" sheetId="3" r:id="rId3"/>
    <sheet name="PO 14-15" sheetId="4" r:id="rId4"/>
    <sheet name="FEV 14-15" sheetId="5" r:id="rId5"/>
    <sheet name="ensem R 2015" sheetId="6" r:id="rId6"/>
    <sheet name="Prev R 15 CO" sheetId="7" r:id="rId7"/>
    <sheet name="Prev R 15 PO" sheetId="8" r:id="rId8"/>
    <sheet name="Prev R 15 FEV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/>
  <calcPr fullCalcOnLoad="1"/>
</workbook>
</file>

<file path=xl/sharedStrings.xml><?xml version="1.0" encoding="utf-8"?>
<sst xmlns="http://schemas.openxmlformats.org/spreadsheetml/2006/main" count="1013" uniqueCount="87">
  <si>
    <t>REGIONS</t>
  </si>
  <si>
    <t>PRODUCTION</t>
  </si>
  <si>
    <t>Evol.</t>
  </si>
  <si>
    <t>AUTO-CONSOMMATION</t>
  </si>
  <si>
    <t>COLLECTE</t>
  </si>
  <si>
    <t>SURFACES</t>
  </si>
  <si>
    <t>Rdt</t>
  </si>
  <si>
    <t>RECOLTE</t>
  </si>
  <si>
    <t>TOTALE</t>
  </si>
  <si>
    <t>(Has)</t>
  </si>
  <si>
    <t>(Qx/Ha)</t>
  </si>
  <si>
    <t>(Tonnes)</t>
  </si>
  <si>
    <t>PREVUE</t>
  </si>
  <si>
    <t>PROVISOIRE</t>
  </si>
  <si>
    <t>en %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</si>
  <si>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</si>
  <si>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</si>
  <si>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</si>
  <si>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</si>
  <si>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</si>
  <si>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</si>
  <si>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</si>
  <si>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</si>
  <si>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</si>
  <si>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</si>
  <si>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</si>
  <si>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</si>
  <si>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</si>
  <si>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</si>
  <si>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</si>
  <si>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</si>
  <si>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</si>
  <si>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RAPPEL CAMPAGNE</t>
  </si>
  <si>
    <t>PRECEDENTE</t>
  </si>
  <si>
    <t>EVOLUTION EN %</t>
  </si>
  <si>
    <t>CHALONS-EN-CHAMPAGNE</t>
  </si>
  <si>
    <t>BESANCON</t>
  </si>
  <si>
    <t>STRASBOURG</t>
  </si>
  <si>
    <t>CAEN</t>
  </si>
  <si>
    <t>CLERMONT-FERRAND+LIMOGES</t>
  </si>
  <si>
    <t xml:space="preserve">                         </t>
  </si>
  <si>
    <t xml:space="preserve">                             </t>
  </si>
  <si>
    <t>2013/2014</t>
  </si>
  <si>
    <t>13.14</t>
  </si>
  <si>
    <t>% autoconso/réc 2013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</si>
  <si>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</si>
  <si>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</si>
  <si>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</si>
  <si>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</si>
  <si>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</si>
  <si>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</si>
  <si>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</si>
  <si>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EN %</t>
  </si>
  <si>
    <t>2014/2015</t>
  </si>
  <si>
    <t>Prévisions de Collecte de COLZA - Récolte 2014 -</t>
  </si>
  <si>
    <t>2013/14</t>
  </si>
  <si>
    <t>14.15</t>
  </si>
  <si>
    <t>% autoconso/réc 2014</t>
  </si>
  <si>
    <t>RECOLTE 2013</t>
  </si>
  <si>
    <t>CAMPAGNE 13.14</t>
  </si>
  <si>
    <t>au 01/06/15</t>
  </si>
  <si>
    <t>au 01/06/14</t>
  </si>
  <si>
    <t/>
  </si>
  <si>
    <t>Prévisions de Collecte de Tournesol - Récolte 2014 -</t>
  </si>
  <si>
    <t>% auto/coll 2014</t>
  </si>
  <si>
    <t>% auto/coll 2013</t>
  </si>
  <si>
    <t>f</t>
  </si>
  <si>
    <t>Prévisions de Collecte de SOJA - Récolte 2014 -</t>
  </si>
  <si>
    <t>Prévisions de Collecte de POIS - Récolte 2014 -</t>
  </si>
  <si>
    <t>Prévisions de Collecte de FEVEROLE - Récolte 2014 -</t>
  </si>
  <si>
    <t>)</t>
  </si>
  <si>
    <t>Estimations d'Ensemencements</t>
  </si>
  <si>
    <t>COLZA</t>
  </si>
  <si>
    <t>POIS</t>
  </si>
  <si>
    <t>Ensemencements</t>
  </si>
  <si>
    <t>Surfaces</t>
  </si>
  <si>
    <t>Evolution</t>
  </si>
  <si>
    <t>Récolte 2015</t>
  </si>
  <si>
    <t>Récolte 2014</t>
  </si>
  <si>
    <t>TOURNESOL</t>
  </si>
  <si>
    <t>SOJA</t>
  </si>
  <si>
    <t>Récolte 2002</t>
  </si>
  <si>
    <t>Récolte 2001</t>
  </si>
  <si>
    <t>Prévisions de Production de COLZA - Récolte 2015 -</t>
  </si>
  <si>
    <t>2015/2016</t>
  </si>
  <si>
    <t>Prévisions de Production de POIS - Récolte 2015</t>
  </si>
  <si>
    <t>Prévisions de Production de FEVEROLE - Récolte 2015 -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</si>
</sst>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#,##0.00\ &quot;F&quot;;[Red]\-#,##0.00\ &quot;F&quot;"/>
    <numFmt numFmtId="166" formatCode="_-* #,##0\ &quot;F&quot;_-;\-* #,##0\ &quot;F&quot;_-;_-* &quot;-&quot;\ &quot;F&quot;_-;_-@_-"/>
    <numFmt numFmtId="167" formatCode="#,##0&quot; F&quot;\ ;\(#,##0&quot; F&quot;\)"/>
    <numFmt numFmtId="168" formatCode="#,##0.00%"/>
    <numFmt numFmtId="169" formatCode="#,##0.0"/>
    <numFmt numFmtId="170" formatCode="&quot;au&quot;\ d/mm/yy"/>
    <numFmt numFmtId="171" formatCode="\d/m/\y\y\ h:mm"/>
  </numFmts>
  <fonts count="28">
    <font>
      <sz val="10"/>
      <name val="Arial"/>
      <family val="0"/>
    </font>
    <font>
      <sz val="10"/>
      <name val="Helv"/>
      <family val="0"/>
    </font>
    <font>
      <b/>
      <sz val="8"/>
      <name val="Helv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Times New Roman"/>
      <family val="0"/>
    </font>
    <font>
      <b/>
      <sz val="2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i/>
      <sz val="8"/>
      <name val="Arial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14"/>
      <name val="Arial"/>
      <family val="0"/>
    </font>
    <font>
      <b/>
      <sz val="18"/>
      <color indexed="9"/>
      <name val="Arial"/>
      <family val="2"/>
    </font>
    <font>
      <b/>
      <i/>
      <sz val="10"/>
      <name val="Helv"/>
      <family val="0"/>
    </font>
    <font>
      <b/>
      <sz val="18"/>
      <name val="Helv"/>
      <family val="0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4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>
        <color indexed="43"/>
      </right>
      <top style="dotted">
        <color indexed="43"/>
      </top>
      <bottom style="medium">
        <color indexed="43"/>
      </bottom>
    </border>
    <border>
      <left>
        <color indexed="63"/>
      </left>
      <right>
        <color indexed="63"/>
      </right>
      <top style="dotted">
        <color indexed="43"/>
      </top>
      <bottom style="medium">
        <color indexed="43"/>
      </bottom>
    </border>
    <border>
      <left style="medium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hair"/>
      <right style="double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19" applyProtection="1">
      <alignment/>
      <protection locked="0"/>
    </xf>
    <xf numFmtId="167" fontId="3" fillId="0" borderId="0" xfId="19" applyNumberFormat="1" applyFont="1" applyAlignment="1" applyProtection="1">
      <alignment horizontal="center"/>
      <protection locked="0"/>
    </xf>
    <xf numFmtId="3" fontId="2" fillId="0" borderId="0" xfId="19" applyNumberFormat="1" applyProtection="1">
      <alignment/>
      <protection locked="0"/>
    </xf>
    <xf numFmtId="4" fontId="2" fillId="0" borderId="0" xfId="19" applyNumberFormat="1" applyProtection="1">
      <alignment/>
      <protection locked="0"/>
    </xf>
    <xf numFmtId="168" fontId="2" fillId="0" borderId="0" xfId="19" applyNumberFormat="1" applyProtection="1">
      <alignment/>
      <protection locked="0"/>
    </xf>
    <xf numFmtId="169" fontId="2" fillId="0" borderId="0" xfId="19" applyNumberFormat="1" applyProtection="1">
      <alignment/>
      <protection locked="0"/>
    </xf>
    <xf numFmtId="22" fontId="4" fillId="0" borderId="0" xfId="19" applyNumberFormat="1" applyFont="1" applyAlignment="1" applyProtection="1">
      <alignment horizontal="center"/>
      <protection locked="0"/>
    </xf>
    <xf numFmtId="167" fontId="2" fillId="0" borderId="0" xfId="19" applyNumberFormat="1" applyAlignment="1" applyProtection="1">
      <alignment horizontal="center"/>
      <protection locked="0"/>
    </xf>
    <xf numFmtId="167" fontId="2" fillId="0" borderId="0" xfId="19" applyNumberFormat="1" applyProtection="1">
      <alignment/>
      <protection locked="0"/>
    </xf>
    <xf numFmtId="167" fontId="5" fillId="0" borderId="0" xfId="19" applyNumberFormat="1" applyFont="1" applyProtection="1">
      <alignment/>
      <protection locked="0"/>
    </xf>
    <xf numFmtId="15" fontId="2" fillId="0" borderId="0" xfId="19" applyNumberFormat="1" applyAlignment="1" applyProtection="1">
      <alignment horizontal="center"/>
      <protection locked="0"/>
    </xf>
    <xf numFmtId="0" fontId="7" fillId="0" borderId="0" xfId="19" applyFont="1">
      <alignment/>
      <protection/>
    </xf>
    <xf numFmtId="0" fontId="2" fillId="0" borderId="0" xfId="19">
      <alignment/>
      <protection/>
    </xf>
    <xf numFmtId="169" fontId="9" fillId="0" borderId="1" xfId="19" applyNumberFormat="1" applyFont="1" applyFill="1" applyBorder="1" applyAlignment="1" applyProtection="1">
      <alignment horizontal="center" wrapText="1"/>
      <protection locked="0"/>
    </xf>
    <xf numFmtId="0" fontId="3" fillId="0" borderId="2" xfId="19" applyFont="1" applyFill="1" applyBorder="1" applyAlignment="1" applyProtection="1">
      <alignment horizontal="center"/>
      <protection locked="0"/>
    </xf>
    <xf numFmtId="3" fontId="3" fillId="0" borderId="3" xfId="19" applyNumberFormat="1" applyFont="1" applyFill="1" applyBorder="1" applyAlignment="1" applyProtection="1">
      <alignment/>
      <protection locked="0"/>
    </xf>
    <xf numFmtId="4" fontId="8" fillId="0" borderId="3" xfId="19" applyNumberFormat="1" applyFont="1" applyFill="1" applyBorder="1" applyAlignment="1" applyProtection="1">
      <alignment/>
      <protection locked="0"/>
    </xf>
    <xf numFmtId="3" fontId="3" fillId="0" borderId="4" xfId="19" applyNumberFormat="1" applyFont="1" applyFill="1" applyBorder="1" applyAlignment="1" applyProtection="1">
      <alignment/>
      <protection locked="0"/>
    </xf>
    <xf numFmtId="3" fontId="8" fillId="0" borderId="5" xfId="19" applyNumberFormat="1" applyFont="1" applyFill="1" applyBorder="1" applyAlignment="1" applyProtection="1" quotePrefix="1">
      <alignment horizontal="center"/>
      <protection locked="0"/>
    </xf>
    <xf numFmtId="0" fontId="3" fillId="0" borderId="6" xfId="19" applyNumberFormat="1" applyFont="1" applyFill="1" applyBorder="1" applyAlignment="1" applyProtection="1">
      <alignment horizontal="center" wrapText="1"/>
      <protection locked="0"/>
    </xf>
    <xf numFmtId="4" fontId="3" fillId="0" borderId="7" xfId="19" applyNumberFormat="1" applyFont="1" applyFill="1" applyBorder="1" applyAlignment="1" applyProtection="1">
      <alignment horizontal="center"/>
      <protection locked="0"/>
    </xf>
    <xf numFmtId="0" fontId="3" fillId="0" borderId="8" xfId="19" applyNumberFormat="1" applyFont="1" applyFill="1" applyBorder="1" applyAlignment="1" applyProtection="1">
      <alignment horizontal="center"/>
      <protection locked="0"/>
    </xf>
    <xf numFmtId="3" fontId="9" fillId="0" borderId="9" xfId="19" applyNumberFormat="1" applyFont="1" applyFill="1" applyBorder="1" applyAlignment="1" applyProtection="1">
      <alignment horizontal="center"/>
      <protection locked="0"/>
    </xf>
    <xf numFmtId="168" fontId="3" fillId="0" borderId="10" xfId="19" applyNumberFormat="1" applyFont="1" applyFill="1" applyBorder="1" applyAlignment="1" applyProtection="1" quotePrefix="1">
      <alignment horizontal="center"/>
      <protection locked="0"/>
    </xf>
    <xf numFmtId="169" fontId="7" fillId="0" borderId="0" xfId="19" applyNumberFormat="1" applyFont="1" applyFill="1" applyBorder="1" applyAlignment="1" applyProtection="1">
      <alignment horizontal="center"/>
      <protection locked="0"/>
    </xf>
    <xf numFmtId="169" fontId="3" fillId="0" borderId="0" xfId="19" applyNumberFormat="1" applyFont="1" applyFill="1" applyBorder="1" applyAlignment="1" applyProtection="1">
      <alignment horizontal="center"/>
      <protection locked="0"/>
    </xf>
    <xf numFmtId="0" fontId="2" fillId="0" borderId="1" xfId="19" applyBorder="1" applyAlignment="1">
      <alignment/>
      <protection/>
    </xf>
    <xf numFmtId="0" fontId="3" fillId="0" borderId="11" xfId="19" applyFont="1" applyFill="1" applyBorder="1" applyAlignment="1" applyProtection="1">
      <alignment horizontal="center"/>
      <protection locked="0"/>
    </xf>
    <xf numFmtId="3" fontId="3" fillId="0" borderId="0" xfId="19" applyNumberFormat="1" applyFont="1" applyFill="1" applyBorder="1" applyAlignment="1" applyProtection="1">
      <alignment horizontal="center"/>
      <protection locked="0"/>
    </xf>
    <xf numFmtId="4" fontId="3" fillId="0" borderId="0" xfId="19" applyNumberFormat="1" applyFont="1" applyFill="1" applyBorder="1" applyAlignment="1" applyProtection="1">
      <alignment horizontal="center"/>
      <protection locked="0"/>
    </xf>
    <xf numFmtId="3" fontId="3" fillId="0" borderId="9" xfId="19" applyNumberFormat="1" applyFont="1" applyFill="1" applyBorder="1" applyAlignment="1" applyProtection="1">
      <alignment horizontal="center"/>
      <protection locked="0"/>
    </xf>
    <xf numFmtId="3" fontId="9" fillId="0" borderId="12" xfId="19" applyNumberFormat="1" applyFont="1" applyFill="1" applyBorder="1" applyAlignment="1" applyProtection="1">
      <alignment horizontal="center"/>
      <protection locked="0"/>
    </xf>
    <xf numFmtId="3" fontId="3" fillId="0" borderId="13" xfId="19" applyNumberFormat="1" applyFont="1" applyFill="1" applyBorder="1" applyAlignment="1" applyProtection="1">
      <alignment horizontal="center" wrapText="1"/>
      <protection locked="0"/>
    </xf>
    <xf numFmtId="4" fontId="3" fillId="0" borderId="9" xfId="19" applyNumberFormat="1" applyFont="1" applyFill="1" applyBorder="1" applyAlignment="1" applyProtection="1">
      <alignment horizontal="center"/>
      <protection locked="0"/>
    </xf>
    <xf numFmtId="3" fontId="3" fillId="0" borderId="10" xfId="19" applyNumberFormat="1" applyFont="1" applyFill="1" applyBorder="1" applyAlignment="1" applyProtection="1">
      <alignment horizontal="center"/>
      <protection locked="0"/>
    </xf>
    <xf numFmtId="3" fontId="3" fillId="0" borderId="10" xfId="19" applyNumberFormat="1" applyFont="1" applyFill="1" applyBorder="1" applyAlignment="1" applyProtection="1">
      <alignment horizontal="center"/>
      <protection locked="0"/>
    </xf>
    <xf numFmtId="168" fontId="3" fillId="0" borderId="10" xfId="19" applyNumberFormat="1" applyFont="1" applyFill="1" applyBorder="1" applyAlignment="1" applyProtection="1">
      <alignment horizontal="center"/>
      <protection locked="0"/>
    </xf>
    <xf numFmtId="169" fontId="9" fillId="0" borderId="0" xfId="19" applyNumberFormat="1" applyFont="1" applyFill="1" applyBorder="1" applyAlignment="1" applyProtection="1" quotePrefix="1">
      <alignment horizontal="center"/>
      <protection locked="0"/>
    </xf>
    <xf numFmtId="0" fontId="2" fillId="0" borderId="0" xfId="19" applyAlignment="1" applyProtection="1">
      <alignment horizontal="center"/>
      <protection locked="0"/>
    </xf>
    <xf numFmtId="3" fontId="3" fillId="0" borderId="14" xfId="19" applyNumberFormat="1" applyFont="1" applyFill="1" applyBorder="1" applyAlignment="1" applyProtection="1">
      <alignment horizontal="center"/>
      <protection locked="0"/>
    </xf>
    <xf numFmtId="4" fontId="3" fillId="0" borderId="14" xfId="19" applyNumberFormat="1" applyFont="1" applyFill="1" applyBorder="1" applyAlignment="1" applyProtection="1">
      <alignment horizontal="center"/>
      <protection locked="0"/>
    </xf>
    <xf numFmtId="3" fontId="3" fillId="0" borderId="12" xfId="19" applyNumberFormat="1" applyFont="1" applyFill="1" applyBorder="1" applyAlignment="1" applyProtection="1">
      <alignment horizontal="center"/>
      <protection locked="0"/>
    </xf>
    <xf numFmtId="3" fontId="3" fillId="0" borderId="15" xfId="19" applyNumberFormat="1" applyFont="1" applyFill="1" applyBorder="1" applyAlignment="1" applyProtection="1">
      <alignment horizontal="center" wrapText="1"/>
      <protection locked="0"/>
    </xf>
    <xf numFmtId="4" fontId="3" fillId="0" borderId="15" xfId="19" applyNumberFormat="1" applyFont="1" applyFill="1" applyBorder="1" applyAlignment="1" applyProtection="1">
      <alignment horizontal="center"/>
      <protection locked="0"/>
    </xf>
    <xf numFmtId="3" fontId="3" fillId="0" borderId="16" xfId="19" applyNumberFormat="1" applyFont="1" applyFill="1" applyBorder="1" applyAlignment="1" applyProtection="1">
      <alignment horizontal="center"/>
      <protection locked="0"/>
    </xf>
    <xf numFmtId="3" fontId="3" fillId="0" borderId="16" xfId="19" applyNumberFormat="1" applyFont="1" applyFill="1" applyBorder="1" applyAlignment="1" applyProtection="1">
      <alignment horizontal="center"/>
      <protection locked="0"/>
    </xf>
    <xf numFmtId="3" fontId="3" fillId="0" borderId="15" xfId="19" applyNumberFormat="1" applyFont="1" applyFill="1" applyBorder="1" applyAlignment="1" applyProtection="1">
      <alignment horizontal="center"/>
      <protection locked="0"/>
    </xf>
    <xf numFmtId="168" fontId="3" fillId="0" borderId="16" xfId="19" applyNumberFormat="1" applyFont="1" applyFill="1" applyBorder="1" applyAlignment="1" applyProtection="1">
      <alignment horizontal="center"/>
      <protection locked="0"/>
    </xf>
    <xf numFmtId="169" fontId="7" fillId="0" borderId="17" xfId="19" applyNumberFormat="1" applyFont="1" applyFill="1" applyBorder="1" applyAlignment="1" applyProtection="1">
      <alignment horizontal="center"/>
      <protection locked="0"/>
    </xf>
    <xf numFmtId="0" fontId="7" fillId="0" borderId="17" xfId="19" applyFont="1" applyFill="1" applyBorder="1" applyAlignment="1" applyProtection="1">
      <alignment horizontal="center"/>
      <protection locked="0"/>
    </xf>
    <xf numFmtId="0" fontId="3" fillId="0" borderId="18" xfId="19" applyFont="1" applyFill="1" applyBorder="1" applyAlignment="1" applyProtection="1">
      <alignment horizontal="center"/>
      <protection locked="0"/>
    </xf>
    <xf numFmtId="3" fontId="3" fillId="0" borderId="19" xfId="19" applyNumberFormat="1" applyFont="1" applyFill="1" applyBorder="1" applyAlignment="1" applyProtection="1">
      <alignment horizontal="center"/>
      <protection locked="0"/>
    </xf>
    <xf numFmtId="3" fontId="3" fillId="0" borderId="9" xfId="19" applyNumberFormat="1" applyFont="1" applyBorder="1" applyAlignment="1" applyProtection="1">
      <alignment vertical="center"/>
      <protection locked="0"/>
    </xf>
    <xf numFmtId="4" fontId="3" fillId="0" borderId="9" xfId="19" applyNumberFormat="1" applyFont="1" applyBorder="1" applyAlignment="1" applyProtection="1">
      <alignment vertical="center"/>
      <protection locked="0"/>
    </xf>
    <xf numFmtId="3" fontId="3" fillId="0" borderId="10" xfId="19" applyNumberFormat="1" applyFont="1" applyBorder="1" applyAlignment="1" applyProtection="1">
      <alignment vertical="center"/>
      <protection locked="0"/>
    </xf>
    <xf numFmtId="3" fontId="9" fillId="0" borderId="9" xfId="19" applyNumberFormat="1" applyFont="1" applyBorder="1" applyAlignment="1" applyProtection="1">
      <alignment vertical="center"/>
      <protection locked="0"/>
    </xf>
    <xf numFmtId="168" fontId="3" fillId="0" borderId="10" xfId="19" applyNumberFormat="1" applyFont="1" applyFill="1" applyBorder="1" applyAlignment="1" applyProtection="1">
      <alignment vertical="center"/>
      <protection locked="0"/>
    </xf>
    <xf numFmtId="3" fontId="10" fillId="0" borderId="9" xfId="19" applyNumberFormat="1" applyFont="1" applyBorder="1" applyAlignment="1" applyProtection="1">
      <alignment vertical="center"/>
      <protection locked="0"/>
    </xf>
    <xf numFmtId="3" fontId="10" fillId="0" borderId="0" xfId="19" applyNumberFormat="1" applyFont="1" applyBorder="1" applyAlignment="1" applyProtection="1">
      <alignment vertical="center"/>
      <protection locked="0"/>
    </xf>
    <xf numFmtId="9" fontId="10" fillId="0" borderId="1" xfId="20" applyFont="1" applyBorder="1" applyAlignment="1" applyProtection="1">
      <alignment vertical="center"/>
      <protection locked="0"/>
    </xf>
    <xf numFmtId="3" fontId="3" fillId="0" borderId="0" xfId="19" applyNumberFormat="1" applyFont="1" applyFill="1" applyBorder="1" applyAlignment="1" applyProtection="1">
      <alignment horizontal="right"/>
      <protection locked="0"/>
    </xf>
    <xf numFmtId="0" fontId="3" fillId="0" borderId="20" xfId="19" applyFont="1" applyFill="1" applyBorder="1" applyAlignment="1" applyProtection="1">
      <alignment horizontal="center"/>
      <protection locked="0"/>
    </xf>
    <xf numFmtId="3" fontId="9" fillId="0" borderId="12" xfId="19" applyNumberFormat="1" applyFont="1" applyBorder="1" applyAlignment="1" applyProtection="1">
      <alignment vertical="center"/>
      <protection locked="0"/>
    </xf>
    <xf numFmtId="3" fontId="3" fillId="0" borderId="21" xfId="19" applyNumberFormat="1" applyFont="1" applyBorder="1" applyAlignment="1" applyProtection="1">
      <alignment vertical="center"/>
      <protection locked="0"/>
    </xf>
    <xf numFmtId="3" fontId="9" fillId="0" borderId="22" xfId="19" applyNumberFormat="1" applyFont="1" applyBorder="1" applyAlignment="1" applyProtection="1">
      <alignment vertical="center"/>
      <protection locked="0"/>
    </xf>
    <xf numFmtId="0" fontId="3" fillId="0" borderId="11" xfId="19" applyFont="1" applyFill="1" applyBorder="1" applyAlignment="1" applyProtection="1">
      <alignment horizontal="right"/>
      <protection locked="0"/>
    </xf>
    <xf numFmtId="0" fontId="2" fillId="0" borderId="0" xfId="19" applyFill="1" applyProtection="1">
      <alignment/>
      <protection locked="0"/>
    </xf>
    <xf numFmtId="3" fontId="3" fillId="0" borderId="9" xfId="19" applyNumberFormat="1" applyFont="1" applyFill="1" applyBorder="1" applyAlignment="1" applyProtection="1">
      <alignment vertical="center"/>
      <protection locked="0"/>
    </xf>
    <xf numFmtId="4" fontId="3" fillId="0" borderId="9" xfId="19" applyNumberFormat="1" applyFont="1" applyFill="1" applyBorder="1" applyAlignment="1" applyProtection="1">
      <alignment vertical="center"/>
      <protection locked="0"/>
    </xf>
    <xf numFmtId="3" fontId="3" fillId="0" borderId="10" xfId="19" applyNumberFormat="1" applyFont="1" applyFill="1" applyBorder="1" applyAlignment="1" applyProtection="1">
      <alignment vertical="center"/>
      <protection locked="0"/>
    </xf>
    <xf numFmtId="3" fontId="3" fillId="0" borderId="21" xfId="19" applyNumberFormat="1" applyFont="1" applyFill="1" applyBorder="1" applyAlignment="1" applyProtection="1">
      <alignment vertical="center"/>
      <protection locked="0"/>
    </xf>
    <xf numFmtId="3" fontId="9" fillId="0" borderId="9" xfId="19" applyNumberFormat="1" applyFont="1" applyFill="1" applyBorder="1" applyAlignment="1" applyProtection="1">
      <alignment vertical="center"/>
      <protection locked="0"/>
    </xf>
    <xf numFmtId="3" fontId="9" fillId="0" borderId="22" xfId="19" applyNumberFormat="1" applyFont="1" applyFill="1" applyBorder="1" applyAlignment="1" applyProtection="1">
      <alignment vertical="center"/>
      <protection locked="0"/>
    </xf>
    <xf numFmtId="3" fontId="10" fillId="0" borderId="9" xfId="19" applyNumberFormat="1" applyFont="1" applyFill="1" applyBorder="1" applyAlignment="1" applyProtection="1">
      <alignment vertical="center"/>
      <protection locked="0"/>
    </xf>
    <xf numFmtId="3" fontId="10" fillId="0" borderId="0" xfId="19" applyNumberFormat="1" applyFont="1" applyFill="1" applyBorder="1" applyAlignment="1" applyProtection="1">
      <alignment vertical="center"/>
      <protection locked="0"/>
    </xf>
    <xf numFmtId="9" fontId="10" fillId="0" borderId="1" xfId="20" applyFont="1" applyFill="1" applyBorder="1" applyAlignment="1" applyProtection="1">
      <alignment vertical="center"/>
      <protection locked="0"/>
    </xf>
    <xf numFmtId="3" fontId="9" fillId="0" borderId="12" xfId="19" applyNumberFormat="1" applyFont="1" applyFill="1" applyBorder="1" applyAlignment="1" applyProtection="1">
      <alignment vertical="center"/>
      <protection locked="0"/>
    </xf>
    <xf numFmtId="3" fontId="3" fillId="0" borderId="9" xfId="19" applyNumberFormat="1" applyFont="1" applyBorder="1" applyProtection="1">
      <alignment/>
      <protection locked="0"/>
    </xf>
    <xf numFmtId="4" fontId="3" fillId="0" borderId="9" xfId="19" applyNumberFormat="1" applyFont="1" applyBorder="1" applyProtection="1">
      <alignment/>
      <protection locked="0"/>
    </xf>
    <xf numFmtId="3" fontId="3" fillId="0" borderId="10" xfId="19" applyNumberFormat="1" applyFont="1" applyBorder="1" applyProtection="1">
      <alignment/>
      <protection locked="0"/>
    </xf>
    <xf numFmtId="3" fontId="3" fillId="0" borderId="10" xfId="19" applyNumberFormat="1" applyFont="1" applyBorder="1" applyProtection="1">
      <alignment/>
      <protection locked="0"/>
    </xf>
    <xf numFmtId="3" fontId="9" fillId="0" borderId="9" xfId="19" applyNumberFormat="1" applyFont="1" applyBorder="1" applyProtection="1">
      <alignment/>
      <protection locked="0"/>
    </xf>
    <xf numFmtId="3" fontId="10" fillId="0" borderId="10" xfId="19" applyNumberFormat="1" applyFont="1" applyBorder="1" applyProtection="1">
      <alignment/>
      <protection locked="0"/>
    </xf>
    <xf numFmtId="168" fontId="3" fillId="0" borderId="10" xfId="19" applyNumberFormat="1" applyFont="1" applyFill="1" applyBorder="1" applyProtection="1">
      <alignment/>
      <protection locked="0"/>
    </xf>
    <xf numFmtId="169" fontId="10" fillId="0" borderId="9" xfId="19" applyNumberFormat="1" applyFont="1" applyBorder="1" applyProtection="1">
      <alignment/>
      <protection locked="0"/>
    </xf>
    <xf numFmtId="0" fontId="10" fillId="0" borderId="0" xfId="19" applyFont="1" applyBorder="1" applyProtection="1">
      <alignment/>
      <protection locked="0"/>
    </xf>
    <xf numFmtId="3" fontId="10" fillId="0" borderId="9" xfId="19" applyNumberFormat="1" applyFont="1" applyBorder="1" applyProtection="1">
      <alignment/>
      <protection locked="0"/>
    </xf>
    <xf numFmtId="3" fontId="0" fillId="0" borderId="12" xfId="19" applyNumberFormat="1" applyFont="1" applyBorder="1" applyProtection="1">
      <alignment/>
      <protection locked="0"/>
    </xf>
    <xf numFmtId="3" fontId="10" fillId="0" borderId="23" xfId="19" applyNumberFormat="1" applyFont="1" applyBorder="1" applyProtection="1">
      <alignment/>
      <protection locked="0"/>
    </xf>
    <xf numFmtId="0" fontId="3" fillId="0" borderId="24" xfId="19" applyFont="1" applyFill="1" applyBorder="1" applyAlignment="1" applyProtection="1">
      <alignment horizontal="center"/>
      <protection locked="0"/>
    </xf>
    <xf numFmtId="3" fontId="10" fillId="0" borderId="25" xfId="19" applyNumberFormat="1" applyFont="1" applyBorder="1" applyProtection="1">
      <alignment/>
      <protection locked="0"/>
    </xf>
    <xf numFmtId="4" fontId="10" fillId="0" borderId="25" xfId="19" applyNumberFormat="1" applyFont="1" applyBorder="1" applyProtection="1">
      <alignment/>
      <protection locked="0"/>
    </xf>
    <xf numFmtId="3" fontId="0" fillId="0" borderId="26" xfId="19" applyNumberFormat="1" applyFont="1" applyBorder="1" applyProtection="1">
      <alignment/>
      <protection locked="0"/>
    </xf>
    <xf numFmtId="0" fontId="3" fillId="0" borderId="0" xfId="19" applyFont="1" applyFill="1" applyBorder="1" applyAlignment="1" applyProtection="1">
      <alignment horizontal="center"/>
      <protection locked="0"/>
    </xf>
    <xf numFmtId="3" fontId="3" fillId="0" borderId="0" xfId="19" applyNumberFormat="1" applyFont="1" applyBorder="1" applyProtection="1">
      <alignment/>
      <protection locked="0"/>
    </xf>
    <xf numFmtId="168" fontId="3" fillId="0" borderId="0" xfId="19" applyNumberFormat="1" applyFont="1" applyBorder="1" applyProtection="1">
      <alignment/>
      <protection locked="0"/>
    </xf>
    <xf numFmtId="169" fontId="3" fillId="0" borderId="0" xfId="19" applyNumberFormat="1" applyFont="1" applyBorder="1" applyProtection="1">
      <alignment/>
      <protection locked="0"/>
    </xf>
    <xf numFmtId="0" fontId="3" fillId="0" borderId="0" xfId="19" applyFont="1" applyBorder="1" applyProtection="1">
      <alignment/>
      <protection locked="0"/>
    </xf>
    <xf numFmtId="3" fontId="10" fillId="0" borderId="0" xfId="19" applyNumberFormat="1" applyFont="1" applyBorder="1" applyProtection="1">
      <alignment/>
      <protection locked="0"/>
    </xf>
    <xf numFmtId="0" fontId="13" fillId="0" borderId="0" xfId="19" applyFont="1" applyFill="1" applyBorder="1" applyAlignment="1" applyProtection="1">
      <alignment horizontal="center"/>
      <protection locked="0"/>
    </xf>
    <xf numFmtId="3" fontId="12" fillId="0" borderId="0" xfId="19" applyNumberFormat="1" applyFont="1" applyBorder="1" applyProtection="1">
      <alignment/>
      <protection locked="0"/>
    </xf>
    <xf numFmtId="4" fontId="10" fillId="0" borderId="0" xfId="19" applyNumberFormat="1" applyFont="1" applyBorder="1" applyProtection="1">
      <alignment/>
      <protection locked="0"/>
    </xf>
    <xf numFmtId="168" fontId="10" fillId="0" borderId="0" xfId="19" applyNumberFormat="1" applyFont="1" applyBorder="1" applyProtection="1">
      <alignment/>
      <protection locked="0"/>
    </xf>
    <xf numFmtId="0" fontId="9" fillId="0" borderId="27" xfId="19" applyFont="1" applyFill="1" applyBorder="1" applyAlignment="1" applyProtection="1">
      <alignment horizontal="center"/>
      <protection locked="0"/>
    </xf>
    <xf numFmtId="3" fontId="3" fillId="0" borderId="28" xfId="19" applyNumberFormat="1" applyFont="1" applyFill="1" applyBorder="1" applyAlignment="1" applyProtection="1">
      <alignment horizontal="center"/>
      <protection locked="0"/>
    </xf>
    <xf numFmtId="3" fontId="3" fillId="0" borderId="29" xfId="19" applyNumberFormat="1" applyFont="1" applyFill="1" applyBorder="1" applyAlignment="1" applyProtection="1">
      <alignment horizontal="center"/>
      <protection locked="0"/>
    </xf>
    <xf numFmtId="3" fontId="10" fillId="0" borderId="30" xfId="19" applyNumberFormat="1" applyFont="1" applyFill="1" applyBorder="1" applyAlignment="1" applyProtection="1">
      <alignment horizontal="center"/>
      <protection locked="0"/>
    </xf>
    <xf numFmtId="3" fontId="7" fillId="0" borderId="31" xfId="19" applyNumberFormat="1" applyFont="1" applyFill="1" applyBorder="1" applyAlignment="1" applyProtection="1">
      <alignment horizontal="center"/>
      <protection locked="0"/>
    </xf>
    <xf numFmtId="168" fontId="3" fillId="0" borderId="32" xfId="19" applyNumberFormat="1" applyFont="1" applyFill="1" applyBorder="1" applyAlignment="1" applyProtection="1">
      <alignment horizontal="center"/>
      <protection locked="0"/>
    </xf>
    <xf numFmtId="0" fontId="3" fillId="0" borderId="33" xfId="19" applyFont="1" applyFill="1" applyBorder="1" applyAlignment="1" applyProtection="1">
      <alignment horizontal="center"/>
      <protection locked="0"/>
    </xf>
    <xf numFmtId="3" fontId="3" fillId="0" borderId="34" xfId="19" applyNumberFormat="1" applyFont="1" applyFill="1" applyBorder="1" applyAlignment="1" applyProtection="1">
      <alignment horizontal="center"/>
      <protection locked="0"/>
    </xf>
    <xf numFmtId="3" fontId="3" fillId="0" borderId="35" xfId="19" applyNumberFormat="1" applyFont="1" applyFill="1" applyBorder="1" applyAlignment="1" applyProtection="1">
      <alignment horizontal="center"/>
      <protection locked="0"/>
    </xf>
    <xf numFmtId="3" fontId="10" fillId="0" borderId="10" xfId="19" applyNumberFormat="1" applyFont="1" applyFill="1" applyBorder="1" applyAlignment="1" applyProtection="1">
      <alignment horizontal="center"/>
      <protection locked="0"/>
    </xf>
    <xf numFmtId="3" fontId="7" fillId="0" borderId="9" xfId="19" applyNumberFormat="1" applyFont="1" applyFill="1" applyBorder="1" applyAlignment="1" applyProtection="1">
      <alignment horizontal="center"/>
      <protection locked="0"/>
    </xf>
    <xf numFmtId="168" fontId="3" fillId="0" borderId="36" xfId="19" applyNumberFormat="1" applyFont="1" applyFill="1" applyBorder="1" applyAlignment="1" applyProtection="1">
      <alignment horizontal="center"/>
      <protection locked="0"/>
    </xf>
    <xf numFmtId="3" fontId="14" fillId="0" borderId="0" xfId="19" applyNumberFormat="1" applyFont="1" applyFill="1" applyBorder="1" applyAlignment="1">
      <alignment horizontal="left" vertical="center" wrapText="1"/>
      <protection/>
    </xf>
    <xf numFmtId="3" fontId="15" fillId="0" borderId="0" xfId="19" applyNumberFormat="1" applyFont="1" applyFill="1" applyBorder="1" applyAlignment="1">
      <alignment horizontal="center" vertical="center" wrapText="1"/>
      <protection/>
    </xf>
    <xf numFmtId="49" fontId="16" fillId="0" borderId="0" xfId="19" applyNumberFormat="1" applyFont="1" applyFill="1" applyBorder="1" applyAlignment="1">
      <alignment horizontal="center" vertical="center" wrapText="1"/>
      <protection/>
    </xf>
    <xf numFmtId="170" fontId="9" fillId="0" borderId="34" xfId="19" applyNumberFormat="1" applyFont="1" applyFill="1" applyBorder="1" applyAlignment="1" applyProtection="1">
      <alignment horizontal="center"/>
      <protection locked="0"/>
    </xf>
    <xf numFmtId="170" fontId="9" fillId="0" borderId="35" xfId="19" applyNumberFormat="1" applyFont="1" applyFill="1" applyBorder="1" applyAlignment="1" applyProtection="1">
      <alignment horizontal="center"/>
      <protection locked="0"/>
    </xf>
    <xf numFmtId="170" fontId="0" fillId="0" borderId="10" xfId="19" applyNumberFormat="1" applyFont="1" applyFill="1" applyBorder="1" applyAlignment="1" applyProtection="1">
      <alignment horizontal="center"/>
      <protection locked="0"/>
    </xf>
    <xf numFmtId="169" fontId="2" fillId="0" borderId="0" xfId="19" applyNumberFormat="1" applyFill="1" applyProtection="1">
      <alignment/>
      <protection locked="0"/>
    </xf>
    <xf numFmtId="3" fontId="17" fillId="0" borderId="37" xfId="19" applyNumberFormat="1" applyFont="1" applyFill="1" applyBorder="1" applyAlignment="1">
      <alignment horizontal="left"/>
      <protection/>
    </xf>
    <xf numFmtId="3" fontId="17" fillId="0" borderId="0" xfId="19" applyNumberFormat="1" applyFont="1" applyFill="1" applyBorder="1">
      <alignment/>
      <protection/>
    </xf>
    <xf numFmtId="9" fontId="3" fillId="0" borderId="0" xfId="19" applyNumberFormat="1" applyFont="1" applyFill="1" applyBorder="1" applyAlignment="1" applyProtection="1">
      <alignment vertical="center"/>
      <protection locked="0"/>
    </xf>
    <xf numFmtId="3" fontId="3" fillId="0" borderId="38" xfId="19" applyNumberFormat="1" applyFont="1" applyFill="1" applyBorder="1" applyAlignment="1" applyProtection="1">
      <alignment horizontal="center"/>
      <protection locked="0"/>
    </xf>
    <xf numFmtId="3" fontId="3" fillId="0" borderId="39" xfId="19" applyNumberFormat="1" applyFont="1" applyFill="1" applyBorder="1" applyAlignment="1" applyProtection="1">
      <alignment horizontal="center"/>
      <protection locked="0"/>
    </xf>
    <xf numFmtId="3" fontId="10" fillId="0" borderId="16" xfId="19" applyNumberFormat="1" applyFont="1" applyFill="1" applyBorder="1" applyAlignment="1" applyProtection="1">
      <alignment horizontal="center"/>
      <protection locked="0"/>
    </xf>
    <xf numFmtId="3" fontId="7" fillId="0" borderId="15" xfId="19" applyNumberFormat="1" applyFont="1" applyFill="1" applyBorder="1" applyAlignment="1" applyProtection="1">
      <alignment horizontal="center"/>
      <protection locked="0"/>
    </xf>
    <xf numFmtId="168" fontId="3" fillId="0" borderId="40" xfId="19" applyNumberFormat="1" applyFont="1" applyFill="1" applyBorder="1" applyAlignment="1" applyProtection="1">
      <alignment horizontal="center"/>
      <protection locked="0"/>
    </xf>
    <xf numFmtId="3" fontId="18" fillId="0" borderId="37" xfId="19" applyNumberFormat="1" applyFont="1" applyFill="1" applyBorder="1" applyAlignment="1">
      <alignment horizontal="left"/>
      <protection/>
    </xf>
    <xf numFmtId="3" fontId="18" fillId="0" borderId="0" xfId="19" applyNumberFormat="1" applyFont="1" applyFill="1" applyBorder="1">
      <alignment/>
      <protection/>
    </xf>
    <xf numFmtId="3" fontId="3" fillId="0" borderId="41" xfId="19" applyNumberFormat="1" applyFont="1" applyFill="1" applyBorder="1" applyProtection="1">
      <alignment/>
      <protection locked="0"/>
    </xf>
    <xf numFmtId="3" fontId="3" fillId="0" borderId="41" xfId="19" applyNumberFormat="1" applyFont="1" applyFill="1" applyBorder="1" applyProtection="1">
      <alignment/>
      <protection locked="0"/>
    </xf>
    <xf numFmtId="168" fontId="19" fillId="0" borderId="10" xfId="19" applyNumberFormat="1" applyFont="1" applyFill="1" applyBorder="1" applyProtection="1">
      <alignment/>
      <protection locked="0"/>
    </xf>
    <xf numFmtId="168" fontId="10" fillId="0" borderId="10" xfId="19" applyNumberFormat="1" applyFont="1" applyBorder="1" applyProtection="1">
      <alignment/>
      <protection locked="0"/>
    </xf>
    <xf numFmtId="4" fontId="10" fillId="0" borderId="9" xfId="19" applyNumberFormat="1" applyFont="1" applyBorder="1" applyProtection="1">
      <alignment/>
      <protection locked="0"/>
    </xf>
    <xf numFmtId="168" fontId="3" fillId="0" borderId="36" xfId="19" applyNumberFormat="1" applyFont="1" applyBorder="1" applyProtection="1">
      <alignment/>
      <protection locked="0"/>
    </xf>
    <xf numFmtId="168" fontId="10" fillId="0" borderId="10" xfId="19" applyNumberFormat="1" applyFont="1" applyFill="1" applyBorder="1" applyProtection="1">
      <alignment/>
      <protection locked="0"/>
    </xf>
    <xf numFmtId="168" fontId="10" fillId="0" borderId="21" xfId="19" applyNumberFormat="1" applyFont="1" applyBorder="1" applyAlignment="1" applyProtection="1">
      <alignment vertical="center"/>
      <protection locked="0"/>
    </xf>
    <xf numFmtId="3" fontId="19" fillId="0" borderId="37" xfId="19" applyNumberFormat="1" applyFont="1" applyFill="1" applyBorder="1" applyAlignment="1">
      <alignment horizontal="left"/>
      <protection/>
    </xf>
    <xf numFmtId="3" fontId="2" fillId="0" borderId="0" xfId="19" applyNumberFormat="1" applyFill="1" applyProtection="1">
      <alignment/>
      <protection locked="0"/>
    </xf>
    <xf numFmtId="3" fontId="19" fillId="0" borderId="37" xfId="19" applyNumberFormat="1" applyFont="1" applyFill="1" applyBorder="1" applyAlignment="1" quotePrefix="1">
      <alignment horizontal="left"/>
      <protection/>
    </xf>
    <xf numFmtId="9" fontId="18" fillId="0" borderId="0" xfId="19" applyNumberFormat="1" applyFont="1" applyFill="1" applyBorder="1">
      <alignment/>
      <protection/>
    </xf>
    <xf numFmtId="3" fontId="3" fillId="0" borderId="41" xfId="19" applyNumberFormat="1" applyFont="1" applyBorder="1" applyProtection="1">
      <alignment/>
      <protection locked="0"/>
    </xf>
    <xf numFmtId="4" fontId="10" fillId="0" borderId="10" xfId="19" applyNumberFormat="1" applyFont="1" applyBorder="1" applyProtection="1">
      <alignment/>
      <protection locked="0"/>
    </xf>
    <xf numFmtId="3" fontId="7" fillId="0" borderId="42" xfId="19" applyNumberFormat="1" applyFont="1" applyFill="1" applyBorder="1" applyAlignment="1">
      <alignment horizontal="left"/>
      <protection/>
    </xf>
    <xf numFmtId="3" fontId="3" fillId="0" borderId="43" xfId="19" applyNumberFormat="1" applyFont="1" applyFill="1" applyBorder="1">
      <alignment/>
      <protection/>
    </xf>
    <xf numFmtId="9" fontId="18" fillId="0" borderId="43" xfId="19" applyNumberFormat="1" applyFont="1" applyFill="1" applyBorder="1">
      <alignment/>
      <protection/>
    </xf>
    <xf numFmtId="0" fontId="3" fillId="0" borderId="44" xfId="19" applyFont="1" applyFill="1" applyBorder="1" applyAlignment="1" applyProtection="1">
      <alignment horizontal="center" vertical="center"/>
      <protection locked="0"/>
    </xf>
    <xf numFmtId="3" fontId="3" fillId="0" borderId="45" xfId="19" applyNumberFormat="1" applyFont="1" applyBorder="1" applyProtection="1">
      <alignment/>
      <protection locked="0"/>
    </xf>
    <xf numFmtId="168" fontId="10" fillId="0" borderId="46" xfId="19" applyNumberFormat="1" applyFont="1" applyBorder="1" applyProtection="1">
      <alignment/>
      <protection locked="0"/>
    </xf>
    <xf numFmtId="168" fontId="10" fillId="0" borderId="47" xfId="19" applyNumberFormat="1" applyFont="1" applyBorder="1" applyProtection="1">
      <alignment/>
      <protection locked="0"/>
    </xf>
    <xf numFmtId="4" fontId="10" fillId="0" borderId="48" xfId="19" applyNumberFormat="1" applyFont="1" applyBorder="1" applyProtection="1">
      <alignment/>
      <protection locked="0"/>
    </xf>
    <xf numFmtId="168" fontId="3" fillId="0" borderId="49" xfId="19" applyNumberFormat="1" applyFont="1" applyBorder="1" applyProtection="1">
      <alignment/>
      <protection locked="0"/>
    </xf>
    <xf numFmtId="3" fontId="6" fillId="0" borderId="0" xfId="19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3" fillId="0" borderId="8" xfId="19" applyFont="1" applyFill="1" applyBorder="1" applyAlignment="1" applyProtection="1">
      <alignment horizontal="center"/>
      <protection locked="0"/>
    </xf>
    <xf numFmtId="4" fontId="8" fillId="0" borderId="50" xfId="19" applyNumberFormat="1" applyFont="1" applyFill="1" applyBorder="1" applyAlignment="1" applyProtection="1">
      <alignment horizontal="center"/>
      <protection locked="0"/>
    </xf>
    <xf numFmtId="4" fontId="8" fillId="0" borderId="51" xfId="19" applyNumberFormat="1" applyFont="1" applyFill="1" applyBorder="1" applyAlignment="1" applyProtection="1">
      <alignment horizontal="center"/>
      <protection locked="0"/>
    </xf>
    <xf numFmtId="4" fontId="8" fillId="0" borderId="52" xfId="19" applyNumberFormat="1" applyFont="1" applyFill="1" applyBorder="1" applyAlignment="1" applyProtection="1">
      <alignment horizontal="center"/>
      <protection locked="0"/>
    </xf>
    <xf numFmtId="3" fontId="8" fillId="0" borderId="14" xfId="19" applyNumberFormat="1" applyFont="1" applyFill="1" applyBorder="1" applyAlignment="1" applyProtection="1" quotePrefix="1">
      <alignment horizontal="center"/>
      <protection locked="0"/>
    </xf>
    <xf numFmtId="168" fontId="3" fillId="0" borderId="53" xfId="19" applyNumberFormat="1" applyFont="1" applyFill="1" applyBorder="1" applyAlignment="1" applyProtection="1">
      <alignment horizontal="center"/>
      <protection locked="0"/>
    </xf>
    <xf numFmtId="169" fontId="3" fillId="0" borderId="54" xfId="19" applyNumberFormat="1" applyFont="1" applyFill="1" applyBorder="1" applyAlignment="1" applyProtection="1">
      <alignment horizontal="centerContinuous"/>
      <protection locked="0"/>
    </xf>
    <xf numFmtId="0" fontId="3" fillId="0" borderId="21" xfId="19" applyFont="1" applyFill="1" applyBorder="1" applyAlignment="1" applyProtection="1">
      <alignment horizontal="center"/>
      <protection locked="0"/>
    </xf>
    <xf numFmtId="0" fontId="3" fillId="0" borderId="55" xfId="19" applyFont="1" applyFill="1" applyBorder="1" applyAlignment="1" applyProtection="1">
      <alignment horizontal="center"/>
      <protection locked="0"/>
    </xf>
    <xf numFmtId="0" fontId="3" fillId="0" borderId="8" xfId="19" applyFont="1" applyFill="1" applyBorder="1" applyAlignment="1" applyProtection="1">
      <alignment horizontal="center" vertical="center"/>
      <protection locked="0"/>
    </xf>
    <xf numFmtId="0" fontId="3" fillId="0" borderId="21" xfId="19" applyFont="1" applyFill="1" applyBorder="1" applyAlignment="1" applyProtection="1">
      <alignment horizontal="center" vertical="center"/>
      <protection locked="0"/>
    </xf>
    <xf numFmtId="0" fontId="11" fillId="0" borderId="1" xfId="19" applyFont="1" applyFill="1" applyBorder="1" applyAlignment="1" applyProtection="1">
      <alignment horizontal="center" vertical="center"/>
      <protection locked="0"/>
    </xf>
    <xf numFmtId="3" fontId="11" fillId="0" borderId="52" xfId="19" applyNumberFormat="1" applyFont="1" applyBorder="1" applyAlignment="1" applyProtection="1">
      <alignment vertical="center"/>
      <protection locked="0"/>
    </xf>
    <xf numFmtId="4" fontId="11" fillId="0" borderId="52" xfId="19" applyNumberFormat="1" applyFont="1" applyBorder="1" applyAlignment="1" applyProtection="1">
      <alignment vertical="center"/>
      <protection locked="0"/>
    </xf>
    <xf numFmtId="3" fontId="11" fillId="0" borderId="52" xfId="19" applyNumberFormat="1" applyFont="1" applyBorder="1" applyAlignment="1" applyProtection="1">
      <alignment vertical="center"/>
      <protection locked="0"/>
    </xf>
    <xf numFmtId="3" fontId="11" fillId="0" borderId="56" xfId="19" applyNumberFormat="1" applyFont="1" applyBorder="1" applyAlignment="1" applyProtection="1">
      <alignment vertical="center"/>
      <protection locked="0"/>
    </xf>
    <xf numFmtId="3" fontId="12" fillId="0" borderId="52" xfId="19" applyNumberFormat="1" applyFont="1" applyBorder="1" applyAlignment="1" applyProtection="1">
      <alignment vertical="center"/>
      <protection locked="0"/>
    </xf>
    <xf numFmtId="168" fontId="3" fillId="0" borderId="52" xfId="19" applyNumberFormat="1" applyFont="1" applyFill="1" applyBorder="1" applyAlignment="1" applyProtection="1">
      <alignment vertical="center"/>
      <protection locked="0"/>
    </xf>
    <xf numFmtId="3" fontId="10" fillId="0" borderId="56" xfId="19" applyNumberFormat="1" applyFont="1" applyBorder="1" applyProtection="1">
      <alignment/>
      <protection locked="0"/>
    </xf>
    <xf numFmtId="3" fontId="10" fillId="0" borderId="51" xfId="19" applyNumberFormat="1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22" fontId="20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15" fontId="0" fillId="0" borderId="0" xfId="0" applyNumberFormat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Continuous"/>
      <protection locked="0"/>
    </xf>
    <xf numFmtId="4" fontId="0" fillId="0" borderId="57" xfId="0" applyNumberFormat="1" applyBorder="1" applyAlignment="1" applyProtection="1">
      <alignment horizontal="centerContinuous"/>
      <protection locked="0"/>
    </xf>
    <xf numFmtId="3" fontId="0" fillId="0" borderId="57" xfId="0" applyNumberFormat="1" applyBorder="1" applyAlignment="1" applyProtection="1">
      <alignment horizontal="centerContinuous"/>
      <protection locked="0"/>
    </xf>
    <xf numFmtId="169" fontId="0" fillId="0" borderId="57" xfId="0" applyNumberFormat="1" applyBorder="1" applyAlignment="1" applyProtection="1">
      <alignment horizontal="centerContinuous"/>
      <protection locked="0"/>
    </xf>
    <xf numFmtId="0" fontId="0" fillId="0" borderId="57" xfId="0" applyBorder="1" applyAlignment="1" applyProtection="1">
      <alignment horizontal="centerContinuous"/>
      <protection locked="0"/>
    </xf>
    <xf numFmtId="0" fontId="7" fillId="0" borderId="0" xfId="0" applyFont="1" applyAlignment="1">
      <alignment/>
    </xf>
    <xf numFmtId="4" fontId="8" fillId="0" borderId="58" xfId="0" applyNumberFormat="1" applyFont="1" applyFill="1" applyBorder="1" applyAlignment="1" applyProtection="1">
      <alignment horizontal="center"/>
      <protection locked="0"/>
    </xf>
    <xf numFmtId="4" fontId="8" fillId="0" borderId="59" xfId="0" applyNumberFormat="1" applyFont="1" applyFill="1" applyBorder="1" applyAlignment="1" applyProtection="1">
      <alignment horizontal="center"/>
      <protection locked="0"/>
    </xf>
    <xf numFmtId="4" fontId="8" fillId="0" borderId="60" xfId="0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 quotePrefix="1">
      <alignment horizontal="center"/>
      <protection locked="0"/>
    </xf>
    <xf numFmtId="168" fontId="3" fillId="0" borderId="61" xfId="0" applyNumberFormat="1" applyFont="1" applyFill="1" applyBorder="1" applyAlignment="1" applyProtection="1">
      <alignment horizontal="center"/>
      <protection locked="0"/>
    </xf>
    <xf numFmtId="169" fontId="3" fillId="0" borderId="62" xfId="0" applyNumberFormat="1" applyFont="1" applyFill="1" applyBorder="1" applyAlignment="1" applyProtection="1">
      <alignment horizontal="center"/>
      <protection locked="0"/>
    </xf>
    <xf numFmtId="169" fontId="3" fillId="0" borderId="63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3" fontId="3" fillId="0" borderId="3" xfId="0" applyNumberFormat="1" applyFont="1" applyFill="1" applyBorder="1" applyAlignment="1" applyProtection="1">
      <alignment/>
      <protection locked="0"/>
    </xf>
    <xf numFmtId="4" fontId="8" fillId="0" borderId="3" xfId="0" applyNumberFormat="1" applyFont="1" applyFill="1" applyBorder="1" applyAlignment="1" applyProtection="1">
      <alignment/>
      <protection locked="0"/>
    </xf>
    <xf numFmtId="3" fontId="3" fillId="0" borderId="4" xfId="0" applyNumberFormat="1" applyFont="1" applyFill="1" applyBorder="1" applyAlignment="1" applyProtection="1">
      <alignment/>
      <protection locked="0"/>
    </xf>
    <xf numFmtId="0" fontId="3" fillId="0" borderId="6" xfId="0" applyNumberFormat="1" applyFont="1" applyFill="1" applyBorder="1" applyAlignment="1" applyProtection="1">
      <alignment horizontal="center" wrapText="1"/>
      <protection locked="0"/>
    </xf>
    <xf numFmtId="4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3" fontId="9" fillId="0" borderId="9" xfId="0" applyNumberFormat="1" applyFont="1" applyFill="1" applyBorder="1" applyAlignment="1" applyProtection="1">
      <alignment horizontal="center"/>
      <protection locked="0"/>
    </xf>
    <xf numFmtId="168" fontId="3" fillId="0" borderId="10" xfId="0" applyNumberFormat="1" applyFont="1" applyFill="1" applyBorder="1" applyAlignment="1" applyProtection="1" quotePrefix="1">
      <alignment horizontal="center"/>
      <protection locked="0"/>
    </xf>
    <xf numFmtId="169" fontId="7" fillId="0" borderId="0" xfId="0" applyNumberFormat="1" applyFont="1" applyFill="1" applyBorder="1" applyAlignment="1" applyProtection="1">
      <alignment horizontal="center"/>
      <protection locked="0"/>
    </xf>
    <xf numFmtId="169" fontId="3" fillId="0" borderId="0" xfId="0" applyNumberFormat="1" applyFont="1" applyFill="1" applyBorder="1" applyAlignment="1" applyProtection="1">
      <alignment horizontal="center"/>
      <protection locked="0"/>
    </xf>
    <xf numFmtId="169" fontId="3" fillId="0" borderId="64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9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 wrapText="1"/>
      <protection locked="0"/>
    </xf>
    <xf numFmtId="4" fontId="3" fillId="0" borderId="9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168" fontId="3" fillId="0" borderId="10" xfId="0" applyNumberFormat="1" applyFont="1" applyFill="1" applyBorder="1" applyAlignment="1" applyProtection="1">
      <alignment horizontal="center"/>
      <protection locked="0"/>
    </xf>
    <xf numFmtId="169" fontId="9" fillId="0" borderId="0" xfId="0" applyNumberFormat="1" applyFont="1" applyFill="1" applyBorder="1" applyAlignment="1" applyProtection="1" quotePrefix="1">
      <alignment horizontal="center"/>
      <protection locked="0"/>
    </xf>
    <xf numFmtId="169" fontId="9" fillId="0" borderId="64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 wrapText="1"/>
      <protection locked="0"/>
    </xf>
    <xf numFmtId="4" fontId="3" fillId="0" borderId="15" xfId="0" applyNumberFormat="1" applyFont="1" applyFill="1" applyBorder="1" applyAlignment="1" applyProtection="1">
      <alignment horizontal="center"/>
      <protection locked="0"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168" fontId="3" fillId="0" borderId="16" xfId="0" applyNumberFormat="1" applyFont="1" applyFill="1" applyBorder="1" applyAlignment="1" applyProtection="1">
      <alignment horizontal="center"/>
      <protection locked="0"/>
    </xf>
    <xf numFmtId="169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65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3" fontId="3" fillId="0" borderId="9" xfId="0" applyNumberFormat="1" applyFont="1" applyBorder="1" applyAlignment="1" applyProtection="1">
      <alignment vertical="center"/>
      <protection locked="0"/>
    </xf>
    <xf numFmtId="4" fontId="3" fillId="0" borderId="9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168" fontId="3" fillId="0" borderId="10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9" fontId="10" fillId="0" borderId="55" xfId="20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10" fillId="0" borderId="66" xfId="0" applyNumberFormat="1" applyFont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/>
      <protection locked="0"/>
    </xf>
    <xf numFmtId="4" fontId="3" fillId="0" borderId="9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9" fillId="0" borderId="9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/>
      <protection locked="0"/>
    </xf>
    <xf numFmtId="169" fontId="10" fillId="0" borderId="9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3" fontId="10" fillId="0" borderId="9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11" fillId="0" borderId="25" xfId="0" applyNumberFormat="1" applyFont="1" applyBorder="1" applyAlignment="1" applyProtection="1">
      <alignment vertical="center"/>
      <protection locked="0"/>
    </xf>
    <xf numFmtId="4" fontId="11" fillId="0" borderId="25" xfId="0" applyNumberFormat="1" applyFont="1" applyBorder="1" applyAlignment="1" applyProtection="1">
      <alignment vertical="center"/>
      <protection locked="0"/>
    </xf>
    <xf numFmtId="3" fontId="11" fillId="0" borderId="25" xfId="0" applyNumberFormat="1" applyFont="1" applyBorder="1" applyAlignment="1" applyProtection="1">
      <alignment vertical="center"/>
      <protection locked="0"/>
    </xf>
    <xf numFmtId="3" fontId="11" fillId="0" borderId="23" xfId="0" applyNumberFormat="1" applyFont="1" applyBorder="1" applyAlignment="1" applyProtection="1">
      <alignment vertical="center"/>
      <protection locked="0"/>
    </xf>
    <xf numFmtId="3" fontId="12" fillId="0" borderId="25" xfId="0" applyNumberFormat="1" applyFont="1" applyBorder="1" applyAlignment="1" applyProtection="1">
      <alignment vertical="center"/>
      <protection locked="0"/>
    </xf>
    <xf numFmtId="168" fontId="3" fillId="0" borderId="25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Border="1" applyAlignment="1" applyProtection="1">
      <alignment/>
      <protection locked="0"/>
    </xf>
    <xf numFmtId="3" fontId="10" fillId="0" borderId="67" xfId="0" applyNumberFormat="1" applyFont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3" fontId="10" fillId="0" borderId="25" xfId="0" applyNumberFormat="1" applyFont="1" applyBorder="1" applyAlignment="1" applyProtection="1">
      <alignment/>
      <protection locked="0"/>
    </xf>
    <xf numFmtId="4" fontId="10" fillId="0" borderId="25" xfId="0" applyNumberFormat="1" applyFont="1" applyBorder="1" applyAlignment="1" applyProtection="1">
      <alignment/>
      <protection locked="0"/>
    </xf>
    <xf numFmtId="3" fontId="0" fillId="0" borderId="26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16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center"/>
      <protection locked="0"/>
    </xf>
    <xf numFmtId="3" fontId="3" fillId="0" borderId="29" xfId="0" applyNumberFormat="1" applyFont="1" applyFill="1" applyBorder="1" applyAlignment="1" applyProtection="1">
      <alignment horizontal="center"/>
      <protection locked="0"/>
    </xf>
    <xf numFmtId="3" fontId="10" fillId="0" borderId="30" xfId="0" applyNumberFormat="1" applyFont="1" applyFill="1" applyBorder="1" applyAlignment="1" applyProtection="1">
      <alignment horizontal="center"/>
      <protection locked="0"/>
    </xf>
    <xf numFmtId="3" fontId="7" fillId="0" borderId="31" xfId="0" applyNumberFormat="1" applyFont="1" applyFill="1" applyBorder="1" applyAlignment="1" applyProtection="1">
      <alignment horizontal="center"/>
      <protection locked="0"/>
    </xf>
    <xf numFmtId="3" fontId="3" fillId="0" borderId="34" xfId="0" applyNumberFormat="1" applyFont="1" applyFill="1" applyBorder="1" applyAlignment="1" applyProtection="1">
      <alignment horizontal="center"/>
      <protection locked="0"/>
    </xf>
    <xf numFmtId="3" fontId="3" fillId="0" borderId="35" xfId="0" applyNumberFormat="1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3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70" fontId="9" fillId="0" borderId="34" xfId="0" applyNumberFormat="1" applyFont="1" applyFill="1" applyBorder="1" applyAlignment="1" applyProtection="1">
      <alignment horizontal="center"/>
      <protection locked="0"/>
    </xf>
    <xf numFmtId="170" fontId="9" fillId="0" borderId="35" xfId="0" applyNumberFormat="1" applyFont="1" applyFill="1" applyBorder="1" applyAlignment="1" applyProtection="1">
      <alignment horizontal="center"/>
      <protection locked="0"/>
    </xf>
    <xf numFmtId="170" fontId="0" fillId="0" borderId="1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 locked="0"/>
    </xf>
    <xf numFmtId="3" fontId="3" fillId="0" borderId="38" xfId="0" applyNumberFormat="1" applyFont="1" applyFill="1" applyBorder="1" applyAlignment="1" applyProtection="1">
      <alignment horizontal="center"/>
      <protection locked="0"/>
    </xf>
    <xf numFmtId="3" fontId="3" fillId="0" borderId="39" xfId="0" applyNumberFormat="1" applyFont="1" applyFill="1" applyBorder="1" applyAlignment="1" applyProtection="1">
      <alignment horizontal="center"/>
      <protection locked="0"/>
    </xf>
    <xf numFmtId="3" fontId="10" fillId="0" borderId="16" xfId="0" applyNumberFormat="1" applyFont="1" applyFill="1" applyBorder="1" applyAlignment="1" applyProtection="1">
      <alignment horizontal="center"/>
      <protection locked="0"/>
    </xf>
    <xf numFmtId="3" fontId="7" fillId="0" borderId="15" xfId="0" applyNumberFormat="1" applyFont="1" applyFill="1" applyBorder="1" applyAlignment="1" applyProtection="1">
      <alignment horizontal="center"/>
      <protection locked="0"/>
    </xf>
    <xf numFmtId="9" fontId="0" fillId="0" borderId="0" xfId="20" applyAlignment="1" applyProtection="1">
      <alignment/>
      <protection locked="0"/>
    </xf>
    <xf numFmtId="3" fontId="3" fillId="0" borderId="41" xfId="0" applyNumberFormat="1" applyFont="1" applyFill="1" applyBorder="1" applyAlignment="1" applyProtection="1">
      <alignment/>
      <protection locked="0"/>
    </xf>
    <xf numFmtId="3" fontId="3" fillId="0" borderId="41" xfId="0" applyNumberFormat="1" applyFont="1" applyFill="1" applyBorder="1" applyAlignment="1" applyProtection="1">
      <alignment/>
      <protection locked="0"/>
    </xf>
    <xf numFmtId="168" fontId="19" fillId="0" borderId="10" xfId="0" applyNumberFormat="1" applyFont="1" applyFill="1" applyBorder="1" applyAlignment="1" applyProtection="1">
      <alignment/>
      <protection locked="0"/>
    </xf>
    <xf numFmtId="168" fontId="10" fillId="0" borderId="10" xfId="0" applyNumberFormat="1" applyFont="1" applyBorder="1" applyAlignment="1" applyProtection="1">
      <alignment/>
      <protection locked="0"/>
    </xf>
    <xf numFmtId="4" fontId="10" fillId="0" borderId="9" xfId="0" applyNumberFormat="1" applyFont="1" applyBorder="1" applyAlignment="1" applyProtection="1">
      <alignment/>
      <protection locked="0"/>
    </xf>
    <xf numFmtId="168" fontId="10" fillId="0" borderId="10" xfId="0" applyNumberFormat="1" applyFont="1" applyFill="1" applyBorder="1" applyAlignment="1" applyProtection="1">
      <alignment/>
      <protection locked="0"/>
    </xf>
    <xf numFmtId="168" fontId="10" fillId="0" borderId="21" xfId="0" applyNumberFormat="1" applyFont="1" applyBorder="1" applyAlignment="1" applyProtection="1">
      <alignment vertical="center"/>
      <protection locked="0"/>
    </xf>
    <xf numFmtId="3" fontId="3" fillId="0" borderId="41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3" fontId="3" fillId="0" borderId="45" xfId="0" applyNumberFormat="1" applyFont="1" applyBorder="1" applyAlignment="1" applyProtection="1">
      <alignment/>
      <protection locked="0"/>
    </xf>
    <xf numFmtId="168" fontId="10" fillId="0" borderId="46" xfId="0" applyNumberFormat="1" applyFont="1" applyBorder="1" applyAlignment="1" applyProtection="1">
      <alignment/>
      <protection locked="0"/>
    </xf>
    <xf numFmtId="168" fontId="10" fillId="0" borderId="47" xfId="0" applyNumberFormat="1" applyFont="1" applyBorder="1" applyAlignment="1" applyProtection="1">
      <alignment/>
      <protection locked="0"/>
    </xf>
    <xf numFmtId="4" fontId="10" fillId="0" borderId="48" xfId="0" applyNumberFormat="1" applyFont="1" applyBorder="1" applyAlignment="1" applyProtection="1">
      <alignment/>
      <protection locked="0"/>
    </xf>
    <xf numFmtId="169" fontId="3" fillId="0" borderId="68" xfId="0" applyNumberFormat="1" applyFont="1" applyFill="1" applyBorder="1" applyAlignment="1" applyProtection="1">
      <alignment horizontal="centerContinuous"/>
      <protection locked="0"/>
    </xf>
    <xf numFmtId="169" fontId="3" fillId="0" borderId="5" xfId="0" applyNumberFormat="1" applyFont="1" applyFill="1" applyBorder="1" applyAlignment="1" applyProtection="1">
      <alignment horizontal="centerContinuous"/>
      <protection locked="0"/>
    </xf>
    <xf numFmtId="169" fontId="3" fillId="0" borderId="12" xfId="0" applyNumberFormat="1" applyFont="1" applyFill="1" applyBorder="1" applyAlignment="1" applyProtection="1">
      <alignment horizontal="center"/>
      <protection locked="0"/>
    </xf>
    <xf numFmtId="169" fontId="9" fillId="0" borderId="12" xfId="0" applyNumberFormat="1" applyFont="1" applyFill="1" applyBorder="1" applyAlignment="1" applyProtection="1" quotePrefix="1">
      <alignment horizontal="center"/>
      <protection locked="0"/>
    </xf>
    <xf numFmtId="0" fontId="7" fillId="0" borderId="69" xfId="0" applyFont="1" applyFill="1" applyBorder="1" applyAlignment="1" applyProtection="1">
      <alignment horizontal="center"/>
      <protection locked="0"/>
    </xf>
    <xf numFmtId="9" fontId="10" fillId="0" borderId="70" xfId="20" applyFont="1" applyBorder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9" fontId="10" fillId="0" borderId="71" xfId="20" applyFont="1" applyBorder="1" applyAlignment="1" applyProtection="1">
      <alignment vertical="center"/>
      <protection locked="0"/>
    </xf>
    <xf numFmtId="9" fontId="10" fillId="0" borderId="72" xfId="20" applyFont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168" fontId="3" fillId="0" borderId="73" xfId="0" applyNumberFormat="1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168" fontId="3" fillId="0" borderId="74" xfId="0" applyNumberFormat="1" applyFont="1" applyFill="1" applyBorder="1" applyAlignment="1" applyProtection="1">
      <alignment horizontal="center"/>
      <protection locked="0"/>
    </xf>
    <xf numFmtId="0" fontId="3" fillId="0" borderId="75" xfId="0" applyFont="1" applyFill="1" applyBorder="1" applyAlignment="1" applyProtection="1">
      <alignment horizontal="center"/>
      <protection locked="0"/>
    </xf>
    <xf numFmtId="168" fontId="3" fillId="0" borderId="76" xfId="0" applyNumberFormat="1" applyFont="1" applyFill="1" applyBorder="1" applyAlignment="1" applyProtection="1">
      <alignment horizontal="center"/>
      <protection locked="0"/>
    </xf>
    <xf numFmtId="168" fontId="3" fillId="0" borderId="74" xfId="0" applyNumberFormat="1" applyFont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168" fontId="3" fillId="0" borderId="77" xfId="0" applyNumberFormat="1" applyFont="1" applyBorder="1" applyAlignment="1" applyProtection="1">
      <alignment/>
      <protection locked="0"/>
    </xf>
    <xf numFmtId="3" fontId="8" fillId="0" borderId="5" xfId="0" applyNumberFormat="1" applyFont="1" applyFill="1" applyBorder="1" applyAlignment="1" applyProtection="1" quotePrefix="1">
      <alignment horizontal="center"/>
      <protection locked="0"/>
    </xf>
    <xf numFmtId="3" fontId="9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169" fontId="3" fillId="0" borderId="62" xfId="0" applyNumberFormat="1" applyFont="1" applyFill="1" applyBorder="1" applyAlignment="1" applyProtection="1">
      <alignment horizontal="centerContinuous"/>
      <protection locked="0"/>
    </xf>
    <xf numFmtId="169" fontId="7" fillId="0" borderId="78" xfId="0" applyNumberFormat="1" applyFont="1" applyFill="1" applyBorder="1" applyAlignment="1" applyProtection="1">
      <alignment horizontal="center"/>
      <protection locked="0"/>
    </xf>
    <xf numFmtId="169" fontId="9" fillId="0" borderId="8" xfId="0" applyNumberFormat="1" applyFont="1" applyFill="1" applyBorder="1" applyAlignment="1" applyProtection="1" quotePrefix="1">
      <alignment horizontal="center"/>
      <protection locked="0"/>
    </xf>
    <xf numFmtId="169" fontId="7" fillId="0" borderId="55" xfId="0" applyNumberFormat="1" applyFont="1" applyFill="1" applyBorder="1" applyAlignment="1" applyProtection="1">
      <alignment horizontal="center"/>
      <protection locked="0"/>
    </xf>
    <xf numFmtId="3" fontId="9" fillId="0" borderId="9" xfId="0" applyNumberFormat="1" applyFont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3" fontId="9" fillId="0" borderId="12" xfId="0" applyNumberFormat="1" applyFont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3" fontId="9" fillId="0" borderId="22" xfId="0" applyNumberFormat="1" applyFont="1" applyBorder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169" fontId="11" fillId="0" borderId="25" xfId="0" applyNumberFormat="1" applyFont="1" applyBorder="1" applyAlignment="1" applyProtection="1">
      <alignment vertical="center"/>
      <protection locked="0"/>
    </xf>
    <xf numFmtId="3" fontId="10" fillId="0" borderId="79" xfId="0" applyNumberFormat="1" applyFont="1" applyBorder="1" applyAlignment="1" applyProtection="1">
      <alignment/>
      <protection locked="0"/>
    </xf>
    <xf numFmtId="3" fontId="12" fillId="0" borderId="26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/>
      <protection locked="0"/>
    </xf>
    <xf numFmtId="3" fontId="7" fillId="0" borderId="80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3" fontId="7" fillId="0" borderId="55" xfId="0" applyNumberFormat="1" applyFont="1" applyFill="1" applyBorder="1" applyAlignment="1" applyProtection="1">
      <alignment horizontal="center"/>
      <protection locked="0"/>
    </xf>
    <xf numFmtId="4" fontId="10" fillId="0" borderId="21" xfId="0" applyNumberFormat="1" applyFont="1" applyBorder="1" applyAlignment="1" applyProtection="1">
      <alignment/>
      <protection locked="0"/>
    </xf>
    <xf numFmtId="4" fontId="10" fillId="0" borderId="81" xfId="0" applyNumberFormat="1" applyFont="1" applyBorder="1" applyAlignment="1" applyProtection="1">
      <alignment/>
      <protection locked="0"/>
    </xf>
    <xf numFmtId="169" fontId="3" fillId="0" borderId="19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/>
      <protection locked="0"/>
    </xf>
    <xf numFmtId="3" fontId="10" fillId="0" borderId="26" xfId="0" applyNumberFormat="1" applyFont="1" applyBorder="1" applyAlignment="1" applyProtection="1">
      <alignment/>
      <protection locked="0"/>
    </xf>
    <xf numFmtId="168" fontId="3" fillId="0" borderId="32" xfId="0" applyNumberFormat="1" applyFont="1" applyFill="1" applyBorder="1" applyAlignment="1" applyProtection="1">
      <alignment horizontal="center"/>
      <protection locked="0"/>
    </xf>
    <xf numFmtId="168" fontId="3" fillId="0" borderId="36" xfId="0" applyNumberFormat="1" applyFont="1" applyFill="1" applyBorder="1" applyAlignment="1" applyProtection="1">
      <alignment horizontal="center"/>
      <protection locked="0"/>
    </xf>
    <xf numFmtId="168" fontId="3" fillId="0" borderId="40" xfId="0" applyNumberFormat="1" applyFont="1" applyFill="1" applyBorder="1" applyAlignment="1" applyProtection="1">
      <alignment horizontal="center"/>
      <protection locked="0"/>
    </xf>
    <xf numFmtId="168" fontId="3" fillId="0" borderId="36" xfId="0" applyNumberFormat="1" applyFont="1" applyBorder="1" applyAlignment="1" applyProtection="1">
      <alignment/>
      <protection locked="0"/>
    </xf>
    <xf numFmtId="168" fontId="3" fillId="0" borderId="49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169" fontId="3" fillId="0" borderId="3" xfId="0" applyNumberFormat="1" applyFont="1" applyFill="1" applyBorder="1" applyAlignment="1" applyProtection="1">
      <alignment horizontal="centerContinuous"/>
      <protection locked="0"/>
    </xf>
    <xf numFmtId="9" fontId="3" fillId="0" borderId="0" xfId="20" applyFont="1" applyFill="1" applyBorder="1" applyAlignment="1" applyProtection="1">
      <alignment horizontal="right"/>
      <protection locked="0"/>
    </xf>
    <xf numFmtId="3" fontId="10" fillId="0" borderId="82" xfId="0" applyNumberFormat="1" applyFont="1" applyBorder="1" applyAlignment="1" applyProtection="1">
      <alignment vertical="center"/>
      <protection locked="0"/>
    </xf>
    <xf numFmtId="0" fontId="3" fillId="0" borderId="83" xfId="0" applyFont="1" applyFill="1" applyBorder="1" applyAlignment="1" applyProtection="1">
      <alignment horizontal="center"/>
      <protection locked="0"/>
    </xf>
    <xf numFmtId="3" fontId="10" fillId="0" borderId="84" xfId="0" applyNumberFormat="1" applyFont="1" applyBorder="1" applyAlignment="1" applyProtection="1">
      <alignment/>
      <protection locked="0"/>
    </xf>
    <xf numFmtId="4" fontId="10" fillId="0" borderId="84" xfId="0" applyNumberFormat="1" applyFont="1" applyBorder="1" applyAlignment="1" applyProtection="1">
      <alignment/>
      <protection locked="0"/>
    </xf>
    <xf numFmtId="3" fontId="10" fillId="0" borderId="85" xfId="0" applyNumberFormat="1" applyFont="1" applyBorder="1" applyAlignment="1" applyProtection="1">
      <alignment/>
      <protection locked="0"/>
    </xf>
    <xf numFmtId="3" fontId="0" fillId="0" borderId="86" xfId="0" applyNumberFormat="1" applyFont="1" applyBorder="1" applyAlignment="1" applyProtection="1">
      <alignment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167" fontId="25" fillId="0" borderId="0" xfId="0" applyNumberFormat="1" applyFont="1" applyFill="1" applyBorder="1" applyAlignment="1" applyProtection="1">
      <alignment/>
      <protection locked="0"/>
    </xf>
    <xf numFmtId="167" fontId="26" fillId="0" borderId="0" xfId="0" applyNumberFormat="1" applyFont="1" applyFill="1" applyBorder="1" applyAlignment="1" applyProtection="1">
      <alignment/>
      <protection locked="0"/>
    </xf>
    <xf numFmtId="167" fontId="23" fillId="0" borderId="50" xfId="0" applyNumberFormat="1" applyFont="1" applyFill="1" applyBorder="1" applyAlignment="1" applyProtection="1">
      <alignment horizontal="center" vertical="center"/>
      <protection locked="0"/>
    </xf>
    <xf numFmtId="167" fontId="23" fillId="0" borderId="51" xfId="0" applyNumberFormat="1" applyFont="1" applyFill="1" applyBorder="1" applyAlignment="1" applyProtection="1">
      <alignment horizontal="center" vertical="center"/>
      <protection locked="0"/>
    </xf>
    <xf numFmtId="167" fontId="23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3" borderId="87" xfId="0" applyFont="1" applyFill="1" applyBorder="1" applyAlignment="1" applyProtection="1">
      <alignment horizontal="center"/>
      <protection locked="0"/>
    </xf>
    <xf numFmtId="3" fontId="3" fillId="3" borderId="88" xfId="0" applyNumberFormat="1" applyFont="1" applyFill="1" applyBorder="1" applyAlignment="1" applyProtection="1">
      <alignment horizontal="center"/>
      <protection locked="0"/>
    </xf>
    <xf numFmtId="3" fontId="3" fillId="3" borderId="30" xfId="0" applyNumberFormat="1" applyFont="1" applyFill="1" applyBorder="1" applyAlignment="1" applyProtection="1">
      <alignment horizontal="center"/>
      <protection locked="0"/>
    </xf>
    <xf numFmtId="3" fontId="7" fillId="3" borderId="3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3" fontId="3" fillId="3" borderId="13" xfId="0" applyNumberFormat="1" applyFont="1" applyFill="1" applyBorder="1" applyAlignment="1" applyProtection="1">
      <alignment horizontal="center"/>
      <protection locked="0"/>
    </xf>
    <xf numFmtId="3" fontId="3" fillId="3" borderId="10" xfId="0" applyNumberFormat="1" applyFont="1" applyFill="1" applyBorder="1" applyAlignment="1" applyProtection="1">
      <alignment horizontal="center"/>
      <protection locked="0"/>
    </xf>
    <xf numFmtId="3" fontId="9" fillId="3" borderId="13" xfId="0" applyNumberFormat="1" applyFont="1" applyFill="1" applyBorder="1" applyAlignment="1" applyProtection="1">
      <alignment horizontal="center"/>
      <protection locked="0"/>
    </xf>
    <xf numFmtId="3" fontId="9" fillId="3" borderId="10" xfId="0" applyNumberFormat="1" applyFont="1" applyFill="1" applyBorder="1" applyAlignment="1" applyProtection="1">
      <alignment horizontal="center"/>
      <protection locked="0"/>
    </xf>
    <xf numFmtId="3" fontId="9" fillId="3" borderId="41" xfId="0" applyNumberFormat="1" applyFont="1" applyFill="1" applyBorder="1" applyAlignment="1" applyProtection="1">
      <alignment horizontal="center"/>
      <protection locked="0"/>
    </xf>
    <xf numFmtId="3" fontId="7" fillId="3" borderId="89" xfId="0" applyNumberFormat="1" applyFont="1" applyFill="1" applyBorder="1" applyAlignment="1" applyProtection="1">
      <alignment horizontal="center"/>
      <protection locked="0"/>
    </xf>
    <xf numFmtId="4" fontId="7" fillId="3" borderId="16" xfId="0" applyNumberFormat="1" applyFont="1" applyFill="1" applyBorder="1" applyAlignment="1" applyProtection="1">
      <alignment horizontal="center"/>
      <protection locked="0"/>
    </xf>
    <xf numFmtId="3" fontId="7" fillId="3" borderId="39" xfId="0" applyNumberFormat="1" applyFont="1" applyFill="1" applyBorder="1" applyAlignment="1" applyProtection="1">
      <alignment horizontal="center"/>
      <protection locked="0"/>
    </xf>
    <xf numFmtId="3" fontId="3" fillId="0" borderId="9" xfId="0" applyNumberFormat="1" applyFont="1" applyBorder="1" applyAlignment="1" applyProtection="1">
      <alignment vertical="center"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3" fontId="7" fillId="0" borderId="9" xfId="0" applyNumberFormat="1" applyFont="1" applyBorder="1" applyAlignment="1" applyProtection="1">
      <alignment/>
      <protection locked="0"/>
    </xf>
    <xf numFmtId="3" fontId="7" fillId="0" borderId="22" xfId="0" applyNumberFormat="1" applyFont="1" applyBorder="1" applyAlignment="1" applyProtection="1">
      <alignment/>
      <protection locked="0"/>
    </xf>
    <xf numFmtId="3" fontId="3" fillId="0" borderId="48" xfId="0" applyNumberFormat="1" applyFont="1" applyBorder="1" applyAlignment="1" applyProtection="1">
      <alignment/>
      <protection locked="0"/>
    </xf>
    <xf numFmtId="3" fontId="3" fillId="0" borderId="90" xfId="0" applyNumberFormat="1" applyFont="1" applyBorder="1" applyAlignment="1" applyProtection="1">
      <alignment/>
      <protection locked="0"/>
    </xf>
    <xf numFmtId="3" fontId="3" fillId="0" borderId="91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68" fontId="7" fillId="0" borderId="0" xfId="0" applyNumberFormat="1" applyFont="1" applyBorder="1" applyAlignment="1" applyProtection="1">
      <alignment/>
      <protection locked="0"/>
    </xf>
    <xf numFmtId="3" fontId="27" fillId="3" borderId="88" xfId="0" applyNumberFormat="1" applyFont="1" applyFill="1" applyBorder="1" applyAlignment="1" applyProtection="1">
      <alignment horizontal="center"/>
      <protection locked="0"/>
    </xf>
    <xf numFmtId="3" fontId="27" fillId="3" borderId="13" xfId="0" applyNumberFormat="1" applyFont="1" applyFill="1" applyBorder="1" applyAlignment="1" applyProtection="1">
      <alignment horizontal="center"/>
      <protection locked="0"/>
    </xf>
    <xf numFmtId="3" fontId="7" fillId="0" borderId="41" xfId="0" applyNumberFormat="1" applyFont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3" fontId="7" fillId="0" borderId="90" xfId="0" applyNumberFormat="1" applyFont="1" applyBorder="1" applyAlignment="1" applyProtection="1">
      <alignment/>
      <protection locked="0"/>
    </xf>
    <xf numFmtId="3" fontId="3" fillId="0" borderId="45" xfId="0" applyNumberFormat="1" applyFont="1" applyBorder="1" applyAlignment="1" applyProtection="1">
      <alignment/>
      <protection locked="0"/>
    </xf>
    <xf numFmtId="3" fontId="3" fillId="0" borderId="46" xfId="0" applyNumberFormat="1" applyFont="1" applyBorder="1" applyAlignment="1" applyProtection="1">
      <alignment/>
      <protection locked="0"/>
    </xf>
    <xf numFmtId="0" fontId="9" fillId="3" borderId="27" xfId="0" applyFont="1" applyFill="1" applyBorder="1" applyAlignment="1" applyProtection="1">
      <alignment horizontal="center"/>
      <protection locked="0"/>
    </xf>
    <xf numFmtId="3" fontId="7" fillId="3" borderId="32" xfId="0" applyNumberFormat="1" applyFont="1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3" fontId="7" fillId="3" borderId="36" xfId="0" applyNumberFormat="1" applyFont="1" applyFill="1" applyBorder="1" applyAlignment="1" applyProtection="1">
      <alignment horizontal="center"/>
      <protection locked="0"/>
    </xf>
    <xf numFmtId="0" fontId="7" fillId="3" borderId="75" xfId="0" applyFont="1" applyFill="1" applyBorder="1" applyAlignment="1" applyProtection="1">
      <alignment horizontal="center"/>
      <protection locked="0"/>
    </xf>
    <xf numFmtId="3" fontId="7" fillId="3" borderId="40" xfId="0" applyNumberFormat="1" applyFont="1" applyFill="1" applyBorder="1" applyAlignment="1" applyProtection="1">
      <alignment horizontal="center"/>
      <protection locked="0"/>
    </xf>
    <xf numFmtId="0" fontId="3" fillId="3" borderId="92" xfId="0" applyFont="1" applyFill="1" applyBorder="1" applyAlignment="1" applyProtection="1">
      <alignment horizontal="center"/>
      <protection locked="0"/>
    </xf>
    <xf numFmtId="168" fontId="13" fillId="0" borderId="36" xfId="0" applyNumberFormat="1" applyFont="1" applyBorder="1" applyAlignment="1" applyProtection="1">
      <alignment/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3" fontId="7" fillId="0" borderId="36" xfId="0" applyNumberFormat="1" applyFont="1" applyBorder="1" applyAlignment="1" applyProtection="1">
      <alignment/>
      <protection locked="0"/>
    </xf>
    <xf numFmtId="0" fontId="9" fillId="3" borderId="44" xfId="0" applyFont="1" applyFill="1" applyBorder="1" applyAlignment="1" applyProtection="1">
      <alignment horizontal="center"/>
      <protection locked="0"/>
    </xf>
    <xf numFmtId="168" fontId="7" fillId="0" borderId="49" xfId="0" applyNumberFormat="1" applyFont="1" applyBorder="1" applyAlignment="1" applyProtection="1">
      <alignment/>
      <protection locked="0"/>
    </xf>
    <xf numFmtId="0" fontId="7" fillId="3" borderId="27" xfId="0" applyFont="1" applyFill="1" applyBorder="1" applyAlignment="1" applyProtection="1">
      <alignment horizontal="center"/>
      <protection locked="0"/>
    </xf>
    <xf numFmtId="22" fontId="4" fillId="0" borderId="0" xfId="0" applyNumberFormat="1" applyFont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/>
      <protection locked="0"/>
    </xf>
    <xf numFmtId="3" fontId="11" fillId="0" borderId="26" xfId="0" applyNumberFormat="1" applyFont="1" applyBorder="1" applyAlignment="1" applyProtection="1">
      <alignment vertical="center"/>
      <protection locked="0"/>
    </xf>
    <xf numFmtId="168" fontId="0" fillId="0" borderId="0" xfId="0" applyNumberFormat="1" applyFill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4" fontId="8" fillId="0" borderId="93" xfId="0" applyNumberFormat="1" applyFont="1" applyFill="1" applyBorder="1" applyAlignment="1" applyProtection="1">
      <alignment horizontal="center"/>
      <protection locked="0"/>
    </xf>
    <xf numFmtId="4" fontId="3" fillId="0" borderId="94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externalLink" Target="externalLinks/externalLink38.xml" /><Relationship Id="rId50" Type="http://schemas.openxmlformats.org/officeDocument/2006/relationships/externalLink" Target="externalLinks/externalLink39.xml" /><Relationship Id="rId51" Type="http://schemas.openxmlformats.org/officeDocument/2006/relationships/externalLink" Target="externalLinks/externalLink40.xml" /><Relationship Id="rId52" Type="http://schemas.openxmlformats.org/officeDocument/2006/relationships/externalLink" Target="externalLinks/externalLink41.xml" /><Relationship Id="rId53" Type="http://schemas.openxmlformats.org/officeDocument/2006/relationships/externalLink" Target="externalLinks/externalLink42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619125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447675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971550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914400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" name="Texte 26"/>
        <xdr:cNvSpPr txBox="1">
          <a:spLocks noChangeArrowheads="1"/>
        </xdr:cNvSpPr>
      </xdr:nvSpPr>
      <xdr:spPr>
        <a:xfrm>
          <a:off x="5972175" y="691515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TRITICALE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" name="Texte 27"/>
        <xdr:cNvSpPr txBox="1">
          <a:spLocks noChangeArrowheads="1"/>
        </xdr:cNvSpPr>
      </xdr:nvSpPr>
      <xdr:spPr>
        <a:xfrm>
          <a:off x="5972175" y="691515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MAIS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" name="Texte 28"/>
        <xdr:cNvSpPr txBox="1">
          <a:spLocks noChangeArrowheads="1"/>
        </xdr:cNvSpPr>
      </xdr:nvSpPr>
      <xdr:spPr>
        <a:xfrm>
          <a:off x="5972175" y="691515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SORGHO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" name="Texte 29"/>
        <xdr:cNvSpPr txBox="1">
          <a:spLocks noChangeArrowheads="1"/>
        </xdr:cNvSpPr>
      </xdr:nvSpPr>
      <xdr:spPr>
        <a:xfrm>
          <a:off x="5972175" y="691515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TOUTES CEREALES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6</xdr:col>
      <xdr:colOff>828675</xdr:colOff>
      <xdr:row>8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1104900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1295400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981075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106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406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4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1406201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4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506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5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606201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6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1506201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5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1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706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70620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7062015_b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7062014_b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1606201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606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806201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80620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906201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906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COLLECTE\France%20collecte%2013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1006201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006201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11062015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106201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1206201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206201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12062015_bi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2062014_bi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1306201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2062015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1706201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70620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COLLECTE\France%20collecte%2014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2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306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701\PrevReg03062015_bi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3062014_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5"/>
    </sheetNames>
    <sheetDataSet>
      <sheetData sheetId="1">
        <row r="21">
          <cell r="F21">
            <v>10950</v>
          </cell>
          <cell r="H21">
            <v>25410</v>
          </cell>
        </row>
        <row r="22">
          <cell r="F22">
            <v>64950</v>
          </cell>
          <cell r="H22">
            <v>176775</v>
          </cell>
          <cell r="I22">
            <v>165200</v>
          </cell>
        </row>
        <row r="23">
          <cell r="F23">
            <v>865</v>
          </cell>
          <cell r="H23">
            <v>1955</v>
          </cell>
          <cell r="I23">
            <v>660</v>
          </cell>
        </row>
        <row r="24">
          <cell r="F24">
            <v>2015</v>
          </cell>
          <cell r="H24">
            <v>4975</v>
          </cell>
          <cell r="I24">
            <v>1250</v>
          </cell>
        </row>
        <row r="25">
          <cell r="F25">
            <v>11945</v>
          </cell>
          <cell r="H25">
            <v>37590</v>
          </cell>
          <cell r="I25">
            <v>29000</v>
          </cell>
        </row>
      </sheetData>
      <sheetData sheetId="2">
        <row r="21">
          <cell r="F21">
            <v>11000</v>
          </cell>
          <cell r="H21">
            <v>30215</v>
          </cell>
        </row>
        <row r="22">
          <cell r="F22">
            <v>69600</v>
          </cell>
        </row>
        <row r="23">
          <cell r="F23">
            <v>1000</v>
          </cell>
          <cell r="H23">
            <v>2465</v>
          </cell>
        </row>
        <row r="24">
          <cell r="F24">
            <v>2100</v>
          </cell>
          <cell r="H24">
            <v>5250</v>
          </cell>
        </row>
        <row r="25">
          <cell r="F25">
            <v>15900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5"/>
    </sheetNames>
    <sheetDataSet>
      <sheetData sheetId="1">
        <row r="21">
          <cell r="F21">
            <v>32000</v>
          </cell>
          <cell r="H21">
            <v>115200</v>
          </cell>
        </row>
        <row r="23">
          <cell r="F23">
            <v>1575</v>
          </cell>
          <cell r="H23">
            <v>7560</v>
          </cell>
          <cell r="I23">
            <v>3000</v>
          </cell>
        </row>
        <row r="24">
          <cell r="F24">
            <v>4100</v>
          </cell>
          <cell r="H24">
            <v>18450</v>
          </cell>
          <cell r="I24">
            <v>16000</v>
          </cell>
        </row>
      </sheetData>
      <sheetData sheetId="2">
        <row r="21">
          <cell r="F21">
            <v>28000</v>
          </cell>
          <cell r="H21">
            <v>112000</v>
          </cell>
        </row>
        <row r="23">
          <cell r="F23">
            <v>1700</v>
          </cell>
          <cell r="H23">
            <v>5100</v>
          </cell>
        </row>
        <row r="24">
          <cell r="F24">
            <v>4100</v>
          </cell>
          <cell r="H24">
            <v>14350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4"/>
    </sheetNames>
    <sheetDataSet>
      <sheetData sheetId="1">
        <row r="23">
          <cell r="F23">
            <v>1500</v>
          </cell>
          <cell r="H23">
            <v>7800</v>
          </cell>
        </row>
        <row r="24">
          <cell r="F24">
            <v>5100</v>
          </cell>
          <cell r="H24">
            <v>25500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138100</v>
          </cell>
          <cell r="H21">
            <v>549000</v>
          </cell>
        </row>
        <row r="22">
          <cell r="F22">
            <v>900</v>
          </cell>
          <cell r="H22">
            <v>2500</v>
          </cell>
          <cell r="I22">
            <v>1500</v>
          </cell>
        </row>
        <row r="23">
          <cell r="F23">
            <v>16200</v>
          </cell>
          <cell r="H23">
            <v>66300</v>
          </cell>
          <cell r="I23">
            <v>59600</v>
          </cell>
        </row>
        <row r="24">
          <cell r="F24">
            <v>15600</v>
          </cell>
          <cell r="H24">
            <v>64700</v>
          </cell>
          <cell r="I24">
            <v>57500</v>
          </cell>
        </row>
      </sheetData>
      <sheetData sheetId="2">
        <row r="21">
          <cell r="F21">
            <v>131000</v>
          </cell>
          <cell r="H21">
            <v>475000</v>
          </cell>
        </row>
        <row r="23">
          <cell r="F23">
            <v>17200</v>
          </cell>
          <cell r="H23">
            <v>70500</v>
          </cell>
        </row>
        <row r="24">
          <cell r="F24">
            <v>15800</v>
          </cell>
          <cell r="H24">
            <v>59000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4"/>
    </sheetNames>
    <sheetDataSet>
      <sheetData sheetId="1">
        <row r="22">
          <cell r="F22">
            <v>1000</v>
          </cell>
          <cell r="H22">
            <v>2800</v>
          </cell>
        </row>
        <row r="23">
          <cell r="F23">
            <v>15100</v>
          </cell>
          <cell r="H23">
            <v>71100</v>
          </cell>
        </row>
        <row r="24">
          <cell r="F24">
            <v>15900</v>
          </cell>
          <cell r="H24">
            <v>59270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5"/>
    </sheetNames>
    <sheetDataSet>
      <sheetData sheetId="1">
        <row r="21">
          <cell r="F21">
            <v>20500</v>
          </cell>
          <cell r="H21">
            <v>69030</v>
          </cell>
        </row>
        <row r="22">
          <cell r="F22">
            <v>23940</v>
          </cell>
          <cell r="H22">
            <v>50800</v>
          </cell>
          <cell r="I22">
            <v>43200</v>
          </cell>
        </row>
        <row r="23">
          <cell r="F23">
            <v>1400</v>
          </cell>
          <cell r="H23">
            <v>4480</v>
          </cell>
          <cell r="I23">
            <v>2620</v>
          </cell>
        </row>
        <row r="24">
          <cell r="F24">
            <v>320</v>
          </cell>
          <cell r="H24">
            <v>630</v>
          </cell>
          <cell r="I24">
            <v>145</v>
          </cell>
        </row>
        <row r="25">
          <cell r="F25">
            <v>7300</v>
          </cell>
          <cell r="H25">
            <v>23350</v>
          </cell>
          <cell r="I25">
            <v>21100</v>
          </cell>
        </row>
      </sheetData>
      <sheetData sheetId="2">
        <row r="21">
          <cell r="F21">
            <v>18840</v>
          </cell>
          <cell r="H21">
            <v>59600</v>
          </cell>
        </row>
        <row r="22">
          <cell r="F22">
            <v>20530</v>
          </cell>
        </row>
        <row r="23">
          <cell r="F23">
            <v>1500</v>
          </cell>
          <cell r="H23">
            <v>5000</v>
          </cell>
        </row>
        <row r="24">
          <cell r="F24">
            <v>310</v>
          </cell>
          <cell r="H24">
            <v>670</v>
          </cell>
        </row>
        <row r="25">
          <cell r="F25">
            <v>10400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4"/>
    </sheetNames>
    <sheetDataSet>
      <sheetData sheetId="1">
        <row r="22">
          <cell r="F22">
            <v>22545</v>
          </cell>
          <cell r="H22">
            <v>40725</v>
          </cell>
        </row>
        <row r="23">
          <cell r="F23">
            <v>980</v>
          </cell>
          <cell r="H23">
            <v>3140</v>
          </cell>
        </row>
        <row r="24">
          <cell r="F24">
            <v>153</v>
          </cell>
          <cell r="H24">
            <v>260</v>
          </cell>
        </row>
        <row r="25">
          <cell r="F25">
            <v>4320</v>
          </cell>
          <cell r="H25">
            <v>13030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5"/>
    </sheetNames>
    <sheetDataSet>
      <sheetData sheetId="1">
        <row r="21">
          <cell r="F21">
            <v>3225</v>
          </cell>
          <cell r="H21">
            <v>7100</v>
          </cell>
        </row>
        <row r="22">
          <cell r="F22">
            <v>7600</v>
          </cell>
          <cell r="H22">
            <v>13450</v>
          </cell>
          <cell r="I22">
            <v>11550</v>
          </cell>
        </row>
        <row r="23">
          <cell r="F23">
            <v>1120</v>
          </cell>
          <cell r="H23">
            <v>2270</v>
          </cell>
          <cell r="I23">
            <v>1950</v>
          </cell>
        </row>
        <row r="24">
          <cell r="F24">
            <v>0</v>
          </cell>
        </row>
        <row r="25">
          <cell r="F25">
            <v>500</v>
          </cell>
          <cell r="H25">
            <v>1280</v>
          </cell>
          <cell r="I25">
            <v>1020</v>
          </cell>
        </row>
      </sheetData>
      <sheetData sheetId="2">
        <row r="21">
          <cell r="F21">
            <v>3150</v>
          </cell>
          <cell r="H21">
            <v>6250</v>
          </cell>
        </row>
        <row r="22">
          <cell r="F22">
            <v>8025</v>
          </cell>
        </row>
        <row r="23">
          <cell r="F23">
            <v>1225</v>
          </cell>
          <cell r="H23">
            <v>2070</v>
          </cell>
        </row>
        <row r="25">
          <cell r="F25">
            <v>730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4"/>
    </sheetNames>
    <sheetDataSet>
      <sheetData sheetId="1">
        <row r="22">
          <cell r="F22">
            <v>8400</v>
          </cell>
          <cell r="H22">
            <v>15250</v>
          </cell>
        </row>
        <row r="23">
          <cell r="F23">
            <v>840</v>
          </cell>
          <cell r="H23">
            <v>2200</v>
          </cell>
        </row>
        <row r="24">
          <cell r="F24">
            <v>0</v>
          </cell>
        </row>
        <row r="25">
          <cell r="F25">
            <v>350</v>
          </cell>
          <cell r="H25">
            <v>970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192400</v>
          </cell>
          <cell r="H21">
            <v>767500</v>
          </cell>
        </row>
        <row r="22">
          <cell r="F22">
            <v>12120</v>
          </cell>
          <cell r="H22">
            <v>33000</v>
          </cell>
          <cell r="I22">
            <v>29600</v>
          </cell>
        </row>
        <row r="23">
          <cell r="F23">
            <v>20750</v>
          </cell>
          <cell r="H23">
            <v>84500</v>
          </cell>
          <cell r="I23">
            <v>75350</v>
          </cell>
        </row>
        <row r="24">
          <cell r="F24">
            <v>5930</v>
          </cell>
          <cell r="H24">
            <v>17400</v>
          </cell>
          <cell r="I24">
            <v>15320</v>
          </cell>
        </row>
      </sheetData>
      <sheetData sheetId="2">
        <row r="21">
          <cell r="F21">
            <v>186000</v>
          </cell>
          <cell r="H21">
            <v>656200</v>
          </cell>
        </row>
        <row r="22">
          <cell r="F22">
            <v>8900</v>
          </cell>
        </row>
        <row r="23">
          <cell r="F23">
            <v>25000</v>
          </cell>
          <cell r="H23">
            <v>101700</v>
          </cell>
        </row>
        <row r="24">
          <cell r="F24">
            <v>3900</v>
          </cell>
          <cell r="H24">
            <v>14500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4"/>
    </sheetNames>
    <sheetDataSet>
      <sheetData sheetId="1">
        <row r="22">
          <cell r="F22">
            <v>15580</v>
          </cell>
          <cell r="H22">
            <v>34546</v>
          </cell>
        </row>
        <row r="23">
          <cell r="F23">
            <v>15300</v>
          </cell>
          <cell r="H23">
            <v>63313</v>
          </cell>
        </row>
        <row r="24">
          <cell r="F24">
            <v>4370</v>
          </cell>
          <cell r="H24">
            <v>14899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4"/>
    </sheetNames>
    <sheetDataSet>
      <sheetData sheetId="1">
        <row r="22">
          <cell r="F22">
            <v>67600</v>
          </cell>
          <cell r="H22">
            <v>131600</v>
          </cell>
        </row>
        <row r="23">
          <cell r="F23">
            <v>680</v>
          </cell>
          <cell r="H23">
            <v>1540</v>
          </cell>
        </row>
        <row r="24">
          <cell r="F24">
            <v>1320</v>
          </cell>
          <cell r="H24">
            <v>3275</v>
          </cell>
        </row>
        <row r="25">
          <cell r="F25">
            <v>6500</v>
          </cell>
          <cell r="H25">
            <v>15820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5"/>
    </sheetNames>
    <sheetDataSet>
      <sheetData sheetId="1">
        <row r="21">
          <cell r="F21">
            <v>124430</v>
          </cell>
          <cell r="H21">
            <v>462000</v>
          </cell>
        </row>
        <row r="22">
          <cell r="F22">
            <v>12700</v>
          </cell>
          <cell r="H22">
            <v>33000</v>
          </cell>
          <cell r="I22">
            <v>24000</v>
          </cell>
        </row>
        <row r="23">
          <cell r="F23">
            <v>9700</v>
          </cell>
          <cell r="H23">
            <v>36000</v>
          </cell>
          <cell r="I23">
            <v>22900</v>
          </cell>
        </row>
        <row r="24">
          <cell r="F24">
            <v>2090</v>
          </cell>
          <cell r="H24">
            <v>7200</v>
          </cell>
          <cell r="I24">
            <v>2500</v>
          </cell>
        </row>
        <row r="25">
          <cell r="F25">
            <v>110</v>
          </cell>
          <cell r="H25">
            <v>250</v>
          </cell>
          <cell r="I25">
            <v>50</v>
          </cell>
        </row>
      </sheetData>
      <sheetData sheetId="2">
        <row r="21">
          <cell r="F21">
            <v>125000</v>
          </cell>
          <cell r="H21">
            <v>425000</v>
          </cell>
        </row>
        <row r="22">
          <cell r="F22">
            <v>8800</v>
          </cell>
        </row>
        <row r="23">
          <cell r="F23">
            <v>10500</v>
          </cell>
          <cell r="H23">
            <v>36000</v>
          </cell>
        </row>
        <row r="24">
          <cell r="F24">
            <v>2500</v>
          </cell>
          <cell r="H24">
            <v>8000</v>
          </cell>
        </row>
        <row r="25">
          <cell r="F25">
            <v>200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"/>
    </sheetNames>
    <sheetDataSet>
      <sheetData sheetId="1">
        <row r="22">
          <cell r="F22">
            <v>19200</v>
          </cell>
          <cell r="H22">
            <v>42000</v>
          </cell>
        </row>
        <row r="23">
          <cell r="F23">
            <v>7450</v>
          </cell>
          <cell r="H23">
            <v>29800</v>
          </cell>
        </row>
        <row r="24">
          <cell r="F24">
            <v>1580</v>
          </cell>
          <cell r="H24">
            <v>5670</v>
          </cell>
        </row>
        <row r="25">
          <cell r="F25">
            <v>40</v>
          </cell>
          <cell r="H25">
            <v>80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3000</v>
          </cell>
          <cell r="H21">
            <v>13000</v>
          </cell>
        </row>
        <row r="22">
          <cell r="F22">
            <v>280</v>
          </cell>
          <cell r="H22">
            <v>930</v>
          </cell>
          <cell r="I22">
            <v>720</v>
          </cell>
        </row>
        <row r="23">
          <cell r="F23">
            <v>80</v>
          </cell>
          <cell r="H23">
            <v>270</v>
          </cell>
          <cell r="I23">
            <v>35</v>
          </cell>
        </row>
        <row r="24">
          <cell r="F24">
            <v>0</v>
          </cell>
        </row>
        <row r="25">
          <cell r="F25">
            <v>1800</v>
          </cell>
          <cell r="H25">
            <v>5900</v>
          </cell>
          <cell r="I25">
            <v>5700</v>
          </cell>
        </row>
      </sheetData>
      <sheetData sheetId="2">
        <row r="21">
          <cell r="F21">
            <v>3250</v>
          </cell>
          <cell r="H21">
            <v>13200</v>
          </cell>
        </row>
        <row r="22">
          <cell r="F22">
            <v>270</v>
          </cell>
        </row>
        <row r="23">
          <cell r="F23">
            <v>80</v>
          </cell>
          <cell r="H23">
            <v>300</v>
          </cell>
        </row>
        <row r="24">
          <cell r="F24">
            <v>0</v>
          </cell>
        </row>
        <row r="25">
          <cell r="F25">
            <v>3450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_bis"/>
    </sheetNames>
    <sheetDataSet>
      <sheetData sheetId="1">
        <row r="22">
          <cell r="F22">
            <v>600</v>
          </cell>
          <cell r="H22">
            <v>1400</v>
          </cell>
        </row>
        <row r="23">
          <cell r="F23">
            <v>50</v>
          </cell>
          <cell r="H23">
            <v>175</v>
          </cell>
        </row>
        <row r="24">
          <cell r="F24">
            <v>0</v>
          </cell>
        </row>
        <row r="25">
          <cell r="F25">
            <v>1500</v>
          </cell>
          <cell r="H25">
            <v>4700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39370</v>
          </cell>
          <cell r="H21">
            <v>136597.9</v>
          </cell>
        </row>
        <row r="22">
          <cell r="F22">
            <v>133</v>
          </cell>
          <cell r="H22">
            <v>321.3</v>
          </cell>
          <cell r="I22">
            <v>218</v>
          </cell>
        </row>
        <row r="23">
          <cell r="F23">
            <v>2247</v>
          </cell>
          <cell r="H23">
            <v>9981.8</v>
          </cell>
          <cell r="I23">
            <v>9300</v>
          </cell>
        </row>
        <row r="24">
          <cell r="F24">
            <v>1790</v>
          </cell>
          <cell r="H24">
            <v>5962</v>
          </cell>
          <cell r="I24">
            <v>3250</v>
          </cell>
        </row>
        <row r="25">
          <cell r="F25">
            <v>2</v>
          </cell>
          <cell r="H25">
            <v>5.6</v>
          </cell>
          <cell r="I25">
            <v>6</v>
          </cell>
        </row>
      </sheetData>
      <sheetData sheetId="2">
        <row r="21">
          <cell r="F21">
            <v>38200</v>
          </cell>
          <cell r="H21">
            <v>131785.72768597314</v>
          </cell>
        </row>
        <row r="22">
          <cell r="F22">
            <v>135</v>
          </cell>
        </row>
        <row r="23">
          <cell r="F23">
            <v>2140</v>
          </cell>
          <cell r="H23">
            <v>9701.210078398119</v>
          </cell>
        </row>
        <row r="24">
          <cell r="F24">
            <v>1760</v>
          </cell>
          <cell r="H24">
            <v>5808</v>
          </cell>
        </row>
        <row r="25">
          <cell r="F25">
            <v>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62014"/>
    </sheetNames>
    <sheetDataSet>
      <sheetData sheetId="6">
        <row r="22">
          <cell r="F22">
            <v>151</v>
          </cell>
          <cell r="H22">
            <v>358.1</v>
          </cell>
        </row>
        <row r="23">
          <cell r="F23">
            <v>1956</v>
          </cell>
          <cell r="H23">
            <v>8382.7</v>
          </cell>
        </row>
        <row r="24">
          <cell r="F24">
            <v>1239</v>
          </cell>
          <cell r="H24">
            <v>4099.8</v>
          </cell>
        </row>
        <row r="25">
          <cell r="F25">
            <v>2</v>
          </cell>
          <cell r="H25">
            <v>5.6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60715</v>
          </cell>
          <cell r="H21">
            <v>220165</v>
          </cell>
        </row>
        <row r="22">
          <cell r="F22">
            <v>27895</v>
          </cell>
          <cell r="H22">
            <v>77340</v>
          </cell>
          <cell r="I22">
            <v>73000</v>
          </cell>
        </row>
        <row r="23">
          <cell r="F23">
            <v>7685</v>
          </cell>
          <cell r="H23">
            <v>29840</v>
          </cell>
          <cell r="I23">
            <v>12400</v>
          </cell>
        </row>
        <row r="24">
          <cell r="F24">
            <v>4340</v>
          </cell>
          <cell r="H24">
            <v>15485</v>
          </cell>
          <cell r="I24">
            <v>4200</v>
          </cell>
        </row>
        <row r="25">
          <cell r="F25">
            <v>145</v>
          </cell>
          <cell r="H25">
            <v>345</v>
          </cell>
          <cell r="I25">
            <v>200</v>
          </cell>
        </row>
      </sheetData>
      <sheetData sheetId="2">
        <row r="21">
          <cell r="F21">
            <v>63000</v>
          </cell>
          <cell r="H21">
            <v>209555</v>
          </cell>
        </row>
        <row r="22">
          <cell r="F22">
            <v>27170</v>
          </cell>
        </row>
        <row r="23">
          <cell r="F23">
            <v>8090</v>
          </cell>
          <cell r="H23">
            <v>32410</v>
          </cell>
        </row>
        <row r="24">
          <cell r="F24">
            <v>4900</v>
          </cell>
          <cell r="H24">
            <v>14755</v>
          </cell>
        </row>
        <row r="25">
          <cell r="F25">
            <v>145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4"/>
    </sheetNames>
    <sheetDataSet>
      <sheetData sheetId="1">
        <row r="22">
          <cell r="F22">
            <v>40875</v>
          </cell>
          <cell r="H22">
            <v>93795</v>
          </cell>
        </row>
        <row r="23">
          <cell r="F23">
            <v>6345</v>
          </cell>
          <cell r="H23">
            <v>27305</v>
          </cell>
        </row>
        <row r="24">
          <cell r="F24">
            <v>2480</v>
          </cell>
          <cell r="H24">
            <v>7810</v>
          </cell>
        </row>
        <row r="25">
          <cell r="F25">
            <v>95</v>
          </cell>
          <cell r="H25">
            <v>170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291600</v>
          </cell>
          <cell r="H21">
            <v>1063000</v>
          </cell>
        </row>
        <row r="22">
          <cell r="F22">
            <v>78600</v>
          </cell>
          <cell r="H22">
            <v>183000</v>
          </cell>
          <cell r="I22">
            <v>178000</v>
          </cell>
        </row>
        <row r="23">
          <cell r="F23">
            <v>22400</v>
          </cell>
          <cell r="H23">
            <v>83000</v>
          </cell>
          <cell r="I23">
            <v>63000</v>
          </cell>
        </row>
        <row r="24">
          <cell r="F24">
            <v>4700</v>
          </cell>
          <cell r="H24">
            <v>14200</v>
          </cell>
          <cell r="I24">
            <v>8500</v>
          </cell>
        </row>
        <row r="25">
          <cell r="F25">
            <v>950</v>
          </cell>
          <cell r="H25">
            <v>2500</v>
          </cell>
          <cell r="I25">
            <v>820</v>
          </cell>
        </row>
      </sheetData>
      <sheetData sheetId="2">
        <row r="21">
          <cell r="F21">
            <v>291000</v>
          </cell>
          <cell r="H21">
            <v>971000</v>
          </cell>
        </row>
        <row r="22">
          <cell r="F22">
            <v>69800</v>
          </cell>
        </row>
        <row r="23">
          <cell r="F23">
            <v>26100</v>
          </cell>
          <cell r="H23">
            <v>93000</v>
          </cell>
        </row>
        <row r="24">
          <cell r="F24">
            <v>7000</v>
          </cell>
          <cell r="H24">
            <v>21500</v>
          </cell>
        </row>
        <row r="25">
          <cell r="F25">
            <v>1000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4"/>
    </sheetNames>
    <sheetDataSet>
      <sheetData sheetId="1">
        <row r="22">
          <cell r="F22">
            <v>107900</v>
          </cell>
          <cell r="H22">
            <v>243000</v>
          </cell>
        </row>
        <row r="23">
          <cell r="F23">
            <v>19650</v>
          </cell>
          <cell r="H23">
            <v>75000</v>
          </cell>
        </row>
        <row r="24">
          <cell r="F24">
            <v>4000</v>
          </cell>
          <cell r="H24">
            <v>11500</v>
          </cell>
        </row>
        <row r="25">
          <cell r="F25">
            <v>300</v>
          </cell>
          <cell r="H25">
            <v>750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12">
        <row r="168">
          <cell r="AH168">
            <v>115571.6</v>
          </cell>
          <cell r="AI168">
            <v>119540.9</v>
          </cell>
        </row>
        <row r="169">
          <cell r="AH169">
            <v>28783.5</v>
          </cell>
          <cell r="AI169">
            <v>28968.5</v>
          </cell>
        </row>
        <row r="170">
          <cell r="AH170">
            <v>47291.9</v>
          </cell>
          <cell r="AI170">
            <v>47378.6</v>
          </cell>
        </row>
        <row r="171">
          <cell r="AH171">
            <v>6092.2</v>
          </cell>
          <cell r="AI171">
            <v>6092.2</v>
          </cell>
        </row>
        <row r="172">
          <cell r="AH172">
            <v>6.7</v>
          </cell>
          <cell r="AI172">
            <v>6.7</v>
          </cell>
        </row>
        <row r="173">
          <cell r="AH173">
            <v>1855.9</v>
          </cell>
          <cell r="AI173">
            <v>1864.1</v>
          </cell>
        </row>
        <row r="174">
          <cell r="AH174">
            <v>36273.4</v>
          </cell>
          <cell r="AI174">
            <v>36330.8</v>
          </cell>
        </row>
        <row r="175">
          <cell r="AH175">
            <v>12745.3</v>
          </cell>
          <cell r="AI175">
            <v>13783.5</v>
          </cell>
        </row>
        <row r="176">
          <cell r="AH176">
            <v>30584.5</v>
          </cell>
          <cell r="AI176">
            <v>30609.9</v>
          </cell>
        </row>
        <row r="177">
          <cell r="AH177">
            <v>37557.3</v>
          </cell>
          <cell r="AI177">
            <v>37583.9</v>
          </cell>
        </row>
        <row r="178">
          <cell r="AH178">
            <v>960.2</v>
          </cell>
          <cell r="AI178">
            <v>960.2</v>
          </cell>
        </row>
        <row r="179">
          <cell r="AH179">
            <v>220.7</v>
          </cell>
          <cell r="AI179">
            <v>220.7</v>
          </cell>
        </row>
        <row r="180">
          <cell r="AH180">
            <v>85550.3</v>
          </cell>
          <cell r="AI180">
            <v>87750.3</v>
          </cell>
        </row>
        <row r="181">
          <cell r="AH181">
            <v>207054</v>
          </cell>
          <cell r="AI181">
            <v>214989.5</v>
          </cell>
        </row>
        <row r="182">
          <cell r="AH182">
            <v>7984.2</v>
          </cell>
          <cell r="AI182">
            <v>8006.6</v>
          </cell>
        </row>
        <row r="183">
          <cell r="AH183">
            <v>351433</v>
          </cell>
          <cell r="AI183">
            <v>358455.2</v>
          </cell>
        </row>
        <row r="184">
          <cell r="AH184">
            <v>553.2</v>
          </cell>
          <cell r="AI184">
            <v>622.9</v>
          </cell>
        </row>
        <row r="185">
          <cell r="AH185">
            <v>3082.5</v>
          </cell>
          <cell r="AI185">
            <v>3166.2</v>
          </cell>
        </row>
        <row r="186">
          <cell r="AH186">
            <v>349686.5</v>
          </cell>
          <cell r="AI186">
            <v>366401.7</v>
          </cell>
        </row>
        <row r="187">
          <cell r="AH187">
            <v>41864.4</v>
          </cell>
          <cell r="AI187">
            <v>43046</v>
          </cell>
        </row>
      </sheetData>
      <sheetData sheetId="13">
        <row r="168">
          <cell r="AH168">
            <v>8939.4</v>
          </cell>
          <cell r="AI168">
            <v>8960.4</v>
          </cell>
        </row>
        <row r="169">
          <cell r="AH169">
            <v>492.8</v>
          </cell>
          <cell r="AI169">
            <v>492.8</v>
          </cell>
        </row>
        <row r="170">
          <cell r="AH170">
            <v>17132.9</v>
          </cell>
          <cell r="AI170">
            <v>17999</v>
          </cell>
        </row>
        <row r="171">
          <cell r="AH171">
            <v>14006.9</v>
          </cell>
          <cell r="AI171">
            <v>14034.3</v>
          </cell>
        </row>
        <row r="172">
          <cell r="AH172">
            <v>0</v>
          </cell>
          <cell r="AI172">
            <v>0</v>
          </cell>
        </row>
        <row r="173">
          <cell r="AH173">
            <v>0</v>
          </cell>
          <cell r="AI173">
            <v>0</v>
          </cell>
        </row>
        <row r="174">
          <cell r="AH174">
            <v>11656.2</v>
          </cell>
          <cell r="AI174">
            <v>11670.6</v>
          </cell>
        </row>
        <row r="175">
          <cell r="AH175">
            <v>1079.5</v>
          </cell>
          <cell r="AI175">
            <v>1079.5</v>
          </cell>
        </row>
        <row r="176">
          <cell r="AH176">
            <v>79.4</v>
          </cell>
          <cell r="AI176">
            <v>79.4</v>
          </cell>
        </row>
        <row r="177">
          <cell r="AH177">
            <v>18.6</v>
          </cell>
          <cell r="AI177">
            <v>18.6</v>
          </cell>
        </row>
        <row r="178">
          <cell r="AH178">
            <v>4591.4</v>
          </cell>
          <cell r="AI178">
            <v>4591.4</v>
          </cell>
        </row>
        <row r="179">
          <cell r="AH179">
            <v>29.9</v>
          </cell>
          <cell r="AI179">
            <v>29.9</v>
          </cell>
        </row>
        <row r="180">
          <cell r="AH180">
            <v>49</v>
          </cell>
          <cell r="AI180">
            <v>49</v>
          </cell>
        </row>
        <row r="181">
          <cell r="AH181">
            <v>338.8</v>
          </cell>
          <cell r="AI181">
            <v>338.8</v>
          </cell>
        </row>
        <row r="182">
          <cell r="AH182">
            <v>23.8</v>
          </cell>
          <cell r="AI182">
            <v>23.8</v>
          </cell>
        </row>
        <row r="183">
          <cell r="AH183">
            <v>405.7</v>
          </cell>
          <cell r="AI183">
            <v>405.7</v>
          </cell>
        </row>
        <row r="184">
          <cell r="AH184">
            <v>0</v>
          </cell>
          <cell r="AI184">
            <v>0</v>
          </cell>
        </row>
        <row r="185">
          <cell r="AH185">
            <v>0</v>
          </cell>
          <cell r="AI185">
            <v>0</v>
          </cell>
        </row>
        <row r="186">
          <cell r="AH186">
            <v>27300.9</v>
          </cell>
          <cell r="AI186">
            <v>27785.2</v>
          </cell>
        </row>
        <row r="187">
          <cell r="AH187">
            <v>355.6</v>
          </cell>
          <cell r="AI187">
            <v>355.6</v>
          </cell>
        </row>
      </sheetData>
      <sheetData sheetId="15">
        <row r="168">
          <cell r="AH168">
            <v>309.3</v>
          </cell>
          <cell r="AI168">
            <v>311.4</v>
          </cell>
        </row>
        <row r="169">
          <cell r="AH169">
            <v>1334.3</v>
          </cell>
          <cell r="AI169">
            <v>1378.9</v>
          </cell>
        </row>
        <row r="170">
          <cell r="AH170">
            <v>26746.5</v>
          </cell>
          <cell r="AI170">
            <v>27084.8</v>
          </cell>
        </row>
        <row r="171">
          <cell r="AH171">
            <v>344.4</v>
          </cell>
          <cell r="AI171">
            <v>389.5</v>
          </cell>
        </row>
        <row r="172">
          <cell r="AH172">
            <v>5736.7</v>
          </cell>
          <cell r="AI172">
            <v>5766.4</v>
          </cell>
        </row>
        <row r="173">
          <cell r="AH173">
            <v>68541</v>
          </cell>
          <cell r="AI173">
            <v>69054.5</v>
          </cell>
        </row>
        <row r="174">
          <cell r="AH174">
            <v>1722.3</v>
          </cell>
          <cell r="AI174">
            <v>1805.4</v>
          </cell>
        </row>
        <row r="175">
          <cell r="AH175">
            <v>1741.1</v>
          </cell>
          <cell r="AI175">
            <v>1742.7</v>
          </cell>
        </row>
        <row r="176">
          <cell r="AH176">
            <v>57671.7</v>
          </cell>
          <cell r="AI176">
            <v>58114.4</v>
          </cell>
        </row>
        <row r="177">
          <cell r="AH177">
            <v>24000.8</v>
          </cell>
          <cell r="AI177">
            <v>24230.6</v>
          </cell>
        </row>
        <row r="178">
          <cell r="AH178">
            <v>20.3</v>
          </cell>
          <cell r="AI178">
            <v>20.3</v>
          </cell>
        </row>
        <row r="179">
          <cell r="AH179">
            <v>4592.7</v>
          </cell>
          <cell r="AI179">
            <v>4624.9</v>
          </cell>
        </row>
        <row r="180">
          <cell r="AH180">
            <v>10226.3</v>
          </cell>
          <cell r="AI180">
            <v>10374.5</v>
          </cell>
        </row>
        <row r="181">
          <cell r="AH181">
            <v>61923.7</v>
          </cell>
          <cell r="AI181">
            <v>62232.9</v>
          </cell>
        </row>
        <row r="182">
          <cell r="AH182">
            <v>27323.4</v>
          </cell>
          <cell r="AI182">
            <v>27551</v>
          </cell>
        </row>
        <row r="183">
          <cell r="AH183">
            <v>45155.6</v>
          </cell>
          <cell r="AI183">
            <v>45291.6</v>
          </cell>
        </row>
        <row r="184">
          <cell r="AH184">
            <v>26847.2</v>
          </cell>
          <cell r="AI184">
            <v>27238.7</v>
          </cell>
        </row>
        <row r="185">
          <cell r="AH185">
            <v>19313.9</v>
          </cell>
          <cell r="AI185">
            <v>19468.4</v>
          </cell>
        </row>
        <row r="186">
          <cell r="AH186">
            <v>4312.6</v>
          </cell>
          <cell r="AI186">
            <v>4370</v>
          </cell>
        </row>
        <row r="187">
          <cell r="AH187">
            <v>4308</v>
          </cell>
          <cell r="AI187">
            <v>4651.8</v>
          </cell>
        </row>
      </sheetData>
      <sheetData sheetId="16">
        <row r="168">
          <cell r="AH168">
            <v>1363.7</v>
          </cell>
          <cell r="AI168">
            <v>1449.4</v>
          </cell>
        </row>
        <row r="169">
          <cell r="AH169">
            <v>308.5</v>
          </cell>
          <cell r="AI169">
            <v>308.5</v>
          </cell>
        </row>
        <row r="170">
          <cell r="AH170">
            <v>2080.7</v>
          </cell>
          <cell r="AI170">
            <v>2099.8</v>
          </cell>
        </row>
        <row r="171">
          <cell r="AH171">
            <v>401.1</v>
          </cell>
          <cell r="AI171">
            <v>455.5</v>
          </cell>
        </row>
        <row r="172">
          <cell r="AH172">
            <v>19843.3</v>
          </cell>
          <cell r="AI172">
            <v>19937.3</v>
          </cell>
        </row>
        <row r="173">
          <cell r="AH173">
            <v>56757.6</v>
          </cell>
          <cell r="AI173">
            <v>56938.4</v>
          </cell>
        </row>
        <row r="174">
          <cell r="AH174">
            <v>115.8</v>
          </cell>
          <cell r="AI174">
            <v>115.8</v>
          </cell>
        </row>
        <row r="175">
          <cell r="AH175">
            <v>175.6</v>
          </cell>
          <cell r="AI175">
            <v>175.6</v>
          </cell>
        </row>
        <row r="176">
          <cell r="AH176">
            <v>12597.5</v>
          </cell>
          <cell r="AI176">
            <v>12697.3</v>
          </cell>
        </row>
        <row r="177">
          <cell r="AH177">
            <v>3050.8</v>
          </cell>
          <cell r="AI177">
            <v>3106.8</v>
          </cell>
        </row>
        <row r="178">
          <cell r="AH178">
            <v>15.9</v>
          </cell>
          <cell r="AI178">
            <v>15.9</v>
          </cell>
        </row>
        <row r="179">
          <cell r="AH179">
            <v>1671.8</v>
          </cell>
          <cell r="AI179">
            <v>1676.1</v>
          </cell>
        </row>
        <row r="180">
          <cell r="AH180">
            <v>1766.8</v>
          </cell>
          <cell r="AI180">
            <v>1858</v>
          </cell>
        </row>
        <row r="181">
          <cell r="AH181">
            <v>7807.5</v>
          </cell>
          <cell r="AI181">
            <v>7961.2</v>
          </cell>
        </row>
        <row r="182">
          <cell r="AH182">
            <v>43090.5</v>
          </cell>
          <cell r="AI182">
            <v>43476.5</v>
          </cell>
        </row>
        <row r="183">
          <cell r="AH183">
            <v>1299.7</v>
          </cell>
          <cell r="AI183">
            <v>1299.7</v>
          </cell>
        </row>
        <row r="184">
          <cell r="AH184">
            <v>28243.8</v>
          </cell>
          <cell r="AI184">
            <v>28833.2</v>
          </cell>
        </row>
        <row r="185">
          <cell r="AH185">
            <v>15762.6</v>
          </cell>
          <cell r="AI185">
            <v>15823.8</v>
          </cell>
        </row>
        <row r="186">
          <cell r="AH186">
            <v>1613.4</v>
          </cell>
          <cell r="AI186">
            <v>1613.4</v>
          </cell>
        </row>
        <row r="187">
          <cell r="AH187">
            <v>82.1</v>
          </cell>
          <cell r="AI187">
            <v>82.1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21">
          <cell r="F21">
            <v>76880</v>
          </cell>
          <cell r="H21">
            <v>307520</v>
          </cell>
        </row>
        <row r="22">
          <cell r="F22">
            <v>2210</v>
          </cell>
          <cell r="H22">
            <v>6630</v>
          </cell>
          <cell r="I22">
            <v>6600</v>
          </cell>
        </row>
        <row r="23">
          <cell r="F23">
            <v>6060</v>
          </cell>
          <cell r="H23">
            <v>25452</v>
          </cell>
          <cell r="I23">
            <v>22000</v>
          </cell>
        </row>
        <row r="24">
          <cell r="F24">
            <v>13700</v>
          </cell>
          <cell r="H24">
            <v>53430</v>
          </cell>
          <cell r="I24">
            <v>48000</v>
          </cell>
        </row>
      </sheetData>
      <sheetData sheetId="1">
        <row r="21">
          <cell r="F21">
            <v>78400</v>
          </cell>
          <cell r="H21">
            <v>274400</v>
          </cell>
        </row>
        <row r="22">
          <cell r="F22">
            <v>2000</v>
          </cell>
        </row>
        <row r="23">
          <cell r="F23">
            <v>6800</v>
          </cell>
          <cell r="H23">
            <v>30600</v>
          </cell>
        </row>
        <row r="24">
          <cell r="F24">
            <v>13400</v>
          </cell>
          <cell r="H24">
            <v>53600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62014"/>
    </sheetNames>
    <sheetDataSet>
      <sheetData sheetId="0">
        <row r="22">
          <cell r="F22">
            <v>3300</v>
          </cell>
          <cell r="H22">
            <v>9570</v>
          </cell>
        </row>
        <row r="23">
          <cell r="F23">
            <v>7050</v>
          </cell>
          <cell r="H23">
            <v>33135</v>
          </cell>
        </row>
        <row r="24">
          <cell r="F24">
            <v>13250</v>
          </cell>
          <cell r="H24">
            <v>49025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97980</v>
          </cell>
          <cell r="H21">
            <v>351293</v>
          </cell>
        </row>
        <row r="22">
          <cell r="F22">
            <v>157970</v>
          </cell>
          <cell r="H22">
            <v>392180</v>
          </cell>
          <cell r="I22">
            <v>381000</v>
          </cell>
        </row>
        <row r="23">
          <cell r="F23">
            <v>16365</v>
          </cell>
          <cell r="H23">
            <v>57238</v>
          </cell>
          <cell r="I23">
            <v>45500</v>
          </cell>
        </row>
        <row r="24">
          <cell r="F24">
            <v>1845</v>
          </cell>
          <cell r="H24">
            <v>5904</v>
          </cell>
          <cell r="I24">
            <v>1700</v>
          </cell>
        </row>
        <row r="25">
          <cell r="F25">
            <v>1215</v>
          </cell>
          <cell r="H25">
            <v>3645</v>
          </cell>
          <cell r="I25">
            <v>2400</v>
          </cell>
        </row>
      </sheetData>
      <sheetData sheetId="1">
        <row r="21">
          <cell r="F21">
            <v>101445</v>
          </cell>
          <cell r="H21">
            <v>323289</v>
          </cell>
        </row>
        <row r="22">
          <cell r="F22">
            <v>146000</v>
          </cell>
        </row>
        <row r="23">
          <cell r="F23">
            <v>18100</v>
          </cell>
          <cell r="H23">
            <v>64910</v>
          </cell>
        </row>
        <row r="24">
          <cell r="F24">
            <v>3700</v>
          </cell>
          <cell r="H24">
            <v>10600</v>
          </cell>
        </row>
        <row r="25">
          <cell r="F25">
            <v>2200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4"/>
    </sheetNames>
    <sheetDataSet>
      <sheetData sheetId="0">
        <row r="22">
          <cell r="F22">
            <v>197960</v>
          </cell>
          <cell r="H22">
            <v>391016</v>
          </cell>
        </row>
        <row r="23">
          <cell r="F23">
            <v>14050</v>
          </cell>
          <cell r="H23">
            <v>55443</v>
          </cell>
        </row>
        <row r="24">
          <cell r="F24">
            <v>1215</v>
          </cell>
          <cell r="H24">
            <v>3308</v>
          </cell>
        </row>
        <row r="25">
          <cell r="F25">
            <v>405</v>
          </cell>
          <cell r="H25">
            <v>983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89280</v>
          </cell>
          <cell r="H21">
            <v>315426.24</v>
          </cell>
        </row>
        <row r="22">
          <cell r="F22">
            <v>111</v>
          </cell>
          <cell r="H22">
            <v>266.4</v>
          </cell>
          <cell r="I22">
            <v>250</v>
          </cell>
        </row>
        <row r="23">
          <cell r="F23">
            <v>5346</v>
          </cell>
          <cell r="H23">
            <v>22896.917999999998</v>
          </cell>
          <cell r="I23">
            <v>22550</v>
          </cell>
        </row>
        <row r="24">
          <cell r="F24">
            <v>6532</v>
          </cell>
          <cell r="H24">
            <v>32784.10799999999</v>
          </cell>
          <cell r="I24">
            <v>28900</v>
          </cell>
        </row>
        <row r="25">
          <cell r="F25">
            <v>0</v>
          </cell>
          <cell r="H25">
            <v>0</v>
          </cell>
        </row>
      </sheetData>
      <sheetData sheetId="2">
        <row r="21">
          <cell r="F21">
            <v>77600</v>
          </cell>
          <cell r="H21">
            <v>271600</v>
          </cell>
        </row>
        <row r="22">
          <cell r="F22">
            <v>110</v>
          </cell>
        </row>
        <row r="23">
          <cell r="F23">
            <v>8200</v>
          </cell>
          <cell r="H23">
            <v>36900</v>
          </cell>
        </row>
        <row r="24">
          <cell r="F24">
            <v>8800</v>
          </cell>
          <cell r="H24">
            <v>30201.6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4"/>
    </sheetNames>
    <sheetDataSet>
      <sheetData sheetId="1">
        <row r="22">
          <cell r="F22">
            <v>300</v>
          </cell>
          <cell r="H22">
            <v>750</v>
          </cell>
        </row>
        <row r="23">
          <cell r="F23">
            <v>6900</v>
          </cell>
          <cell r="H23">
            <v>29808</v>
          </cell>
        </row>
        <row r="24">
          <cell r="F24">
            <v>7300</v>
          </cell>
          <cell r="H24">
            <v>28689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48900</v>
          </cell>
          <cell r="H21">
            <v>177510</v>
          </cell>
        </row>
        <row r="22">
          <cell r="F22">
            <v>750</v>
          </cell>
          <cell r="H22">
            <v>1935</v>
          </cell>
          <cell r="I22">
            <v>1800</v>
          </cell>
        </row>
        <row r="23">
          <cell r="F23">
            <v>5670</v>
          </cell>
          <cell r="H23">
            <v>24522</v>
          </cell>
          <cell r="I23">
            <v>17270</v>
          </cell>
        </row>
        <row r="24">
          <cell r="F24">
            <v>4270</v>
          </cell>
          <cell r="H24">
            <v>21700</v>
          </cell>
          <cell r="I24">
            <v>18630</v>
          </cell>
        </row>
        <row r="25">
          <cell r="F25">
            <v>0</v>
          </cell>
          <cell r="H25">
            <v>0</v>
          </cell>
          <cell r="I25">
            <v>0</v>
          </cell>
        </row>
      </sheetData>
      <sheetData sheetId="1">
        <row r="21">
          <cell r="F21">
            <v>49000</v>
          </cell>
          <cell r="H21">
            <v>172596.6850891399</v>
          </cell>
        </row>
        <row r="22">
          <cell r="F22">
            <v>0</v>
          </cell>
        </row>
        <row r="23">
          <cell r="F23">
            <v>5000</v>
          </cell>
          <cell r="H23">
            <v>22048.8710465643</v>
          </cell>
        </row>
        <row r="24">
          <cell r="F24">
            <v>4500</v>
          </cell>
          <cell r="H24">
            <v>21150</v>
          </cell>
        </row>
        <row r="25">
          <cell r="F25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62014_bis"/>
    </sheetNames>
    <sheetDataSet>
      <sheetData sheetId="15">
        <row r="22">
          <cell r="F22">
            <v>1600</v>
          </cell>
          <cell r="H22">
            <v>4280</v>
          </cell>
        </row>
        <row r="23">
          <cell r="F23">
            <v>5800</v>
          </cell>
          <cell r="H23">
            <v>23170</v>
          </cell>
        </row>
        <row r="24">
          <cell r="F24">
            <v>4600</v>
          </cell>
          <cell r="H24">
            <v>16100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  <sheetName val="Feuille4"/>
    </sheetNames>
    <sheetDataSet>
      <sheetData sheetId="0">
        <row r="21">
          <cell r="F21">
            <v>47533</v>
          </cell>
          <cell r="H21">
            <v>142085</v>
          </cell>
        </row>
        <row r="22">
          <cell r="F22">
            <v>203517</v>
          </cell>
          <cell r="H22">
            <v>472872</v>
          </cell>
          <cell r="I22">
            <v>450000</v>
          </cell>
        </row>
        <row r="23">
          <cell r="F23">
            <v>4940</v>
          </cell>
          <cell r="H23">
            <v>16564</v>
          </cell>
          <cell r="I23">
            <v>10000</v>
          </cell>
        </row>
        <row r="24">
          <cell r="F24">
            <v>3678</v>
          </cell>
          <cell r="H24">
            <v>7832</v>
          </cell>
          <cell r="I24">
            <v>5000</v>
          </cell>
        </row>
        <row r="25">
          <cell r="F25">
            <v>26253</v>
          </cell>
          <cell r="H25">
            <v>77002</v>
          </cell>
          <cell r="I25">
            <v>70000</v>
          </cell>
        </row>
      </sheetData>
      <sheetData sheetId="2">
        <row r="21">
          <cell r="F21">
            <v>42600</v>
          </cell>
          <cell r="H21">
            <v>125730</v>
          </cell>
        </row>
        <row r="22">
          <cell r="F22">
            <v>198380</v>
          </cell>
        </row>
        <row r="23">
          <cell r="F23">
            <v>4950</v>
          </cell>
          <cell r="H23">
            <v>15657</v>
          </cell>
        </row>
        <row r="24">
          <cell r="F24">
            <v>3780</v>
          </cell>
          <cell r="H24">
            <v>7733</v>
          </cell>
        </row>
        <row r="25">
          <cell r="F25">
            <v>31510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4"/>
    </sheetNames>
    <sheetDataSet>
      <sheetData sheetId="1">
        <row r="22">
          <cell r="F22">
            <v>213191</v>
          </cell>
          <cell r="H22">
            <v>383743</v>
          </cell>
        </row>
        <row r="23">
          <cell r="F23">
            <v>2487</v>
          </cell>
          <cell r="H23">
            <v>6458</v>
          </cell>
        </row>
        <row r="24">
          <cell r="F24">
            <v>2748</v>
          </cell>
          <cell r="H24">
            <v>4943</v>
          </cell>
        </row>
        <row r="25">
          <cell r="F25">
            <v>14935</v>
          </cell>
          <cell r="H25">
            <v>33606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5"/>
    </sheetNames>
    <sheetDataSet>
      <sheetData sheetId="1">
        <row r="21">
          <cell r="F21">
            <v>19070</v>
          </cell>
          <cell r="H21">
            <v>62178</v>
          </cell>
        </row>
        <row r="22">
          <cell r="F22">
            <v>12990</v>
          </cell>
          <cell r="H22">
            <v>35015</v>
          </cell>
          <cell r="I22">
            <v>30000</v>
          </cell>
        </row>
        <row r="23">
          <cell r="F23">
            <v>1580</v>
          </cell>
          <cell r="H23">
            <v>4933</v>
          </cell>
          <cell r="I23">
            <v>1600</v>
          </cell>
        </row>
        <row r="24">
          <cell r="F24">
            <v>616</v>
          </cell>
          <cell r="H24">
            <v>1540</v>
          </cell>
          <cell r="I24">
            <v>160</v>
          </cell>
        </row>
        <row r="25">
          <cell r="F25">
            <v>387</v>
          </cell>
          <cell r="H25">
            <v>969</v>
          </cell>
          <cell r="I25">
            <v>730</v>
          </cell>
        </row>
      </sheetData>
      <sheetData sheetId="2">
        <row r="21">
          <cell r="F21">
            <v>19130</v>
          </cell>
          <cell r="H21">
            <v>58598</v>
          </cell>
        </row>
        <row r="22">
          <cell r="F22">
            <v>12950</v>
          </cell>
        </row>
        <row r="23">
          <cell r="F23">
            <v>1800</v>
          </cell>
          <cell r="H23">
            <v>5335</v>
          </cell>
        </row>
        <row r="24">
          <cell r="F24">
            <v>951</v>
          </cell>
          <cell r="H24">
            <v>2708</v>
          </cell>
        </row>
        <row r="25">
          <cell r="F25">
            <v>697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4200</v>
          </cell>
          <cell r="H21">
            <v>11340</v>
          </cell>
        </row>
        <row r="22">
          <cell r="F22">
            <v>26500</v>
          </cell>
          <cell r="H22">
            <v>53000</v>
          </cell>
          <cell r="I22">
            <v>42400</v>
          </cell>
        </row>
        <row r="23">
          <cell r="F23">
            <v>1550</v>
          </cell>
          <cell r="H23">
            <v>5580</v>
          </cell>
          <cell r="I23">
            <v>2900</v>
          </cell>
        </row>
        <row r="24">
          <cell r="F24">
            <v>150</v>
          </cell>
          <cell r="H24">
            <v>270</v>
          </cell>
          <cell r="I24">
            <v>40</v>
          </cell>
        </row>
        <row r="25">
          <cell r="F25">
            <v>350</v>
          </cell>
          <cell r="H25">
            <v>1050</v>
          </cell>
          <cell r="I25">
            <v>970</v>
          </cell>
        </row>
      </sheetData>
      <sheetData sheetId="1">
        <row r="21">
          <cell r="F21">
            <v>3800</v>
          </cell>
          <cell r="H21">
            <v>9935.473654916512</v>
          </cell>
        </row>
        <row r="22">
          <cell r="F22">
            <v>26500</v>
          </cell>
        </row>
        <row r="23">
          <cell r="F23">
            <v>2600</v>
          </cell>
          <cell r="H23">
            <v>7511.323529411764</v>
          </cell>
        </row>
        <row r="24">
          <cell r="F24">
            <v>195</v>
          </cell>
          <cell r="H24">
            <v>370.5</v>
          </cell>
        </row>
        <row r="25">
          <cell r="F25">
            <v>350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4"/>
    </sheetNames>
    <sheetDataSet>
      <sheetData sheetId="0">
        <row r="22">
          <cell r="F22">
            <v>27400</v>
          </cell>
          <cell r="H22">
            <v>49605</v>
          </cell>
        </row>
        <row r="23">
          <cell r="F23">
            <v>1000</v>
          </cell>
          <cell r="H23">
            <v>3100</v>
          </cell>
        </row>
        <row r="24">
          <cell r="F24">
            <v>100</v>
          </cell>
          <cell r="H24">
            <v>200</v>
          </cell>
        </row>
        <row r="25">
          <cell r="F25">
            <v>200</v>
          </cell>
          <cell r="H25">
            <v>460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France collecte 1415"/>
    </sheetNames>
    <sheetDataSet>
      <sheetData sheetId="12">
        <row r="168">
          <cell r="AI168">
            <v>161845.7</v>
          </cell>
        </row>
        <row r="169">
          <cell r="AI169">
            <v>27166.9</v>
          </cell>
        </row>
        <row r="170">
          <cell r="AI170">
            <v>48752.3</v>
          </cell>
        </row>
        <row r="171">
          <cell r="AI171">
            <v>5707.2</v>
          </cell>
        </row>
        <row r="172">
          <cell r="AI172">
            <v>0</v>
          </cell>
        </row>
        <row r="173">
          <cell r="AI173">
            <v>1283.6</v>
          </cell>
        </row>
        <row r="174">
          <cell r="AI174">
            <v>42928.4</v>
          </cell>
        </row>
        <row r="175">
          <cell r="AI175">
            <v>11509.5</v>
          </cell>
        </row>
        <row r="176">
          <cell r="AI176">
            <v>27606.9</v>
          </cell>
        </row>
        <row r="177">
          <cell r="AI177">
            <v>23898.8</v>
          </cell>
        </row>
        <row r="178">
          <cell r="AI178">
            <v>713.9</v>
          </cell>
        </row>
        <row r="179">
          <cell r="AI179">
            <v>179.8</v>
          </cell>
        </row>
        <row r="180">
          <cell r="AI180">
            <v>71674.5</v>
          </cell>
        </row>
        <row r="181">
          <cell r="AI181">
            <v>173677.9</v>
          </cell>
        </row>
        <row r="182">
          <cell r="AI182">
            <v>6592.6</v>
          </cell>
        </row>
        <row r="183">
          <cell r="AI183">
            <v>377679</v>
          </cell>
        </row>
        <row r="184">
          <cell r="AI184">
            <v>219.4</v>
          </cell>
        </row>
        <row r="185">
          <cell r="AI185">
            <v>1690.3</v>
          </cell>
        </row>
        <row r="186">
          <cell r="AI186">
            <v>439245.2</v>
          </cell>
        </row>
        <row r="187">
          <cell r="AI187">
            <v>39861.2</v>
          </cell>
        </row>
      </sheetData>
      <sheetData sheetId="13">
        <row r="168">
          <cell r="AI168">
            <v>28952.9</v>
          </cell>
        </row>
        <row r="169">
          <cell r="AI169">
            <v>729.4</v>
          </cell>
        </row>
        <row r="170">
          <cell r="AI170">
            <v>37154</v>
          </cell>
        </row>
        <row r="171">
          <cell r="AI171">
            <v>26054.8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21036.3</v>
          </cell>
        </row>
        <row r="175">
          <cell r="AI175">
            <v>1016.2</v>
          </cell>
        </row>
        <row r="176">
          <cell r="AI176">
            <v>444.9</v>
          </cell>
        </row>
        <row r="177">
          <cell r="AI177">
            <v>41.9</v>
          </cell>
        </row>
        <row r="178">
          <cell r="AI178">
            <v>5688.9</v>
          </cell>
        </row>
        <row r="179">
          <cell r="AI179">
            <v>18.4</v>
          </cell>
        </row>
        <row r="180">
          <cell r="AI180">
            <v>176.2</v>
          </cell>
        </row>
        <row r="181">
          <cell r="AI181">
            <v>775.9</v>
          </cell>
        </row>
        <row r="182">
          <cell r="AI182">
            <v>25.2</v>
          </cell>
        </row>
        <row r="183">
          <cell r="AI183">
            <v>2171.8</v>
          </cell>
        </row>
        <row r="184">
          <cell r="AI184">
            <v>55.9</v>
          </cell>
        </row>
        <row r="185">
          <cell r="AI185">
            <v>30.4</v>
          </cell>
        </row>
        <row r="186">
          <cell r="AI186">
            <v>66988.7</v>
          </cell>
        </row>
        <row r="187">
          <cell r="AI187">
            <v>961.5</v>
          </cell>
        </row>
      </sheetData>
      <sheetData sheetId="15">
        <row r="168">
          <cell r="AI168">
            <v>594.5</v>
          </cell>
        </row>
        <row r="169">
          <cell r="AI169">
            <v>1585.5</v>
          </cell>
        </row>
        <row r="170">
          <cell r="AI170">
            <v>27902.7</v>
          </cell>
        </row>
        <row r="171">
          <cell r="AI171">
            <v>322.2</v>
          </cell>
        </row>
        <row r="172">
          <cell r="AI172">
            <v>2636</v>
          </cell>
        </row>
        <row r="173">
          <cell r="AI173">
            <v>58824.1</v>
          </cell>
        </row>
        <row r="174">
          <cell r="AI174">
            <v>2600.8</v>
          </cell>
        </row>
        <row r="175">
          <cell r="AI175">
            <v>1928.3</v>
          </cell>
        </row>
        <row r="176">
          <cell r="AI176">
            <v>66940.5</v>
          </cell>
        </row>
        <row r="177">
          <cell r="AI177">
            <v>22810.3</v>
          </cell>
        </row>
        <row r="178">
          <cell r="AI178">
            <v>34.8</v>
          </cell>
        </row>
        <row r="179">
          <cell r="AI179">
            <v>9252.8</v>
          </cell>
        </row>
        <row r="180">
          <cell r="AI180">
            <v>12026.9</v>
          </cell>
        </row>
        <row r="181">
          <cell r="AI181">
            <v>57797</v>
          </cell>
        </row>
        <row r="182">
          <cell r="AI182">
            <v>21149.3</v>
          </cell>
        </row>
        <row r="183">
          <cell r="AI183">
            <v>44050.7</v>
          </cell>
        </row>
        <row r="184">
          <cell r="AI184">
            <v>22026.2</v>
          </cell>
        </row>
        <row r="185">
          <cell r="AI185">
            <v>16579.1</v>
          </cell>
        </row>
        <row r="186">
          <cell r="AI186">
            <v>8979.5</v>
          </cell>
        </row>
        <row r="187">
          <cell r="AI187">
            <v>2769.3</v>
          </cell>
        </row>
      </sheetData>
      <sheetData sheetId="16">
        <row r="168">
          <cell r="AI168">
            <v>1192.7</v>
          </cell>
        </row>
        <row r="169">
          <cell r="AI169">
            <v>158.6</v>
          </cell>
        </row>
        <row r="170">
          <cell r="AI170">
            <v>1951.6</v>
          </cell>
        </row>
        <row r="171">
          <cell r="AI171">
            <v>247.1</v>
          </cell>
        </row>
        <row r="172">
          <cell r="AI172">
            <v>14003.1</v>
          </cell>
        </row>
        <row r="173">
          <cell r="AI173">
            <v>57003.1</v>
          </cell>
        </row>
        <row r="174">
          <cell r="AI174">
            <v>141.6</v>
          </cell>
        </row>
        <row r="175">
          <cell r="AI175">
            <v>215.8</v>
          </cell>
        </row>
        <row r="176">
          <cell r="AI176">
            <v>13156.1</v>
          </cell>
        </row>
        <row r="177">
          <cell r="AI177">
            <v>2478.7</v>
          </cell>
        </row>
        <row r="178">
          <cell r="AI178">
            <v>49.8</v>
          </cell>
        </row>
        <row r="179">
          <cell r="AI179">
            <v>3238.8</v>
          </cell>
        </row>
        <row r="180">
          <cell r="AI180">
            <v>3984.9</v>
          </cell>
        </row>
        <row r="181">
          <cell r="AI181">
            <v>8340.3</v>
          </cell>
        </row>
        <row r="182">
          <cell r="AI182">
            <v>47423.9</v>
          </cell>
        </row>
        <row r="183">
          <cell r="AI183">
            <v>1600.3</v>
          </cell>
        </row>
        <row r="184">
          <cell r="AI184">
            <v>27909.6</v>
          </cell>
        </row>
        <row r="185">
          <cell r="AI185">
            <v>18430.3</v>
          </cell>
        </row>
        <row r="186">
          <cell r="AI186">
            <v>3549.9</v>
          </cell>
        </row>
        <row r="187">
          <cell r="AI187">
            <v>35.7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4"/>
    </sheetNames>
    <sheetDataSet>
      <sheetData sheetId="1">
        <row r="22">
          <cell r="F22">
            <v>12445</v>
          </cell>
          <cell r="H22">
            <v>31599</v>
          </cell>
        </row>
        <row r="23">
          <cell r="F23">
            <v>1411</v>
          </cell>
          <cell r="H23">
            <v>4311</v>
          </cell>
        </row>
        <row r="24">
          <cell r="F24">
            <v>378</v>
          </cell>
          <cell r="H24">
            <v>1013</v>
          </cell>
        </row>
        <row r="25">
          <cell r="F25">
            <v>230</v>
          </cell>
          <cell r="H25">
            <v>492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5"/>
    </sheetNames>
    <sheetDataSet>
      <sheetData sheetId="1">
        <row r="21">
          <cell r="F21">
            <v>170600</v>
          </cell>
          <cell r="H21">
            <v>586630</v>
          </cell>
        </row>
        <row r="22">
          <cell r="F22">
            <v>22000</v>
          </cell>
          <cell r="H22">
            <v>54280</v>
          </cell>
          <cell r="I22">
            <v>49000</v>
          </cell>
        </row>
        <row r="23">
          <cell r="F23">
            <v>12500</v>
          </cell>
          <cell r="H23">
            <v>37120</v>
          </cell>
          <cell r="I23">
            <v>28000</v>
          </cell>
        </row>
        <row r="24">
          <cell r="F24">
            <v>2380</v>
          </cell>
          <cell r="H24">
            <v>4998</v>
          </cell>
          <cell r="I24">
            <v>1955</v>
          </cell>
        </row>
        <row r="25">
          <cell r="F25">
            <v>14300</v>
          </cell>
          <cell r="H25">
            <v>43570</v>
          </cell>
          <cell r="I25">
            <v>37500</v>
          </cell>
        </row>
      </sheetData>
      <sheetData sheetId="2">
        <row r="21">
          <cell r="F21">
            <v>165200</v>
          </cell>
          <cell r="H21">
            <v>522460</v>
          </cell>
        </row>
        <row r="22">
          <cell r="F22">
            <v>19800</v>
          </cell>
        </row>
        <row r="23">
          <cell r="F23">
            <v>13700</v>
          </cell>
          <cell r="H23">
            <v>54910</v>
          </cell>
        </row>
        <row r="24">
          <cell r="F24">
            <v>2380</v>
          </cell>
          <cell r="H24">
            <v>5764</v>
          </cell>
        </row>
        <row r="25">
          <cell r="F25">
            <v>14500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"/>
    </sheetNames>
    <sheetDataSet>
      <sheetData sheetId="1">
        <row r="22">
          <cell r="F22">
            <v>26700</v>
          </cell>
          <cell r="H22">
            <v>51500</v>
          </cell>
        </row>
        <row r="23">
          <cell r="F23">
            <v>10090</v>
          </cell>
          <cell r="H23">
            <v>39167</v>
          </cell>
        </row>
        <row r="24">
          <cell r="F24">
            <v>1680</v>
          </cell>
          <cell r="H24">
            <v>4368</v>
          </cell>
        </row>
        <row r="25">
          <cell r="F25">
            <v>7590</v>
          </cell>
          <cell r="H25">
            <v>22338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5_bis"/>
    </sheetNames>
    <sheetDataSet>
      <sheetData sheetId="1">
        <row r="21">
          <cell r="F21">
            <v>29800</v>
          </cell>
          <cell r="H21">
            <v>116220</v>
          </cell>
        </row>
        <row r="22">
          <cell r="F22">
            <v>3010</v>
          </cell>
          <cell r="H22">
            <v>7224</v>
          </cell>
          <cell r="I22">
            <v>6000</v>
          </cell>
        </row>
        <row r="23">
          <cell r="F23">
            <v>410</v>
          </cell>
          <cell r="H23">
            <v>1435</v>
          </cell>
          <cell r="I23">
            <v>325</v>
          </cell>
        </row>
        <row r="24">
          <cell r="F24">
            <v>620</v>
          </cell>
          <cell r="H24">
            <v>2790</v>
          </cell>
          <cell r="I24">
            <v>250</v>
          </cell>
        </row>
        <row r="25">
          <cell r="F25">
            <v>10340</v>
          </cell>
          <cell r="H25">
            <v>28952</v>
          </cell>
          <cell r="I25">
            <v>26100</v>
          </cell>
        </row>
      </sheetData>
      <sheetData sheetId="2">
        <row r="21">
          <cell r="F21">
            <v>29700</v>
          </cell>
          <cell r="H21">
            <v>103950</v>
          </cell>
        </row>
        <row r="22">
          <cell r="F22">
            <v>2300</v>
          </cell>
        </row>
        <row r="23">
          <cell r="F23">
            <v>230</v>
          </cell>
          <cell r="H23">
            <v>690</v>
          </cell>
        </row>
        <row r="24">
          <cell r="F24">
            <v>600</v>
          </cell>
          <cell r="H24">
            <v>1800</v>
          </cell>
        </row>
        <row r="25">
          <cell r="F25">
            <v>14750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_bis"/>
    </sheetNames>
    <sheetDataSet>
      <sheetData sheetId="1">
        <row r="22">
          <cell r="F22">
            <v>3400</v>
          </cell>
          <cell r="H22">
            <v>9180</v>
          </cell>
        </row>
        <row r="23">
          <cell r="F23">
            <v>480</v>
          </cell>
          <cell r="H23">
            <v>1920</v>
          </cell>
        </row>
        <row r="24">
          <cell r="F24">
            <v>460</v>
          </cell>
          <cell r="H24">
            <v>1748</v>
          </cell>
        </row>
        <row r="25">
          <cell r="F25">
            <v>6300</v>
          </cell>
          <cell r="H25">
            <v>18900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H19" sqref="H19"/>
    </sheetView>
  </sheetViews>
  <sheetFormatPr defaultColWidth="11.421875" defaultRowHeight="12.75"/>
  <cols>
    <col min="1" max="1" width="31.28125" style="0" customWidth="1"/>
    <col min="7" max="7" width="15.7109375" style="0" customWidth="1"/>
    <col min="13" max="13" width="7.28125" style="0" customWidth="1"/>
    <col min="14" max="14" width="31.140625" style="0" customWidth="1"/>
  </cols>
  <sheetData>
    <row r="1" spans="1:18" ht="12.75">
      <c r="A1" s="2"/>
      <c r="B1" s="3"/>
      <c r="C1" s="4"/>
      <c r="D1" s="3"/>
      <c r="E1" s="3"/>
      <c r="F1" s="3"/>
      <c r="G1" s="5"/>
      <c r="H1" s="6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7"/>
      <c r="B2" s="3"/>
      <c r="C2" s="4"/>
      <c r="D2" s="8"/>
      <c r="E2" s="3"/>
      <c r="F2" s="3"/>
      <c r="G2" s="5"/>
      <c r="H2" s="6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3"/>
      <c r="C3" s="4"/>
      <c r="D3" s="3"/>
      <c r="E3" s="3"/>
      <c r="F3" s="3"/>
      <c r="G3" s="5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3"/>
      <c r="C4" s="4"/>
      <c r="D4" s="3"/>
      <c r="E4" s="3"/>
      <c r="F4" s="3"/>
      <c r="G4" s="5"/>
      <c r="H4" s="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3"/>
      <c r="C5" s="4"/>
      <c r="D5" s="3"/>
      <c r="E5" s="3"/>
      <c r="F5" s="3"/>
      <c r="G5" s="5"/>
      <c r="H5" s="6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3"/>
      <c r="C6" s="4"/>
      <c r="D6" s="3"/>
      <c r="E6" s="3"/>
      <c r="F6" s="3"/>
      <c r="G6" s="5"/>
      <c r="H6" s="6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0"/>
      <c r="B7" s="9"/>
      <c r="C7" s="8"/>
      <c r="D7" s="11"/>
      <c r="E7" s="9"/>
      <c r="F7" s="9"/>
      <c r="G7" s="9"/>
      <c r="H7" s="9"/>
      <c r="I7" s="9"/>
      <c r="J7" s="9"/>
      <c r="K7" s="9"/>
      <c r="L7" s="9"/>
      <c r="M7" s="9" t="s">
        <v>41</v>
      </c>
      <c r="N7" s="9"/>
      <c r="O7" s="9"/>
      <c r="P7" s="9"/>
      <c r="Q7" s="9"/>
      <c r="R7" s="9"/>
    </row>
    <row r="8" spans="1:18" ht="30">
      <c r="A8" s="156" t="s">
        <v>54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"/>
      <c r="N8" s="1"/>
      <c r="O8" s="1"/>
      <c r="P8" s="1"/>
      <c r="Q8" s="1"/>
      <c r="R8" s="1"/>
    </row>
    <row r="9" spans="1:18" ht="12.75">
      <c r="A9" s="12"/>
      <c r="B9" s="13"/>
      <c r="C9" s="13"/>
      <c r="D9" s="13"/>
      <c r="E9" s="13"/>
      <c r="F9" s="13"/>
      <c r="G9" s="13"/>
      <c r="H9" s="6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thickBot="1">
      <c r="A10" s="1"/>
      <c r="B10" s="3" t="s">
        <v>40</v>
      </c>
      <c r="C10" s="4"/>
      <c r="D10" s="3"/>
      <c r="E10" s="3"/>
      <c r="F10" s="3"/>
      <c r="G10" s="5"/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.5" thickTop="1">
      <c r="A11" s="158" t="s">
        <v>0</v>
      </c>
      <c r="B11" s="159" t="s">
        <v>1</v>
      </c>
      <c r="C11" s="160"/>
      <c r="D11" s="160"/>
      <c r="E11" s="161"/>
      <c r="F11" s="162" t="s">
        <v>53</v>
      </c>
      <c r="G11" s="162" t="s">
        <v>42</v>
      </c>
      <c r="H11" s="163"/>
      <c r="I11" s="164" t="s">
        <v>3</v>
      </c>
      <c r="J11" s="164"/>
      <c r="K11" s="14" t="s">
        <v>57</v>
      </c>
      <c r="L11" s="14" t="s">
        <v>44</v>
      </c>
      <c r="M11" s="1"/>
      <c r="N11" s="15" t="s">
        <v>0</v>
      </c>
      <c r="O11" s="16"/>
      <c r="P11" s="17" t="s">
        <v>1</v>
      </c>
      <c r="Q11" s="18"/>
      <c r="R11" s="19" t="s">
        <v>42</v>
      </c>
    </row>
    <row r="12" spans="1:18" ht="12.75">
      <c r="A12" s="165"/>
      <c r="B12" s="20" t="s">
        <v>53</v>
      </c>
      <c r="C12" s="21" t="s">
        <v>53</v>
      </c>
      <c r="D12" s="21" t="s">
        <v>53</v>
      </c>
      <c r="E12" s="22" t="s">
        <v>55</v>
      </c>
      <c r="F12" s="23" t="s">
        <v>4</v>
      </c>
      <c r="G12" s="23" t="s">
        <v>4</v>
      </c>
      <c r="H12" s="24" t="s">
        <v>2</v>
      </c>
      <c r="I12" s="25"/>
      <c r="J12" s="26"/>
      <c r="K12" s="27"/>
      <c r="L12" s="27"/>
      <c r="M12" s="1"/>
      <c r="N12" s="28" t="s">
        <v>58</v>
      </c>
      <c r="O12" s="29"/>
      <c r="P12" s="30"/>
      <c r="Q12" s="31"/>
      <c r="R12" s="32" t="s">
        <v>4</v>
      </c>
    </row>
    <row r="13" spans="1:18" ht="12.75">
      <c r="A13" s="165"/>
      <c r="B13" s="33" t="s">
        <v>5</v>
      </c>
      <c r="C13" s="34" t="s">
        <v>6</v>
      </c>
      <c r="D13" s="35" t="s">
        <v>7</v>
      </c>
      <c r="E13" s="36" t="s">
        <v>7</v>
      </c>
      <c r="F13" s="31" t="s">
        <v>8</v>
      </c>
      <c r="G13" s="31" t="s">
        <v>8</v>
      </c>
      <c r="H13" s="37" t="s">
        <v>14</v>
      </c>
      <c r="I13" s="38" t="s">
        <v>56</v>
      </c>
      <c r="J13" s="38" t="s">
        <v>43</v>
      </c>
      <c r="K13" s="27"/>
      <c r="L13" s="27"/>
      <c r="M13" s="39"/>
      <c r="N13" s="28" t="s">
        <v>59</v>
      </c>
      <c r="O13" s="40" t="s">
        <v>5</v>
      </c>
      <c r="P13" s="41" t="s">
        <v>6</v>
      </c>
      <c r="Q13" s="40" t="s">
        <v>7</v>
      </c>
      <c r="R13" s="42" t="s">
        <v>8</v>
      </c>
    </row>
    <row r="14" spans="1:18" ht="12.75">
      <c r="A14" s="166"/>
      <c r="B14" s="43" t="s">
        <v>9</v>
      </c>
      <c r="C14" s="44" t="s">
        <v>10</v>
      </c>
      <c r="D14" s="45" t="s">
        <v>11</v>
      </c>
      <c r="E14" s="46" t="s">
        <v>11</v>
      </c>
      <c r="F14" s="47" t="s">
        <v>12</v>
      </c>
      <c r="G14" s="47" t="s">
        <v>13</v>
      </c>
      <c r="H14" s="48"/>
      <c r="I14" s="49"/>
      <c r="J14" s="50"/>
      <c r="K14" s="27"/>
      <c r="L14" s="27"/>
      <c r="M14" s="1"/>
      <c r="N14" s="51"/>
      <c r="O14" s="47" t="s">
        <v>9</v>
      </c>
      <c r="P14" s="44" t="s">
        <v>10</v>
      </c>
      <c r="Q14" s="47" t="s">
        <v>11</v>
      </c>
      <c r="R14" s="52" t="s">
        <v>13</v>
      </c>
    </row>
    <row r="15" spans="1:18" ht="12.75">
      <c r="A15" s="167" t="s">
        <v>15</v>
      </c>
      <c r="B15" s="53">
        <v>10950</v>
      </c>
      <c r="C15" s="54">
        <v>23.205479452054796</v>
      </c>
      <c r="D15" s="55">
        <v>25410</v>
      </c>
      <c r="E15" s="55">
        <v>21625</v>
      </c>
      <c r="F15" s="56">
        <v>27225</v>
      </c>
      <c r="G15" s="56">
        <v>20713.1</v>
      </c>
      <c r="H15" s="57">
        <v>0.3143855820712498</v>
      </c>
      <c r="I15" s="58">
        <v>-1815</v>
      </c>
      <c r="J15" s="59">
        <v>911.9000000000015</v>
      </c>
      <c r="K15" s="60">
        <v>-0.07142857142857142</v>
      </c>
      <c r="L15" s="60">
        <v>0.0421687861271677</v>
      </c>
      <c r="M15" s="61"/>
      <c r="N15" s="62" t="s">
        <v>15</v>
      </c>
      <c r="O15" s="53">
        <v>9230</v>
      </c>
      <c r="P15" s="53">
        <v>23.429035752979416</v>
      </c>
      <c r="Q15" s="55">
        <v>21625</v>
      </c>
      <c r="R15" s="63">
        <v>20713.1</v>
      </c>
    </row>
    <row r="16" spans="1:18" ht="12.75">
      <c r="A16" s="168" t="s">
        <v>39</v>
      </c>
      <c r="B16" s="53">
        <v>19070</v>
      </c>
      <c r="C16" s="54">
        <v>32.60513896171998</v>
      </c>
      <c r="D16" s="55">
        <v>62178</v>
      </c>
      <c r="E16" s="64">
        <v>52441</v>
      </c>
      <c r="F16" s="56">
        <v>60000</v>
      </c>
      <c r="G16" s="65">
        <v>47815.4</v>
      </c>
      <c r="H16" s="57">
        <v>0.2548258510856334</v>
      </c>
      <c r="I16" s="58">
        <v>2178</v>
      </c>
      <c r="J16" s="59">
        <v>4625.6</v>
      </c>
      <c r="K16" s="60">
        <v>0.03502846666023352</v>
      </c>
      <c r="L16" s="60">
        <v>0.08820579317709423</v>
      </c>
      <c r="M16" s="61"/>
      <c r="N16" s="66" t="s">
        <v>39</v>
      </c>
      <c r="O16" s="53">
        <v>19580</v>
      </c>
      <c r="P16" s="53">
        <v>26.7829417773238</v>
      </c>
      <c r="Q16" s="55">
        <v>52441</v>
      </c>
      <c r="R16" s="63">
        <v>47815.4</v>
      </c>
    </row>
    <row r="17" spans="1:18" ht="12.75">
      <c r="A17" s="168" t="s">
        <v>16</v>
      </c>
      <c r="B17" s="68">
        <v>170600</v>
      </c>
      <c r="C17" s="69">
        <v>34.3862837045721</v>
      </c>
      <c r="D17" s="70">
        <v>586630</v>
      </c>
      <c r="E17" s="71">
        <v>427550</v>
      </c>
      <c r="F17" s="72">
        <v>580000</v>
      </c>
      <c r="G17" s="73">
        <v>432127.1</v>
      </c>
      <c r="H17" s="57">
        <v>0.34219770063020816</v>
      </c>
      <c r="I17" s="74">
        <v>6630</v>
      </c>
      <c r="J17" s="75">
        <v>-4577.099999999977</v>
      </c>
      <c r="K17" s="76">
        <v>0.011301842728806914</v>
      </c>
      <c r="L17" s="76">
        <v>-0.010705414571395105</v>
      </c>
      <c r="M17" s="61"/>
      <c r="N17" s="28" t="s">
        <v>16</v>
      </c>
      <c r="O17" s="68">
        <v>165200</v>
      </c>
      <c r="P17" s="68">
        <v>25.880750605326877</v>
      </c>
      <c r="Q17" s="70">
        <v>427550</v>
      </c>
      <c r="R17" s="77">
        <v>432127.1</v>
      </c>
    </row>
    <row r="18" spans="1:18" ht="12.75">
      <c r="A18" s="168" t="s">
        <v>36</v>
      </c>
      <c r="B18" s="68">
        <v>29800</v>
      </c>
      <c r="C18" s="69">
        <v>39</v>
      </c>
      <c r="D18" s="70">
        <v>116220</v>
      </c>
      <c r="E18" s="71">
        <v>96000</v>
      </c>
      <c r="F18" s="72">
        <v>118000</v>
      </c>
      <c r="G18" s="73">
        <v>97062.3</v>
      </c>
      <c r="H18" s="57">
        <v>0.21571403109137122</v>
      </c>
      <c r="I18" s="74">
        <v>-1780</v>
      </c>
      <c r="J18" s="75">
        <v>-1062.3</v>
      </c>
      <c r="K18" s="76">
        <v>-0.015315780416451557</v>
      </c>
      <c r="L18" s="76">
        <v>-0.01106562500000003</v>
      </c>
      <c r="M18" s="61"/>
      <c r="N18" s="28" t="s">
        <v>36</v>
      </c>
      <c r="O18" s="68">
        <v>30000</v>
      </c>
      <c r="P18" s="68">
        <v>32</v>
      </c>
      <c r="Q18" s="70">
        <v>96000</v>
      </c>
      <c r="R18" s="77">
        <v>97062.3</v>
      </c>
    </row>
    <row r="19" spans="1:18" ht="12.75">
      <c r="A19" s="168" t="s">
        <v>17</v>
      </c>
      <c r="B19" s="68">
        <v>32000</v>
      </c>
      <c r="C19" s="69">
        <v>36</v>
      </c>
      <c r="D19" s="70">
        <v>115200</v>
      </c>
      <c r="E19" s="71">
        <v>142000</v>
      </c>
      <c r="F19" s="72">
        <v>137000</v>
      </c>
      <c r="G19" s="73">
        <v>148448.9</v>
      </c>
      <c r="H19" s="57">
        <v>-0.07712350849349503</v>
      </c>
      <c r="I19" s="74">
        <v>-21800</v>
      </c>
      <c r="J19" s="75">
        <v>-6448.899999999994</v>
      </c>
      <c r="K19" s="76">
        <v>-0.1892361111111111</v>
      </c>
      <c r="L19" s="76">
        <v>-0.04541478873239432</v>
      </c>
      <c r="M19" s="61"/>
      <c r="N19" s="28" t="s">
        <v>17</v>
      </c>
      <c r="O19" s="68">
        <v>35500</v>
      </c>
      <c r="P19" s="68">
        <v>40</v>
      </c>
      <c r="Q19" s="70">
        <v>142000</v>
      </c>
      <c r="R19" s="77">
        <v>148448.9</v>
      </c>
    </row>
    <row r="20" spans="1:18" ht="12.75">
      <c r="A20" s="168" t="s">
        <v>18</v>
      </c>
      <c r="B20" s="68">
        <v>138100</v>
      </c>
      <c r="C20" s="69">
        <v>39.753801593048514</v>
      </c>
      <c r="D20" s="70">
        <v>549000</v>
      </c>
      <c r="E20" s="71">
        <v>518560</v>
      </c>
      <c r="F20" s="72">
        <v>532500</v>
      </c>
      <c r="G20" s="73">
        <v>507786.7</v>
      </c>
      <c r="H20" s="57">
        <v>0.04866866343683274</v>
      </c>
      <c r="I20" s="74">
        <v>16500</v>
      </c>
      <c r="J20" s="75">
        <v>10773.3</v>
      </c>
      <c r="K20" s="76">
        <v>0.030054644808743168</v>
      </c>
      <c r="L20" s="76">
        <v>0.0207754165381055</v>
      </c>
      <c r="M20" s="61"/>
      <c r="N20" s="28" t="s">
        <v>18</v>
      </c>
      <c r="O20" s="68">
        <v>144100</v>
      </c>
      <c r="P20" s="68">
        <v>35.986120749479525</v>
      </c>
      <c r="Q20" s="70">
        <v>518560</v>
      </c>
      <c r="R20" s="77">
        <v>507786.7</v>
      </c>
    </row>
    <row r="21" spans="1:18" ht="12.75">
      <c r="A21" s="168" t="s">
        <v>19</v>
      </c>
      <c r="B21" s="68">
        <v>20500</v>
      </c>
      <c r="C21" s="69">
        <v>33.673170731707316</v>
      </c>
      <c r="D21" s="70">
        <v>69030</v>
      </c>
      <c r="E21" s="71">
        <v>56000</v>
      </c>
      <c r="F21" s="72">
        <v>67050</v>
      </c>
      <c r="G21" s="73">
        <v>56181.2</v>
      </c>
      <c r="H21" s="57">
        <v>0.19345973386114945</v>
      </c>
      <c r="I21" s="74">
        <v>1980</v>
      </c>
      <c r="J21" s="75">
        <v>-181.1999999999971</v>
      </c>
      <c r="K21" s="76">
        <v>0.028683181225554105</v>
      </c>
      <c r="L21" s="76">
        <v>-0.0032357142857142337</v>
      </c>
      <c r="M21" s="61"/>
      <c r="N21" s="28" t="s">
        <v>19</v>
      </c>
      <c r="O21" s="68">
        <v>18970</v>
      </c>
      <c r="P21" s="68">
        <v>29.520295202952028</v>
      </c>
      <c r="Q21" s="70">
        <v>56000</v>
      </c>
      <c r="R21" s="77">
        <v>56181.2</v>
      </c>
    </row>
    <row r="22" spans="1:18" ht="12.75">
      <c r="A22" s="168" t="s">
        <v>21</v>
      </c>
      <c r="B22" s="68">
        <v>3225</v>
      </c>
      <c r="C22" s="69">
        <v>22.015503875968992</v>
      </c>
      <c r="D22" s="70">
        <v>7100</v>
      </c>
      <c r="E22" s="71">
        <v>6700</v>
      </c>
      <c r="F22" s="72">
        <v>5470</v>
      </c>
      <c r="G22" s="73">
        <v>5259.2</v>
      </c>
      <c r="H22" s="57">
        <v>0.040082141770611646</v>
      </c>
      <c r="I22" s="74">
        <v>1630</v>
      </c>
      <c r="J22" s="75">
        <v>1440.8</v>
      </c>
      <c r="K22" s="76">
        <v>0.2295774647887324</v>
      </c>
      <c r="L22" s="76">
        <v>0.215044776119403</v>
      </c>
      <c r="M22" s="61"/>
      <c r="N22" s="28" t="s">
        <v>21</v>
      </c>
      <c r="O22" s="68">
        <v>2950</v>
      </c>
      <c r="P22" s="68">
        <v>22.71186440677966</v>
      </c>
      <c r="Q22" s="70">
        <v>6700</v>
      </c>
      <c r="R22" s="77">
        <v>5259.2</v>
      </c>
    </row>
    <row r="23" spans="1:18" ht="12.75">
      <c r="A23" s="168" t="s">
        <v>35</v>
      </c>
      <c r="B23" s="68">
        <v>192400</v>
      </c>
      <c r="C23" s="69">
        <v>39.89085239085239</v>
      </c>
      <c r="D23" s="70">
        <v>767500</v>
      </c>
      <c r="E23" s="71">
        <v>594720</v>
      </c>
      <c r="F23" s="72">
        <v>746400</v>
      </c>
      <c r="G23" s="73">
        <v>563770.4</v>
      </c>
      <c r="H23" s="57">
        <v>0.32394322227630257</v>
      </c>
      <c r="I23" s="74">
        <v>21100</v>
      </c>
      <c r="J23" s="75">
        <v>30949.6</v>
      </c>
      <c r="K23" s="76">
        <v>0.02749185667752443</v>
      </c>
      <c r="L23" s="76">
        <v>0.05204062415926819</v>
      </c>
      <c r="M23" s="61"/>
      <c r="N23" s="28" t="s">
        <v>35</v>
      </c>
      <c r="O23" s="68">
        <v>192120</v>
      </c>
      <c r="P23" s="68">
        <v>30.95565271705184</v>
      </c>
      <c r="Q23" s="70">
        <v>594720</v>
      </c>
      <c r="R23" s="77">
        <v>563770.4</v>
      </c>
    </row>
    <row r="24" spans="1:18" ht="12.75">
      <c r="A24" s="168" t="s">
        <v>22</v>
      </c>
      <c r="B24" s="68">
        <v>124430</v>
      </c>
      <c r="C24" s="69">
        <v>37.12930965201318</v>
      </c>
      <c r="D24" s="70">
        <v>462000</v>
      </c>
      <c r="E24" s="71">
        <v>230000</v>
      </c>
      <c r="F24" s="72">
        <v>460000</v>
      </c>
      <c r="G24" s="73">
        <v>235422.9</v>
      </c>
      <c r="H24" s="57">
        <v>0.9539305649535368</v>
      </c>
      <c r="I24" s="74">
        <v>2000</v>
      </c>
      <c r="J24" s="75">
        <v>-5422.899999999994</v>
      </c>
      <c r="K24" s="76">
        <v>0.004329004329004329</v>
      </c>
      <c r="L24" s="76">
        <v>-0.023577826086956497</v>
      </c>
      <c r="M24" s="61"/>
      <c r="N24" s="28" t="s">
        <v>22</v>
      </c>
      <c r="O24" s="68">
        <v>91650</v>
      </c>
      <c r="P24" s="68">
        <v>25.095471903982542</v>
      </c>
      <c r="Q24" s="70">
        <v>230000</v>
      </c>
      <c r="R24" s="77">
        <v>235422.9</v>
      </c>
    </row>
    <row r="25" spans="1:18" ht="12.75">
      <c r="A25" s="168" t="s">
        <v>37</v>
      </c>
      <c r="B25" s="68">
        <v>3000</v>
      </c>
      <c r="C25" s="69">
        <v>43.33333333333333</v>
      </c>
      <c r="D25" s="70">
        <v>13000</v>
      </c>
      <c r="E25" s="71">
        <v>10200</v>
      </c>
      <c r="F25" s="72">
        <v>12800</v>
      </c>
      <c r="G25" s="73">
        <v>9816.7</v>
      </c>
      <c r="H25" s="57">
        <v>0.30390049609339176</v>
      </c>
      <c r="I25" s="74">
        <v>200</v>
      </c>
      <c r="J25" s="75">
        <v>383.2999999999993</v>
      </c>
      <c r="K25" s="76">
        <v>0.015384615384615385</v>
      </c>
      <c r="L25" s="76">
        <v>0.037578431372548945</v>
      </c>
      <c r="M25" s="61"/>
      <c r="N25" s="28" t="s">
        <v>37</v>
      </c>
      <c r="O25" s="68">
        <v>3000</v>
      </c>
      <c r="P25" s="68">
        <v>34</v>
      </c>
      <c r="Q25" s="70">
        <v>10200</v>
      </c>
      <c r="R25" s="77">
        <v>9816.7</v>
      </c>
    </row>
    <row r="26" spans="1:18" ht="12.75">
      <c r="A26" s="168" t="s">
        <v>23</v>
      </c>
      <c r="B26" s="68">
        <v>39370</v>
      </c>
      <c r="C26" s="69">
        <v>34.695935991871984</v>
      </c>
      <c r="D26" s="70">
        <v>136597.9</v>
      </c>
      <c r="E26" s="71">
        <v>146910.6</v>
      </c>
      <c r="F26" s="72">
        <v>170890</v>
      </c>
      <c r="G26" s="73">
        <v>146501.8</v>
      </c>
      <c r="H26" s="57">
        <v>0.16647030957981412</v>
      </c>
      <c r="I26" s="74">
        <v>-34292.1</v>
      </c>
      <c r="J26" s="75">
        <v>408.80000000001746</v>
      </c>
      <c r="K26" s="76">
        <v>-0.2510441229330759</v>
      </c>
      <c r="L26" s="76">
        <v>0.002782644683229239</v>
      </c>
      <c r="M26" s="61"/>
      <c r="N26" s="28" t="s">
        <v>23</v>
      </c>
      <c r="O26" s="68">
        <v>43484</v>
      </c>
      <c r="P26" s="68">
        <v>33.78497838285347</v>
      </c>
      <c r="Q26" s="70">
        <v>146910.6</v>
      </c>
      <c r="R26" s="77">
        <v>146501.8</v>
      </c>
    </row>
    <row r="27" spans="1:18" ht="12.75">
      <c r="A27" s="168" t="s">
        <v>24</v>
      </c>
      <c r="B27" s="68">
        <v>60715</v>
      </c>
      <c r="C27" s="69">
        <v>36.262043975953226</v>
      </c>
      <c r="D27" s="70">
        <v>220165</v>
      </c>
      <c r="E27" s="71">
        <v>189080</v>
      </c>
      <c r="F27" s="72">
        <v>210000</v>
      </c>
      <c r="G27" s="73">
        <v>180445.4</v>
      </c>
      <c r="H27" s="57">
        <v>0.1637869405371375</v>
      </c>
      <c r="I27" s="74">
        <v>10165</v>
      </c>
      <c r="J27" s="75">
        <v>8634.600000000006</v>
      </c>
      <c r="K27" s="76">
        <v>0.04616991801603343</v>
      </c>
      <c r="L27" s="76">
        <v>0.045666384599111515</v>
      </c>
      <c r="M27" s="61"/>
      <c r="N27" s="28" t="s">
        <v>24</v>
      </c>
      <c r="O27" s="68">
        <v>64900</v>
      </c>
      <c r="P27" s="68">
        <v>29.13405238828968</v>
      </c>
      <c r="Q27" s="70">
        <v>189080</v>
      </c>
      <c r="R27" s="77">
        <v>180445.4</v>
      </c>
    </row>
    <row r="28" spans="1:18" ht="12.75">
      <c r="A28" s="168" t="s">
        <v>25</v>
      </c>
      <c r="B28" s="68">
        <v>291600</v>
      </c>
      <c r="C28" s="69">
        <v>36.45404663923182</v>
      </c>
      <c r="D28" s="70">
        <v>1063000</v>
      </c>
      <c r="E28" s="71">
        <v>783000</v>
      </c>
      <c r="F28" s="72">
        <v>1050000</v>
      </c>
      <c r="G28" s="73">
        <v>786529.1</v>
      </c>
      <c r="H28" s="57">
        <v>0.3349792143736323</v>
      </c>
      <c r="I28" s="74">
        <v>13000</v>
      </c>
      <c r="J28" s="75">
        <v>-3529.0999999999767</v>
      </c>
      <c r="K28" s="76">
        <v>0.012229539040451553</v>
      </c>
      <c r="L28" s="76">
        <v>-0.004507151979565743</v>
      </c>
      <c r="M28" s="61"/>
      <c r="N28" s="28" t="s">
        <v>25</v>
      </c>
      <c r="O28" s="68">
        <v>275800</v>
      </c>
      <c r="P28" s="68">
        <v>28.390137781000725</v>
      </c>
      <c r="Q28" s="70">
        <v>783000</v>
      </c>
      <c r="R28" s="77">
        <v>786529.1</v>
      </c>
    </row>
    <row r="29" spans="1:18" ht="12.75">
      <c r="A29" s="168" t="s">
        <v>26</v>
      </c>
      <c r="B29" s="68">
        <v>76880</v>
      </c>
      <c r="C29" s="69">
        <v>40</v>
      </c>
      <c r="D29" s="70">
        <v>307520</v>
      </c>
      <c r="E29" s="71">
        <v>261290</v>
      </c>
      <c r="F29" s="72">
        <v>290900</v>
      </c>
      <c r="G29" s="73">
        <v>253952.9</v>
      </c>
      <c r="H29" s="57">
        <v>0.14548800190901545</v>
      </c>
      <c r="I29" s="74">
        <v>16620</v>
      </c>
      <c r="J29" s="75">
        <v>7337.100000000006</v>
      </c>
      <c r="K29" s="76">
        <v>0.05404526534859521</v>
      </c>
      <c r="L29" s="76">
        <v>0.02808029392628882</v>
      </c>
      <c r="M29" s="61"/>
      <c r="N29" s="28" t="s">
        <v>26</v>
      </c>
      <c r="O29" s="68">
        <v>76850</v>
      </c>
      <c r="P29" s="68">
        <v>34</v>
      </c>
      <c r="Q29" s="70">
        <v>261290</v>
      </c>
      <c r="R29" s="77">
        <v>253952.9</v>
      </c>
    </row>
    <row r="30" spans="1:18" ht="12.75">
      <c r="A30" s="168" t="s">
        <v>27</v>
      </c>
      <c r="B30" s="68">
        <v>97980</v>
      </c>
      <c r="C30" s="69">
        <v>35.853541539089605</v>
      </c>
      <c r="D30" s="70">
        <v>351293</v>
      </c>
      <c r="E30" s="71">
        <v>194299</v>
      </c>
      <c r="F30" s="72">
        <v>346000</v>
      </c>
      <c r="G30" s="73">
        <v>191388.3</v>
      </c>
      <c r="H30" s="57">
        <v>0.8078430081671659</v>
      </c>
      <c r="I30" s="74">
        <v>5293</v>
      </c>
      <c r="J30" s="75">
        <v>2910.7000000000116</v>
      </c>
      <c r="K30" s="76">
        <v>0.015067194621014367</v>
      </c>
      <c r="L30" s="76">
        <v>0.014980519714460763</v>
      </c>
      <c r="M30" s="61"/>
      <c r="N30" s="28" t="s">
        <v>27</v>
      </c>
      <c r="O30" s="68">
        <v>69965</v>
      </c>
      <c r="P30" s="68">
        <v>27.77088544272136</v>
      </c>
      <c r="Q30" s="70">
        <v>194299</v>
      </c>
      <c r="R30" s="77">
        <v>191388.3</v>
      </c>
    </row>
    <row r="31" spans="1:18" ht="12.75">
      <c r="A31" s="168" t="s">
        <v>28</v>
      </c>
      <c r="B31" s="68">
        <v>89280</v>
      </c>
      <c r="C31" s="69">
        <v>35.33</v>
      </c>
      <c r="D31" s="70">
        <v>315426.24</v>
      </c>
      <c r="E31" s="71">
        <v>331215</v>
      </c>
      <c r="F31" s="72">
        <v>333000</v>
      </c>
      <c r="G31" s="73">
        <v>336333.5</v>
      </c>
      <c r="H31" s="57">
        <v>-0.009911293403719768</v>
      </c>
      <c r="I31" s="74">
        <v>-17573.76</v>
      </c>
      <c r="J31" s="75">
        <v>-5118.5</v>
      </c>
      <c r="K31" s="76">
        <v>-0.05571432484500975</v>
      </c>
      <c r="L31" s="76">
        <v>-0.015453708316350406</v>
      </c>
      <c r="M31" s="61"/>
      <c r="N31" s="28" t="s">
        <v>28</v>
      </c>
      <c r="O31" s="68">
        <v>93300</v>
      </c>
      <c r="P31" s="68">
        <v>35.5</v>
      </c>
      <c r="Q31" s="70">
        <v>331215</v>
      </c>
      <c r="R31" s="77">
        <v>336333.5</v>
      </c>
    </row>
    <row r="32" spans="1:18" ht="12.75">
      <c r="A32" s="168" t="s">
        <v>38</v>
      </c>
      <c r="B32" s="53">
        <v>48900</v>
      </c>
      <c r="C32" s="54">
        <v>36.30061349693251</v>
      </c>
      <c r="D32" s="55">
        <v>177510</v>
      </c>
      <c r="E32" s="64">
        <v>169730</v>
      </c>
      <c r="F32" s="56">
        <v>176000</v>
      </c>
      <c r="G32" s="65">
        <v>168822.1</v>
      </c>
      <c r="H32" s="57">
        <v>0.042517537692043916</v>
      </c>
      <c r="I32" s="58">
        <v>1510</v>
      </c>
      <c r="J32" s="59">
        <v>907.8999999999942</v>
      </c>
      <c r="K32" s="60">
        <v>0.008506563010534618</v>
      </c>
      <c r="L32" s="60">
        <v>0.005349083839038439</v>
      </c>
      <c r="M32" s="1"/>
      <c r="N32" s="28" t="s">
        <v>38</v>
      </c>
      <c r="O32" s="53">
        <v>50100</v>
      </c>
      <c r="P32" s="53">
        <v>33.87824351297405</v>
      </c>
      <c r="Q32" s="55">
        <v>169730</v>
      </c>
      <c r="R32" s="63">
        <v>168822.1</v>
      </c>
    </row>
    <row r="33" spans="1:18" ht="12.75">
      <c r="A33" s="168" t="s">
        <v>29</v>
      </c>
      <c r="B33" s="53">
        <v>47533</v>
      </c>
      <c r="C33" s="54">
        <v>29.891864599330994</v>
      </c>
      <c r="D33" s="55">
        <v>142085</v>
      </c>
      <c r="E33" s="64">
        <v>133224</v>
      </c>
      <c r="F33" s="56">
        <v>120000</v>
      </c>
      <c r="G33" s="65">
        <v>114024.3</v>
      </c>
      <c r="H33" s="57">
        <v>0.052407250033545516</v>
      </c>
      <c r="I33" s="58">
        <v>22085</v>
      </c>
      <c r="J33" s="59">
        <v>19199.7</v>
      </c>
      <c r="K33" s="60">
        <v>0.15543512686068198</v>
      </c>
      <c r="L33" s="60">
        <v>0.14411592505854798</v>
      </c>
      <c r="M33" s="13"/>
      <c r="N33" s="28" t="s">
        <v>29</v>
      </c>
      <c r="O33" s="53">
        <v>46853</v>
      </c>
      <c r="P33" s="53">
        <v>28.434465242353745</v>
      </c>
      <c r="Q33" s="55">
        <v>133224</v>
      </c>
      <c r="R33" s="63">
        <v>114024.3</v>
      </c>
    </row>
    <row r="34" spans="1:18" ht="12.75">
      <c r="A34" s="168" t="s">
        <v>30</v>
      </c>
      <c r="B34" s="53">
        <v>4200</v>
      </c>
      <c r="C34" s="54">
        <v>27</v>
      </c>
      <c r="D34" s="55">
        <v>11340</v>
      </c>
      <c r="E34" s="55">
        <v>15600</v>
      </c>
      <c r="F34" s="56">
        <v>8800</v>
      </c>
      <c r="G34" s="56">
        <v>10973.7</v>
      </c>
      <c r="H34" s="57">
        <v>-0.1980826886100404</v>
      </c>
      <c r="I34" s="58">
        <v>2540</v>
      </c>
      <c r="J34" s="59">
        <v>4626.3</v>
      </c>
      <c r="K34" s="60">
        <v>0.15543512686068198</v>
      </c>
      <c r="L34" s="60">
        <v>0.14411592505854798</v>
      </c>
      <c r="M34" s="1"/>
      <c r="N34" s="28" t="s">
        <v>30</v>
      </c>
      <c r="O34" s="53">
        <v>4900</v>
      </c>
      <c r="P34" s="53">
        <v>31.836734693877553</v>
      </c>
      <c r="Q34" s="55">
        <v>15600</v>
      </c>
      <c r="R34" s="63">
        <v>10973.7</v>
      </c>
    </row>
    <row r="35" spans="1:18" ht="12.75">
      <c r="A35" s="165"/>
      <c r="B35" s="78"/>
      <c r="C35" s="79"/>
      <c r="D35" s="80"/>
      <c r="E35" s="81"/>
      <c r="F35" s="82"/>
      <c r="G35" s="83"/>
      <c r="H35" s="84"/>
      <c r="I35" s="85"/>
      <c r="J35" s="86"/>
      <c r="K35" s="60">
        <v>0.2239858906525573</v>
      </c>
      <c r="L35" s="60">
        <v>0.29655769230769224</v>
      </c>
      <c r="M35" s="1"/>
      <c r="N35" s="28"/>
      <c r="O35" s="87"/>
      <c r="P35" s="87"/>
      <c r="Q35" s="87"/>
      <c r="R35" s="88"/>
    </row>
    <row r="36" spans="1:18" ht="15.75" thickBot="1">
      <c r="A36" s="169" t="s">
        <v>31</v>
      </c>
      <c r="B36" s="170">
        <v>1500533</v>
      </c>
      <c r="C36" s="171">
        <v>36.64168092271213</v>
      </c>
      <c r="D36" s="170">
        <v>5498205.140000001</v>
      </c>
      <c r="E36" s="172">
        <v>4380144.6</v>
      </c>
      <c r="F36" s="173">
        <v>5452035</v>
      </c>
      <c r="G36" s="174">
        <v>4313375</v>
      </c>
      <c r="H36" s="175">
        <v>0.2639835395716812</v>
      </c>
      <c r="I36" s="176">
        <v>46170.14</v>
      </c>
      <c r="J36" s="177">
        <v>66769.60000000006</v>
      </c>
      <c r="K36" s="60">
        <v>0.008397311272383697</v>
      </c>
      <c r="L36" s="60">
        <v>0.01524369766240139</v>
      </c>
      <c r="M36" s="1"/>
      <c r="N36" s="90" t="s">
        <v>31</v>
      </c>
      <c r="O36" s="91">
        <v>1438452</v>
      </c>
      <c r="P36" s="92">
        <v>30.450405018728468</v>
      </c>
      <c r="Q36" s="89">
        <v>4380144.6</v>
      </c>
      <c r="R36" s="93">
        <v>4313375</v>
      </c>
    </row>
    <row r="37" spans="1:18" ht="13.5" thickTop="1">
      <c r="A37" s="94"/>
      <c r="B37" s="95"/>
      <c r="C37" s="95"/>
      <c r="D37" s="95"/>
      <c r="E37" s="95"/>
      <c r="F37" s="95"/>
      <c r="G37" s="96"/>
      <c r="H37" s="97"/>
      <c r="I37" s="98"/>
      <c r="J37" s="1"/>
      <c r="K37" s="99"/>
      <c r="L37" s="99"/>
      <c r="M37" s="1"/>
      <c r="N37" s="1"/>
      <c r="O37" s="1"/>
      <c r="P37" s="1"/>
      <c r="Q37" s="1"/>
      <c r="R37" s="1"/>
    </row>
    <row r="38" spans="1:18" ht="12.75">
      <c r="A38" s="100" t="s">
        <v>32</v>
      </c>
      <c r="B38" s="101">
        <v>1438452</v>
      </c>
      <c r="C38" s="101">
        <v>30.450405018728468</v>
      </c>
      <c r="D38" s="101">
        <v>4380144.6</v>
      </c>
      <c r="E38" s="3"/>
      <c r="F38" s="101">
        <v>4313375</v>
      </c>
      <c r="G38" s="96"/>
      <c r="H38" s="97"/>
      <c r="I38" s="98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00" t="s">
        <v>33</v>
      </c>
      <c r="B39" s="99"/>
      <c r="C39" s="102"/>
      <c r="D39" s="99"/>
      <c r="E39" s="3"/>
      <c r="F39" s="99"/>
      <c r="G39" s="96"/>
      <c r="H39" s="97"/>
      <c r="I39" s="98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00" t="s">
        <v>34</v>
      </c>
      <c r="B40" s="103">
        <v>0.04315820062122344</v>
      </c>
      <c r="C40" s="103">
        <v>0.2033232694335505</v>
      </c>
      <c r="D40" s="103">
        <v>0.2552565365079502</v>
      </c>
      <c r="E40" s="3"/>
      <c r="F40" s="103">
        <v>0.2639835395716812</v>
      </c>
      <c r="G40" s="96"/>
      <c r="H40" s="97"/>
      <c r="I40" s="98"/>
      <c r="J40" s="1"/>
      <c r="K40" s="1"/>
      <c r="L40" s="1"/>
      <c r="M40" s="1"/>
      <c r="N40" s="1"/>
      <c r="O40" s="1"/>
      <c r="P40" s="1"/>
      <c r="Q40" s="1"/>
      <c r="R40" s="1"/>
    </row>
    <row r="41" spans="1:18" ht="13.5" thickBot="1">
      <c r="A41" s="1"/>
      <c r="B41" s="3"/>
      <c r="C41" s="4"/>
      <c r="D41" s="3"/>
      <c r="E41" s="3"/>
      <c r="F41" s="3"/>
      <c r="G41" s="5"/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04" t="s">
        <v>0</v>
      </c>
      <c r="B42" s="105" t="s">
        <v>4</v>
      </c>
      <c r="C42" s="106" t="s">
        <v>4</v>
      </c>
      <c r="D42" s="107" t="s">
        <v>4</v>
      </c>
      <c r="E42" s="107" t="s">
        <v>4</v>
      </c>
      <c r="F42" s="108" t="s">
        <v>45</v>
      </c>
      <c r="G42" s="109" t="s">
        <v>46</v>
      </c>
      <c r="H42" s="6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10"/>
      <c r="B43" s="111" t="s">
        <v>47</v>
      </c>
      <c r="C43" s="112" t="s">
        <v>47</v>
      </c>
      <c r="D43" s="113" t="s">
        <v>47</v>
      </c>
      <c r="E43" s="113" t="s">
        <v>47</v>
      </c>
      <c r="F43" s="114" t="s">
        <v>48</v>
      </c>
      <c r="G43" s="115" t="s">
        <v>49</v>
      </c>
      <c r="H43" s="6"/>
      <c r="I43" s="1"/>
      <c r="J43" s="116"/>
      <c r="K43" s="117"/>
      <c r="L43" s="118"/>
      <c r="M43" s="67"/>
      <c r="N43" s="1"/>
      <c r="O43" s="1"/>
      <c r="P43" s="1"/>
      <c r="Q43" s="1"/>
      <c r="R43" s="1"/>
    </row>
    <row r="44" spans="1:18" ht="12.75">
      <c r="A44" s="110"/>
      <c r="B44" s="119" t="s">
        <v>60</v>
      </c>
      <c r="C44" s="120" t="s">
        <v>61</v>
      </c>
      <c r="D44" s="121" t="s">
        <v>60</v>
      </c>
      <c r="E44" s="121" t="s">
        <v>61</v>
      </c>
      <c r="F44" s="114" t="s">
        <v>50</v>
      </c>
      <c r="G44" s="115" t="s">
        <v>14</v>
      </c>
      <c r="H44" s="122"/>
      <c r="I44" s="1"/>
      <c r="J44" s="123"/>
      <c r="K44" s="124"/>
      <c r="L44" s="125"/>
      <c r="M44" s="67"/>
      <c r="N44" s="1"/>
      <c r="O44" s="1"/>
      <c r="P44" s="1"/>
      <c r="Q44" s="1"/>
      <c r="R44" s="1"/>
    </row>
    <row r="45" spans="1:18" ht="12.75">
      <c r="A45" s="110"/>
      <c r="B45" s="126" t="s">
        <v>51</v>
      </c>
      <c r="C45" s="127" t="s">
        <v>51</v>
      </c>
      <c r="D45" s="128" t="s">
        <v>52</v>
      </c>
      <c r="E45" s="128" t="s">
        <v>52</v>
      </c>
      <c r="F45" s="129" t="s">
        <v>47</v>
      </c>
      <c r="G45" s="130"/>
      <c r="H45" s="122"/>
      <c r="I45" s="1"/>
      <c r="J45" s="131"/>
      <c r="K45" s="132"/>
      <c r="L45" s="125"/>
      <c r="M45" s="67"/>
      <c r="N45" s="1"/>
      <c r="O45" s="1"/>
      <c r="P45" s="1"/>
      <c r="Q45" s="1"/>
      <c r="R45" s="1"/>
    </row>
    <row r="46" spans="1:18" ht="12.75">
      <c r="A46" s="110" t="s">
        <v>15</v>
      </c>
      <c r="B46" s="133">
        <v>26894.9</v>
      </c>
      <c r="C46" s="134">
        <v>19090.5</v>
      </c>
      <c r="D46" s="135">
        <v>0.9878751147842058</v>
      </c>
      <c r="E46" s="136">
        <v>0.9216631020948096</v>
      </c>
      <c r="F46" s="137">
        <v>6.621201268939614</v>
      </c>
      <c r="G46" s="138">
        <v>1.0714285714285714</v>
      </c>
      <c r="H46" s="122"/>
      <c r="I46" s="1"/>
      <c r="J46" s="131"/>
      <c r="K46" s="132"/>
      <c r="L46" s="125"/>
      <c r="M46" s="67"/>
      <c r="N46" s="1"/>
      <c r="O46" s="1"/>
      <c r="P46" s="1"/>
      <c r="Q46" s="1"/>
      <c r="R46" s="1"/>
    </row>
    <row r="47" spans="1:18" ht="12.75">
      <c r="A47" s="110" t="s">
        <v>39</v>
      </c>
      <c r="B47" s="134">
        <v>58439</v>
      </c>
      <c r="C47" s="134">
        <v>47758.3</v>
      </c>
      <c r="D47" s="139">
        <v>0.9739833333333333</v>
      </c>
      <c r="E47" s="136">
        <v>0.9988058240650503</v>
      </c>
      <c r="F47" s="137">
        <v>-2.482249073171694</v>
      </c>
      <c r="G47" s="138">
        <v>0.9649715333397665</v>
      </c>
      <c r="H47" s="6"/>
      <c r="I47" s="1"/>
      <c r="J47" s="123"/>
      <c r="K47" s="124"/>
      <c r="L47" s="125"/>
      <c r="M47" s="67"/>
      <c r="N47" s="1"/>
      <c r="O47" s="1"/>
      <c r="P47" s="1"/>
      <c r="Q47" s="1"/>
      <c r="R47" s="1"/>
    </row>
    <row r="48" spans="1:18" ht="12.75">
      <c r="A48" s="110" t="s">
        <v>16</v>
      </c>
      <c r="B48" s="134">
        <v>561291.3</v>
      </c>
      <c r="C48" s="134">
        <v>430797.2</v>
      </c>
      <c r="D48" s="139">
        <v>0.9677436206896552</v>
      </c>
      <c r="E48" s="140">
        <v>0.9969224332378137</v>
      </c>
      <c r="F48" s="137">
        <v>-2.917881254815846</v>
      </c>
      <c r="G48" s="138">
        <v>0.988698157271193</v>
      </c>
      <c r="H48" s="6"/>
      <c r="I48" s="1"/>
      <c r="J48" s="131"/>
      <c r="K48" s="132"/>
      <c r="L48" s="125"/>
      <c r="M48" s="67"/>
      <c r="N48" s="1"/>
      <c r="O48" s="1"/>
      <c r="P48" s="1"/>
      <c r="Q48" s="1"/>
      <c r="R48" s="1"/>
    </row>
    <row r="49" spans="1:18" ht="12.75">
      <c r="A49" s="110" t="s">
        <v>36</v>
      </c>
      <c r="B49" s="134">
        <v>115083.5</v>
      </c>
      <c r="C49" s="134">
        <v>96843.6</v>
      </c>
      <c r="D49" s="139">
        <v>0.9752838983050848</v>
      </c>
      <c r="E49" s="140">
        <v>0.9977468079779688</v>
      </c>
      <c r="F49" s="137">
        <v>-2.2462909672884</v>
      </c>
      <c r="G49" s="138">
        <v>1.0153157804164517</v>
      </c>
      <c r="H49" s="6"/>
      <c r="I49" s="1"/>
      <c r="J49" s="123"/>
      <c r="K49" s="124"/>
      <c r="L49" s="125"/>
      <c r="M49" s="67"/>
      <c r="N49" s="1"/>
      <c r="O49" s="1"/>
      <c r="P49" s="1"/>
      <c r="Q49" s="1"/>
      <c r="R49" s="1"/>
    </row>
    <row r="50" spans="1:18" ht="12.75">
      <c r="A50" s="110" t="s">
        <v>17</v>
      </c>
      <c r="B50" s="134">
        <v>133662.1</v>
      </c>
      <c r="C50" s="134">
        <v>147783</v>
      </c>
      <c r="D50" s="139">
        <v>0.9756357664233577</v>
      </c>
      <c r="E50" s="140">
        <v>0.995514281345298</v>
      </c>
      <c r="F50" s="137">
        <v>-1.987851492194026</v>
      </c>
      <c r="G50" s="138">
        <v>1.1892361111111112</v>
      </c>
      <c r="H50" s="6"/>
      <c r="I50" s="1"/>
      <c r="J50" s="131"/>
      <c r="K50" s="132"/>
      <c r="L50" s="125"/>
      <c r="M50" s="67"/>
      <c r="N50" s="1"/>
      <c r="O50" s="1"/>
      <c r="P50" s="1"/>
      <c r="Q50" s="1"/>
      <c r="R50" s="1"/>
    </row>
    <row r="51" spans="1:18" ht="12.75">
      <c r="A51" s="110" t="s">
        <v>18</v>
      </c>
      <c r="B51" s="134">
        <v>530973.7</v>
      </c>
      <c r="C51" s="134">
        <v>506719.8</v>
      </c>
      <c r="D51" s="139">
        <v>0.9971337089201877</v>
      </c>
      <c r="E51" s="140">
        <v>0.9978989209445619</v>
      </c>
      <c r="F51" s="137">
        <v>-0.07652120243741845</v>
      </c>
      <c r="G51" s="138">
        <v>0.9699453551912568</v>
      </c>
      <c r="H51" s="6"/>
      <c r="I51" s="1"/>
      <c r="J51" s="141"/>
      <c r="K51" s="124"/>
      <c r="L51" s="125"/>
      <c r="M51" s="67"/>
      <c r="N51" s="1"/>
      <c r="O51" s="1"/>
      <c r="P51" s="1"/>
      <c r="Q51" s="1"/>
      <c r="R51" s="1"/>
    </row>
    <row r="52" spans="1:18" ht="12.75">
      <c r="A52" s="110" t="s">
        <v>19</v>
      </c>
      <c r="B52" s="134">
        <v>67008.5</v>
      </c>
      <c r="C52" s="134">
        <v>55957.7</v>
      </c>
      <c r="D52" s="139">
        <v>0.9993810589112603</v>
      </c>
      <c r="E52" s="140">
        <v>0.9960218008871295</v>
      </c>
      <c r="F52" s="137">
        <v>0.3359258024130729</v>
      </c>
      <c r="G52" s="138">
        <v>0.9713168187744459</v>
      </c>
      <c r="H52" s="6"/>
      <c r="I52" s="1"/>
      <c r="J52" s="131"/>
      <c r="K52" s="124"/>
      <c r="L52" s="125"/>
      <c r="M52" s="67"/>
      <c r="N52" s="1"/>
      <c r="O52" s="1"/>
      <c r="P52" s="1"/>
      <c r="Q52" s="13"/>
      <c r="R52" s="13"/>
    </row>
    <row r="53" spans="1:18" ht="12.75">
      <c r="A53" s="110" t="s">
        <v>21</v>
      </c>
      <c r="B53" s="134">
        <v>5463.6</v>
      </c>
      <c r="C53" s="134">
        <v>4892.4</v>
      </c>
      <c r="D53" s="139">
        <v>0.9988299817184644</v>
      </c>
      <c r="E53" s="140">
        <v>0.9302555521752357</v>
      </c>
      <c r="F53" s="137">
        <v>6.857442954322868</v>
      </c>
      <c r="G53" s="138">
        <v>0.7704225352112676</v>
      </c>
      <c r="H53" s="6"/>
      <c r="I53" s="1"/>
      <c r="J53" s="141"/>
      <c r="K53" s="124"/>
      <c r="L53" s="125"/>
      <c r="M53" s="67"/>
      <c r="N53" s="1"/>
      <c r="O53" s="1"/>
      <c r="P53" s="1"/>
      <c r="Q53" s="13"/>
      <c r="R53" s="13"/>
    </row>
    <row r="54" spans="1:18" ht="12.75">
      <c r="A54" s="110" t="s">
        <v>35</v>
      </c>
      <c r="B54" s="134">
        <v>734479.5</v>
      </c>
      <c r="C54" s="134">
        <v>562635</v>
      </c>
      <c r="D54" s="139">
        <v>0.9840293408360129</v>
      </c>
      <c r="E54" s="140">
        <v>0.9979860595731879</v>
      </c>
      <c r="F54" s="137">
        <v>-1.3956718737174967</v>
      </c>
      <c r="G54" s="138">
        <v>0.9725081433224756</v>
      </c>
      <c r="H54" s="6"/>
      <c r="I54" s="1"/>
      <c r="J54" s="141"/>
      <c r="K54" s="124"/>
      <c r="L54" s="125"/>
      <c r="M54" s="67"/>
      <c r="N54" s="1"/>
      <c r="O54" s="1"/>
      <c r="P54" s="1"/>
      <c r="Q54" s="13"/>
      <c r="R54" s="13"/>
    </row>
    <row r="55" spans="1:18" ht="12.75">
      <c r="A55" s="110" t="s">
        <v>22</v>
      </c>
      <c r="B55" s="134">
        <v>459447.5</v>
      </c>
      <c r="C55" s="134">
        <v>233566.2</v>
      </c>
      <c r="D55" s="139">
        <v>0.9987989130434782</v>
      </c>
      <c r="E55" s="140">
        <v>0.9921133415653278</v>
      </c>
      <c r="F55" s="137">
        <v>0.6685571478150409</v>
      </c>
      <c r="G55" s="138">
        <v>0.9956709956709957</v>
      </c>
      <c r="H55" s="6"/>
      <c r="I55" s="1"/>
      <c r="J55" s="141"/>
      <c r="K55" s="124"/>
      <c r="L55" s="125"/>
      <c r="M55" s="67"/>
      <c r="N55" s="1"/>
      <c r="O55" s="1"/>
      <c r="P55" s="1"/>
      <c r="Q55" s="13"/>
      <c r="R55" s="13"/>
    </row>
    <row r="56" spans="1:18" ht="12.75">
      <c r="A56" s="110" t="s">
        <v>37</v>
      </c>
      <c r="B56" s="134">
        <v>12730.1</v>
      </c>
      <c r="C56" s="134">
        <v>9753.9</v>
      </c>
      <c r="D56" s="139">
        <v>0.9945390625</v>
      </c>
      <c r="E56" s="140">
        <v>0.9936027381910417</v>
      </c>
      <c r="F56" s="137">
        <v>0.09363243089582918</v>
      </c>
      <c r="G56" s="138">
        <v>0.9846153846153847</v>
      </c>
      <c r="H56" s="6"/>
      <c r="I56" s="1"/>
      <c r="J56" s="141"/>
      <c r="K56" s="124"/>
      <c r="L56" s="125"/>
      <c r="M56" s="67"/>
      <c r="N56" s="1"/>
      <c r="O56" s="1"/>
      <c r="P56" s="1"/>
      <c r="Q56" s="13"/>
      <c r="R56" s="13"/>
    </row>
    <row r="57" spans="1:18" ht="12.75">
      <c r="A57" s="110" t="s">
        <v>23</v>
      </c>
      <c r="B57" s="134">
        <v>169565</v>
      </c>
      <c r="C57" s="134">
        <v>145734.5</v>
      </c>
      <c r="D57" s="139">
        <v>0.9922464743402188</v>
      </c>
      <c r="E57" s="140">
        <v>0.9947625216891534</v>
      </c>
      <c r="F57" s="137">
        <v>-0.25160473489345136</v>
      </c>
      <c r="G57" s="138">
        <v>1.251044122933076</v>
      </c>
      <c r="H57" s="6"/>
      <c r="I57" s="1"/>
      <c r="J57" s="131"/>
      <c r="K57" s="132"/>
      <c r="L57" s="125"/>
      <c r="M57" s="67"/>
      <c r="N57" s="1"/>
      <c r="O57" s="1"/>
      <c r="P57" s="1"/>
      <c r="Q57" s="13"/>
      <c r="R57" s="13"/>
    </row>
    <row r="58" spans="1:18" ht="12.75">
      <c r="A58" s="110" t="s">
        <v>24</v>
      </c>
      <c r="B58" s="134">
        <v>207774.4</v>
      </c>
      <c r="C58" s="134">
        <v>178848</v>
      </c>
      <c r="D58" s="139">
        <v>0.9894019047619047</v>
      </c>
      <c r="E58" s="140">
        <v>0.9911474606723142</v>
      </c>
      <c r="F58" s="137">
        <v>-0.17455559104094798</v>
      </c>
      <c r="G58" s="138">
        <v>0.9538300819839666</v>
      </c>
      <c r="H58" s="6"/>
      <c r="I58" s="1"/>
      <c r="J58" s="141"/>
      <c r="K58" s="124"/>
      <c r="L58" s="125"/>
      <c r="M58" s="67"/>
      <c r="N58" s="1"/>
      <c r="O58" s="1"/>
      <c r="P58" s="1"/>
      <c r="Q58" s="13"/>
      <c r="R58" s="13"/>
    </row>
    <row r="59" spans="1:18" ht="12.75">
      <c r="A59" s="110" t="s">
        <v>25</v>
      </c>
      <c r="B59" s="134">
        <v>1030467.4</v>
      </c>
      <c r="C59" s="134">
        <v>775382.2</v>
      </c>
      <c r="D59" s="139">
        <v>0.9813975238095238</v>
      </c>
      <c r="E59" s="140">
        <v>0.985827733519332</v>
      </c>
      <c r="F59" s="137">
        <v>-0.44302097098081195</v>
      </c>
      <c r="G59" s="138">
        <v>0.9877704609595485</v>
      </c>
      <c r="H59" s="6"/>
      <c r="I59" s="1"/>
      <c r="J59" s="141"/>
      <c r="K59" s="124"/>
      <c r="L59" s="125"/>
      <c r="M59" s="67"/>
      <c r="N59" s="1"/>
      <c r="O59" s="1"/>
      <c r="P59" s="1"/>
      <c r="Q59" s="13"/>
      <c r="R59" s="13"/>
    </row>
    <row r="60" spans="1:18" ht="12.75">
      <c r="A60" s="110" t="s">
        <v>26</v>
      </c>
      <c r="B60" s="134">
        <v>290777.2</v>
      </c>
      <c r="C60" s="134">
        <v>253016.2</v>
      </c>
      <c r="D60" s="139">
        <v>0.9995778618081815</v>
      </c>
      <c r="E60" s="140">
        <v>0.9963115207583769</v>
      </c>
      <c r="F60" s="137">
        <v>0.3266341049804611</v>
      </c>
      <c r="G60" s="138">
        <v>0.9459547346514048</v>
      </c>
      <c r="H60" s="6"/>
      <c r="I60" s="1"/>
      <c r="J60" s="141"/>
      <c r="K60" s="124"/>
      <c r="L60" s="125"/>
      <c r="M60" s="142"/>
      <c r="N60" s="1"/>
      <c r="O60" s="1"/>
      <c r="P60" s="3"/>
      <c r="Q60" s="13"/>
      <c r="R60" s="13"/>
    </row>
    <row r="61" spans="1:18" ht="12.75">
      <c r="A61" s="110" t="s">
        <v>27</v>
      </c>
      <c r="B61" s="134">
        <v>343751</v>
      </c>
      <c r="C61" s="134">
        <v>188801.7</v>
      </c>
      <c r="D61" s="139">
        <v>0.9935</v>
      </c>
      <c r="E61" s="140">
        <v>0.9864850672690024</v>
      </c>
      <c r="F61" s="137">
        <v>0.7014932730997625</v>
      </c>
      <c r="G61" s="138">
        <v>0.9849328053789856</v>
      </c>
      <c r="H61" s="6"/>
      <c r="I61" s="1"/>
      <c r="J61" s="141"/>
      <c r="K61" s="124"/>
      <c r="L61" s="125"/>
      <c r="M61" s="142"/>
      <c r="N61" s="1"/>
      <c r="O61" s="1"/>
      <c r="P61" s="1"/>
      <c r="Q61" s="13"/>
      <c r="R61" s="13"/>
    </row>
    <row r="62" spans="1:18" ht="12.75">
      <c r="A62" s="110" t="s">
        <v>28</v>
      </c>
      <c r="B62" s="134">
        <v>329046.4</v>
      </c>
      <c r="C62" s="134">
        <v>332752.6</v>
      </c>
      <c r="D62" s="139">
        <v>0.9881273273273274</v>
      </c>
      <c r="E62" s="140">
        <v>0.989353127178827</v>
      </c>
      <c r="F62" s="137">
        <v>-0.12257998514995094</v>
      </c>
      <c r="G62" s="138">
        <v>1.0557143248450098</v>
      </c>
      <c r="H62" s="6"/>
      <c r="I62" s="1"/>
      <c r="J62" s="141"/>
      <c r="K62" s="124"/>
      <c r="L62" s="125"/>
      <c r="M62" s="67"/>
      <c r="N62" s="1"/>
      <c r="O62" s="1"/>
      <c r="P62" s="1"/>
      <c r="Q62" s="13"/>
      <c r="R62" s="13"/>
    </row>
    <row r="63" spans="1:18" ht="12.75">
      <c r="A63" s="110" t="s">
        <v>38</v>
      </c>
      <c r="B63" s="134">
        <v>169734.7</v>
      </c>
      <c r="C63" s="134">
        <v>167772</v>
      </c>
      <c r="D63" s="139">
        <v>0.9644017045454546</v>
      </c>
      <c r="E63" s="140">
        <v>0.9937798428049408</v>
      </c>
      <c r="F63" s="137">
        <v>-2.937813825948621</v>
      </c>
      <c r="G63" s="138">
        <v>0.9914934369894653</v>
      </c>
      <c r="H63" s="6"/>
      <c r="I63" s="1"/>
      <c r="J63" s="141"/>
      <c r="K63" s="124"/>
      <c r="L63" s="125"/>
      <c r="M63" s="67"/>
      <c r="N63" s="1"/>
      <c r="O63" s="1"/>
      <c r="P63" s="1"/>
      <c r="Q63" s="13"/>
      <c r="R63" s="13"/>
    </row>
    <row r="64" spans="1:18" ht="12.75">
      <c r="A64" s="110" t="s">
        <v>29</v>
      </c>
      <c r="B64" s="134">
        <v>116617.3</v>
      </c>
      <c r="C64" s="134">
        <v>112856.5</v>
      </c>
      <c r="D64" s="139">
        <v>0.9718108333333334</v>
      </c>
      <c r="E64" s="140">
        <v>0.9897583234450902</v>
      </c>
      <c r="F64" s="137">
        <v>-1.794749011175678</v>
      </c>
      <c r="G64" s="138">
        <v>0.844564873139318</v>
      </c>
      <c r="H64" s="6"/>
      <c r="I64" s="1"/>
      <c r="J64" s="141"/>
      <c r="K64" s="124"/>
      <c r="L64" s="125"/>
      <c r="M64" s="67"/>
      <c r="N64" s="1"/>
      <c r="O64" s="1"/>
      <c r="P64" s="1"/>
      <c r="Q64" s="13"/>
      <c r="R64" s="13"/>
    </row>
    <row r="65" spans="1:18" ht="12.75">
      <c r="A65" s="110" t="s">
        <v>30</v>
      </c>
      <c r="B65" s="134">
        <v>8337.1</v>
      </c>
      <c r="C65" s="134">
        <v>10942.3</v>
      </c>
      <c r="D65" s="139">
        <v>0.9473977272727273</v>
      </c>
      <c r="E65" s="140">
        <v>0.997138613229813</v>
      </c>
      <c r="F65" s="137">
        <v>-4.9740885957085705</v>
      </c>
      <c r="G65" s="138">
        <v>0.7760141093474426</v>
      </c>
      <c r="H65" s="6"/>
      <c r="I65" s="1"/>
      <c r="J65" s="143"/>
      <c r="K65" s="124"/>
      <c r="L65" s="144"/>
      <c r="M65" s="67"/>
      <c r="N65" s="1"/>
      <c r="O65" s="1"/>
      <c r="P65" s="1"/>
      <c r="Q65" s="13"/>
      <c r="R65" s="13"/>
    </row>
    <row r="66" spans="1:18" ht="13.5" thickBot="1">
      <c r="A66" s="110"/>
      <c r="B66" s="145"/>
      <c r="C66" s="145"/>
      <c r="D66" s="146"/>
      <c r="E66" s="136" t="s">
        <v>62</v>
      </c>
      <c r="F66" s="137"/>
      <c r="G66" s="138"/>
      <c r="H66" s="6"/>
      <c r="I66" s="1"/>
      <c r="J66" s="147"/>
      <c r="K66" s="148"/>
      <c r="L66" s="149"/>
      <c r="M66" s="67"/>
      <c r="N66" s="1"/>
      <c r="O66" s="1"/>
      <c r="P66" s="1"/>
      <c r="Q66" s="13"/>
      <c r="R66" s="13"/>
    </row>
    <row r="67" spans="1:18" ht="13.5" thickBot="1">
      <c r="A67" s="150" t="s">
        <v>31</v>
      </c>
      <c r="B67" s="151">
        <v>5371544.2</v>
      </c>
      <c r="C67" s="151">
        <v>4281903.6</v>
      </c>
      <c r="D67" s="152">
        <v>0.9852365584593643</v>
      </c>
      <c r="E67" s="153">
        <v>0.9927037644535892</v>
      </c>
      <c r="F67" s="154">
        <v>-0.7467205994224901</v>
      </c>
      <c r="G67" s="155">
        <v>0.9916026887276161</v>
      </c>
      <c r="H67" s="6"/>
      <c r="I67" s="1"/>
      <c r="J67" s="67"/>
      <c r="K67" s="142"/>
      <c r="L67" s="67"/>
      <c r="M67" s="67"/>
      <c r="N67" s="1"/>
      <c r="O67" s="1"/>
      <c r="P67" s="1"/>
      <c r="Q67" s="13"/>
      <c r="R67" s="13"/>
    </row>
    <row r="68" spans="1:18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7"/>
      <c r="M68" s="13"/>
      <c r="N68" s="13"/>
      <c r="O68" s="13"/>
      <c r="P68" s="13"/>
      <c r="Q68" s="13"/>
      <c r="R68" s="13"/>
    </row>
  </sheetData>
  <mergeCells count="4">
    <mergeCell ref="L11:L14"/>
    <mergeCell ref="K11:K14"/>
    <mergeCell ref="B11:E11"/>
    <mergeCell ref="A8:L8"/>
  </mergeCells>
  <printOptions/>
  <pageMargins left="0.75" right="0.75" top="1" bottom="1" header="0.4921259845" footer="0.4921259845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workbookViewId="0" topLeftCell="B1">
      <selection activeCell="C10" sqref="C10"/>
    </sheetView>
  </sheetViews>
  <sheetFormatPr defaultColWidth="11.421875" defaultRowHeight="12.75"/>
  <cols>
    <col min="1" max="1" width="5.7109375" style="178" hidden="1" customWidth="1"/>
    <col min="2" max="2" width="33.7109375" style="178" customWidth="1"/>
    <col min="3" max="3" width="14.7109375" style="180" customWidth="1"/>
    <col min="4" max="4" width="14.7109375" style="181" customWidth="1"/>
    <col min="5" max="5" width="14.140625" style="180" customWidth="1"/>
    <col min="6" max="7" width="14.7109375" style="180" customWidth="1"/>
    <col min="8" max="8" width="16.421875" style="182" customWidth="1"/>
    <col min="9" max="9" width="16.421875" style="183" customWidth="1"/>
    <col min="10" max="10" width="14.7109375" style="178" customWidth="1"/>
    <col min="11" max="13" width="13.7109375" style="178" customWidth="1"/>
    <col min="14" max="14" width="22.00390625" style="178" customWidth="1"/>
    <col min="15" max="15" width="35.57421875" style="178" customWidth="1"/>
    <col min="16" max="17" width="10.7109375" style="178" customWidth="1"/>
    <col min="18" max="18" width="11.57421875" style="178" customWidth="1"/>
    <col min="19" max="19" width="13.8515625" style="178" customWidth="1"/>
    <col min="20" max="16384" width="11.421875" style="178" customWidth="1"/>
  </cols>
  <sheetData>
    <row r="1" spans="1:2" ht="12.75">
      <c r="A1" s="178">
        <v>10285</v>
      </c>
      <c r="B1" s="179"/>
    </row>
    <row r="2" spans="1:5" ht="12.75">
      <c r="A2" s="178">
        <v>18512</v>
      </c>
      <c r="B2" s="184"/>
      <c r="C2" s="185"/>
      <c r="E2" s="186"/>
    </row>
    <row r="3" ht="12.75">
      <c r="A3" s="178">
        <v>31465</v>
      </c>
    </row>
    <row r="4" ht="12.75"/>
    <row r="5" ht="13.5" customHeight="1"/>
    <row r="6" ht="13.5" customHeight="1"/>
    <row r="7" spans="1:5" s="187" customFormat="1" ht="13.5" thickBot="1">
      <c r="A7" s="187">
        <v>6356</v>
      </c>
      <c r="B7" s="188"/>
      <c r="D7" s="186"/>
      <c r="E7" s="189"/>
    </row>
    <row r="8" spans="1:10" ht="30">
      <c r="A8" s="178">
        <v>13608</v>
      </c>
      <c r="B8" s="190" t="s">
        <v>63</v>
      </c>
      <c r="C8" s="190"/>
      <c r="D8" s="191"/>
      <c r="E8" s="192"/>
      <c r="F8" s="192"/>
      <c r="G8" s="192"/>
      <c r="H8" s="192"/>
      <c r="I8" s="193"/>
      <c r="J8" s="194"/>
    </row>
    <row r="9" spans="1:8" ht="15" customHeight="1">
      <c r="A9" s="178">
        <v>7877</v>
      </c>
      <c r="B9" s="195"/>
      <c r="C9"/>
      <c r="D9"/>
      <c r="E9"/>
      <c r="F9"/>
      <c r="G9"/>
      <c r="H9"/>
    </row>
    <row r="10" ht="13.5" thickBot="1">
      <c r="A10" s="178">
        <v>1679</v>
      </c>
    </row>
    <row r="11" spans="1:19" ht="16.5" thickTop="1">
      <c r="A11" s="178">
        <v>16914</v>
      </c>
      <c r="B11" s="203" t="s">
        <v>0</v>
      </c>
      <c r="C11" s="196" t="s">
        <v>1</v>
      </c>
      <c r="D11" s="197"/>
      <c r="E11" s="197"/>
      <c r="F11" s="198"/>
      <c r="G11" s="199" t="s">
        <v>53</v>
      </c>
      <c r="H11" s="199" t="s">
        <v>42</v>
      </c>
      <c r="I11" s="200"/>
      <c r="J11" s="201" t="s">
        <v>3</v>
      </c>
      <c r="K11" s="202"/>
      <c r="L11" s="318"/>
      <c r="M11" s="319"/>
      <c r="O11" s="203" t="s">
        <v>0</v>
      </c>
      <c r="P11" s="204"/>
      <c r="Q11" s="205" t="s">
        <v>1</v>
      </c>
      <c r="R11" s="206"/>
      <c r="S11" s="336" t="s">
        <v>42</v>
      </c>
    </row>
    <row r="12" spans="1:19" ht="12.75">
      <c r="A12" s="178">
        <v>7818</v>
      </c>
      <c r="B12" s="215"/>
      <c r="C12" s="207" t="s">
        <v>53</v>
      </c>
      <c r="D12" s="208" t="s">
        <v>53</v>
      </c>
      <c r="E12" s="208" t="s">
        <v>53</v>
      </c>
      <c r="F12" s="209" t="s">
        <v>55</v>
      </c>
      <c r="G12" s="210" t="s">
        <v>4</v>
      </c>
      <c r="H12" s="210" t="s">
        <v>4</v>
      </c>
      <c r="I12" s="211" t="s">
        <v>2</v>
      </c>
      <c r="J12" s="212"/>
      <c r="K12" s="213"/>
      <c r="L12" s="214" t="s">
        <v>64</v>
      </c>
      <c r="M12" s="320" t="s">
        <v>65</v>
      </c>
      <c r="O12" s="215" t="s">
        <v>58</v>
      </c>
      <c r="P12" s="216"/>
      <c r="Q12" s="217"/>
      <c r="R12" s="218"/>
      <c r="S12" s="337" t="s">
        <v>4</v>
      </c>
    </row>
    <row r="13" spans="1:19" ht="12" customHeight="1">
      <c r="A13" s="178">
        <v>30702</v>
      </c>
      <c r="B13" s="215"/>
      <c r="C13" s="219" t="s">
        <v>5</v>
      </c>
      <c r="D13" s="220" t="s">
        <v>6</v>
      </c>
      <c r="E13" s="221" t="s">
        <v>7</v>
      </c>
      <c r="F13" s="222" t="s">
        <v>7</v>
      </c>
      <c r="G13" s="218" t="s">
        <v>8</v>
      </c>
      <c r="H13" s="218" t="s">
        <v>8</v>
      </c>
      <c r="I13" s="223" t="s">
        <v>14</v>
      </c>
      <c r="J13" s="224" t="s">
        <v>56</v>
      </c>
      <c r="K13" s="224" t="s">
        <v>43</v>
      </c>
      <c r="L13" s="225"/>
      <c r="M13" s="321"/>
      <c r="N13" s="226"/>
      <c r="O13" s="215" t="s">
        <v>59</v>
      </c>
      <c r="P13" s="227" t="s">
        <v>5</v>
      </c>
      <c r="Q13" s="228" t="s">
        <v>6</v>
      </c>
      <c r="R13" s="227" t="s">
        <v>7</v>
      </c>
      <c r="S13" s="338" t="s">
        <v>8</v>
      </c>
    </row>
    <row r="14" spans="1:19" ht="13.5" thickBot="1">
      <c r="A14" s="178">
        <v>31458</v>
      </c>
      <c r="B14" s="238"/>
      <c r="C14" s="229" t="s">
        <v>9</v>
      </c>
      <c r="D14" s="230" t="s">
        <v>10</v>
      </c>
      <c r="E14" s="231" t="s">
        <v>11</v>
      </c>
      <c r="F14" s="232" t="s">
        <v>11</v>
      </c>
      <c r="G14" s="233" t="s">
        <v>12</v>
      </c>
      <c r="H14" s="233" t="s">
        <v>13</v>
      </c>
      <c r="I14" s="234"/>
      <c r="J14" s="235"/>
      <c r="K14" s="236"/>
      <c r="L14" s="237"/>
      <c r="M14" s="322"/>
      <c r="O14" s="238"/>
      <c r="P14" s="233" t="s">
        <v>9</v>
      </c>
      <c r="Q14" s="230" t="s">
        <v>10</v>
      </c>
      <c r="R14" s="233" t="s">
        <v>11</v>
      </c>
      <c r="S14" s="339" t="s">
        <v>13</v>
      </c>
    </row>
    <row r="15" spans="1:22" ht="13.5" customHeight="1">
      <c r="A15" s="178">
        <v>60665</v>
      </c>
      <c r="B15" s="247" t="s">
        <v>15</v>
      </c>
      <c r="C15" s="239">
        <f>IF(ISERROR('[1]Récolte_N'!$F$22)=TRUE,"",'[1]Récolte_N'!$F$22)</f>
        <v>64950</v>
      </c>
      <c r="D15" s="240">
        <f aca="true" t="shared" si="0" ref="D15:D34">IF(OR(C15="",C15=0),"",(E15/C15)*10)</f>
        <v>27.217090069284065</v>
      </c>
      <c r="E15" s="241">
        <f>IF(ISERROR('[1]Récolte_N'!$H$22)=TRUE,"",'[1]Récolte_N'!$H$22)</f>
        <v>176775</v>
      </c>
      <c r="F15" s="241">
        <f>R15</f>
        <v>131600</v>
      </c>
      <c r="G15" s="239">
        <f>IF(ISERROR('[1]Récolte_N'!$I$22)=TRUE,"",'[1]Récolte_N'!$I$22)</f>
        <v>165200</v>
      </c>
      <c r="H15" s="239">
        <f>S15</f>
        <v>119540.9</v>
      </c>
      <c r="I15" s="242">
        <f>IF(OR(H15=0,H15=""),"",(G15/H15)-1)</f>
        <v>0.38195379154749554</v>
      </c>
      <c r="J15" s="243">
        <f aca="true" t="shared" si="1" ref="J15:J34">E15-G15</f>
        <v>11575</v>
      </c>
      <c r="K15" s="244">
        <f>R15-H15</f>
        <v>12059.100000000006</v>
      </c>
      <c r="L15" s="245">
        <f aca="true" t="shared" si="2" ref="L15:M36">J15/G15</f>
        <v>0.07006658595641646</v>
      </c>
      <c r="M15" s="323">
        <f t="shared" si="2"/>
        <v>0.10087844411410661</v>
      </c>
      <c r="N15" s="246"/>
      <c r="O15" s="247" t="s">
        <v>15</v>
      </c>
      <c r="P15" s="239">
        <f>IF(ISERROR('[2]Récolte_N'!$F$22)=TRUE,"",'[2]Récolte_N'!$F$22)</f>
        <v>67600</v>
      </c>
      <c r="Q15" s="239">
        <f aca="true" t="shared" si="3" ref="Q15:Q22">IF(OR(P15="",P15=0),"",(R15/P15)*10)</f>
        <v>19.467455621301774</v>
      </c>
      <c r="R15" s="241">
        <f>IF(ISERROR('[2]Récolte_N'!$H$22)=TRUE,"",'[2]Récolte_N'!$H$22)</f>
        <v>131600</v>
      </c>
      <c r="S15" s="248">
        <f>'[3]TO'!$AI168</f>
        <v>119540.9</v>
      </c>
      <c r="U15"/>
      <c r="V15"/>
    </row>
    <row r="16" spans="1:22" ht="13.5" customHeight="1">
      <c r="A16" s="178">
        <v>7280</v>
      </c>
      <c r="B16" s="249" t="s">
        <v>39</v>
      </c>
      <c r="C16" s="239">
        <f>IF(ISERROR('[4]Récolte_N'!$F$22)=TRUE,"",'[4]Récolte_N'!$F$22)</f>
        <v>12990</v>
      </c>
      <c r="D16" s="240">
        <f t="shared" si="0"/>
        <v>26.95535026943803</v>
      </c>
      <c r="E16" s="241">
        <f>IF(ISERROR('[4]Récolte_N'!$H$22)=TRUE,"",'[4]Récolte_N'!$H$22)</f>
        <v>35015</v>
      </c>
      <c r="F16" s="241">
        <f>R16</f>
        <v>31599</v>
      </c>
      <c r="G16" s="239">
        <f>IF(ISERROR('[4]Récolte_N'!$I$22)=TRUE,"",'[4]Récolte_N'!$I$22)</f>
        <v>30000</v>
      </c>
      <c r="H16" s="239">
        <f>S16</f>
        <v>28968.5</v>
      </c>
      <c r="I16" s="242">
        <f>IF(OR(H16=0,H16=""),"",(G16/H16)-1)</f>
        <v>0.03560764278440365</v>
      </c>
      <c r="J16" s="243">
        <f t="shared" si="1"/>
        <v>5015</v>
      </c>
      <c r="K16" s="244">
        <f>R16-H16</f>
        <v>2630.5</v>
      </c>
      <c r="L16" s="245">
        <f t="shared" si="2"/>
        <v>0.16716666666666666</v>
      </c>
      <c r="M16" s="323">
        <f t="shared" si="2"/>
        <v>0.09080553014481246</v>
      </c>
      <c r="N16" s="246"/>
      <c r="O16" s="249" t="s">
        <v>39</v>
      </c>
      <c r="P16" s="239">
        <f>IF(ISERROR('[5]Récolte_N'!$F$22)=TRUE,"",'[5]Récolte_N'!$F$22)</f>
        <v>12445</v>
      </c>
      <c r="Q16" s="239">
        <f t="shared" si="3"/>
        <v>25.390920048212134</v>
      </c>
      <c r="R16" s="241">
        <f>IF(ISERROR('[5]Récolte_N'!$H$22)=TRUE,"",'[5]Récolte_N'!$H$22)</f>
        <v>31599</v>
      </c>
      <c r="S16" s="248">
        <f>'[3]TO'!$AI169</f>
        <v>28968.5</v>
      </c>
      <c r="U16"/>
      <c r="V16"/>
    </row>
    <row r="17" spans="1:22" ht="13.5" customHeight="1">
      <c r="A17" s="178">
        <v>17376</v>
      </c>
      <c r="B17" s="249" t="s">
        <v>16</v>
      </c>
      <c r="C17" s="239">
        <f>IF(ISERROR('[6]Récolte_N'!$F$22)=TRUE,"",'[6]Récolte_N'!$F$22)</f>
        <v>22000</v>
      </c>
      <c r="D17" s="240">
        <f t="shared" si="0"/>
        <v>24.672727272727272</v>
      </c>
      <c r="E17" s="241">
        <f>IF(ISERROR('[6]Récolte_N'!$H$22)=TRUE,"",'[6]Récolte_N'!$H$22)</f>
        <v>54280</v>
      </c>
      <c r="F17" s="250">
        <f>R17</f>
        <v>51500</v>
      </c>
      <c r="G17" s="239">
        <f>IF(ISERROR('[6]Récolte_N'!$I$22)=TRUE,"",'[6]Récolte_N'!$I$22)</f>
        <v>49000</v>
      </c>
      <c r="H17" s="251">
        <f>S17</f>
        <v>47378.6</v>
      </c>
      <c r="I17" s="242">
        <f aca="true" t="shared" si="4" ref="I17:I34">IF(OR(H17=0,H17=""),"",(G17/H17)-1)</f>
        <v>0.03422220158468181</v>
      </c>
      <c r="J17" s="243">
        <f t="shared" si="1"/>
        <v>5280</v>
      </c>
      <c r="K17" s="252">
        <f>R17-H17</f>
        <v>4121.4000000000015</v>
      </c>
      <c r="L17" s="245">
        <f t="shared" si="2"/>
        <v>0.10775510204081633</v>
      </c>
      <c r="M17" s="323">
        <f t="shared" si="2"/>
        <v>0.08698864044104304</v>
      </c>
      <c r="N17" s="246"/>
      <c r="O17" s="249" t="s">
        <v>16</v>
      </c>
      <c r="P17" s="239">
        <f>IF(ISERROR('[7]Récolte_N'!$F$22)=TRUE,"",'[7]Récolte_N'!$F$22)</f>
        <v>26700</v>
      </c>
      <c r="Q17" s="239">
        <f t="shared" si="3"/>
        <v>19.288389513108616</v>
      </c>
      <c r="R17" s="241">
        <f>IF(ISERROR('[7]Récolte_N'!$H$22)=TRUE,"",'[7]Récolte_N'!$H$22)</f>
        <v>51500</v>
      </c>
      <c r="S17" s="248">
        <f>'[3]TO'!$AI170</f>
        <v>47378.6</v>
      </c>
      <c r="U17"/>
      <c r="V17"/>
    </row>
    <row r="18" spans="1:22" ht="13.5" customHeight="1">
      <c r="A18" s="178">
        <v>26391</v>
      </c>
      <c r="B18" s="249" t="s">
        <v>36</v>
      </c>
      <c r="C18" s="239">
        <f>IF(ISERROR('[8]Récolte_N'!$F$22)=TRUE,"",'[8]Récolte_N'!$F$22)</f>
        <v>3010</v>
      </c>
      <c r="D18" s="240">
        <f t="shared" si="0"/>
        <v>24</v>
      </c>
      <c r="E18" s="241">
        <f>IF(ISERROR('[8]Récolte_N'!$H$22)=TRUE,"",'[8]Récolte_N'!$H$22)</f>
        <v>7224</v>
      </c>
      <c r="F18" s="250">
        <f aca="true" t="shared" si="5" ref="F18:F33">R18</f>
        <v>9180</v>
      </c>
      <c r="G18" s="239">
        <f>IF(ISERROR('[8]Récolte_N'!$I$22)=TRUE,"",'[8]Récolte_N'!$I$22)</f>
        <v>6000</v>
      </c>
      <c r="H18" s="251">
        <f aca="true" t="shared" si="6" ref="H18:H33">S18</f>
        <v>6092.2</v>
      </c>
      <c r="I18" s="242">
        <f t="shared" si="4"/>
        <v>-0.015134105905912465</v>
      </c>
      <c r="J18" s="243">
        <f t="shared" si="1"/>
        <v>1224</v>
      </c>
      <c r="K18" s="252">
        <f aca="true" t="shared" si="7" ref="K18:K32">R18-H18</f>
        <v>3087.8</v>
      </c>
      <c r="L18" s="245">
        <f t="shared" si="2"/>
        <v>0.204</v>
      </c>
      <c r="M18" s="323">
        <f t="shared" si="2"/>
        <v>0.506844817963954</v>
      </c>
      <c r="N18" s="246"/>
      <c r="O18" s="249" t="s">
        <v>36</v>
      </c>
      <c r="P18" s="239">
        <f>IF(ISERROR('[9]Récolte_N'!$F$22)=TRUE,"",'[9]Récolte_N'!$F$22)</f>
        <v>3400</v>
      </c>
      <c r="Q18" s="239">
        <f t="shared" si="3"/>
        <v>27</v>
      </c>
      <c r="R18" s="241">
        <f>IF(ISERROR('[9]Récolte_N'!$H$22)=TRUE,"",'[9]Récolte_N'!$H$22)</f>
        <v>9180</v>
      </c>
      <c r="S18" s="248">
        <f>'[3]TO'!$AI171</f>
        <v>6092.2</v>
      </c>
      <c r="U18"/>
      <c r="V18"/>
    </row>
    <row r="19" spans="1:22" ht="13.5" customHeight="1">
      <c r="A19" s="178">
        <v>19136</v>
      </c>
      <c r="B19" s="249" t="s">
        <v>17</v>
      </c>
      <c r="C19" s="239">
        <f>IF(ISERROR('[10]Récolte_N'!$F$22)=TRUE,"",'[10]Récolte_N'!$F$22)</f>
      </c>
      <c r="D19" s="240">
        <f t="shared" si="0"/>
      </c>
      <c r="E19" s="241">
        <f>IF(ISERROR('[10]Récolte_N'!$H$22)=TRUE,"",'[10]Récolte_N'!$H$22)</f>
      </c>
      <c r="F19" s="250">
        <f t="shared" si="5"/>
      </c>
      <c r="G19" s="239">
        <f>IF(ISERROR('[10]Récolte_N'!$I$22)=TRUE,"",'[10]Récolte_N'!$I$22)</f>
      </c>
      <c r="H19" s="251">
        <f t="shared" si="6"/>
        <v>6.7</v>
      </c>
      <c r="I19" s="242"/>
      <c r="J19" s="243"/>
      <c r="K19" s="252"/>
      <c r="L19" s="245"/>
      <c r="M19" s="323">
        <f>K19/H19</f>
        <v>0</v>
      </c>
      <c r="N19" s="246"/>
      <c r="O19" s="249" t="s">
        <v>17</v>
      </c>
      <c r="P19" s="239">
        <f>IF(ISERROR('[11]Récolte_N'!$F$22)=TRUE,"",'[11]Récolte_N'!$F$22)</f>
      </c>
      <c r="Q19" s="239">
        <f t="shared" si="3"/>
      </c>
      <c r="R19" s="241">
        <f>IF(ISERROR('[11]Récolte_N'!$H$22)=TRUE,"",'[11]Récolte_N'!$H$22)</f>
      </c>
      <c r="S19" s="248">
        <f>'[3]TO'!$AI172</f>
        <v>6.7</v>
      </c>
      <c r="U19"/>
      <c r="V19"/>
    </row>
    <row r="20" spans="1:22" ht="13.5" customHeight="1">
      <c r="A20" s="178">
        <v>1790</v>
      </c>
      <c r="B20" s="249" t="s">
        <v>18</v>
      </c>
      <c r="C20" s="239">
        <f>IF(ISERROR('[12]Récolte_N'!$F$22)=TRUE,"",'[12]Récolte_N'!$F$22)</f>
        <v>900</v>
      </c>
      <c r="D20" s="240">
        <f t="shared" si="0"/>
        <v>27.77777777777778</v>
      </c>
      <c r="E20" s="241">
        <f>IF(ISERROR('[12]Récolte_N'!$H$22)=TRUE,"",'[12]Récolte_N'!$H$22)</f>
        <v>2500</v>
      </c>
      <c r="F20" s="250">
        <f t="shared" si="5"/>
        <v>2800</v>
      </c>
      <c r="G20" s="239">
        <f>IF(ISERROR('[12]Récolte_N'!$I$22)=TRUE,"",'[12]Récolte_N'!$I$22)</f>
        <v>1500</v>
      </c>
      <c r="H20" s="251">
        <f t="shared" si="6"/>
        <v>1864.1</v>
      </c>
      <c r="I20" s="242">
        <f t="shared" si="4"/>
        <v>-0.19532213937020537</v>
      </c>
      <c r="J20" s="243">
        <f t="shared" si="1"/>
        <v>1000</v>
      </c>
      <c r="K20" s="252">
        <f t="shared" si="7"/>
        <v>935.9000000000001</v>
      </c>
      <c r="L20" s="245">
        <f t="shared" si="2"/>
        <v>0.6666666666666666</v>
      </c>
      <c r="M20" s="323">
        <f t="shared" si="2"/>
        <v>0.5020653398422832</v>
      </c>
      <c r="N20" s="246"/>
      <c r="O20" s="249" t="s">
        <v>18</v>
      </c>
      <c r="P20" s="239">
        <f>IF(ISERROR('[13]Récolte_N'!$F$22)=TRUE,"",'[13]Récolte_N'!$F$22)</f>
        <v>1000</v>
      </c>
      <c r="Q20" s="239">
        <f t="shared" si="3"/>
        <v>28</v>
      </c>
      <c r="R20" s="241">
        <f>IF(ISERROR('[13]Récolte_N'!$H$22)=TRUE,"",'[13]Récolte_N'!$H$22)</f>
        <v>2800</v>
      </c>
      <c r="S20" s="248">
        <f>'[3]TO'!$AI173</f>
        <v>1864.1</v>
      </c>
      <c r="U20"/>
      <c r="V20"/>
    </row>
    <row r="21" spans="1:22" ht="13.5" customHeight="1">
      <c r="A21" s="178" t="s">
        <v>20</v>
      </c>
      <c r="B21" s="249" t="s">
        <v>19</v>
      </c>
      <c r="C21" s="239">
        <f>IF(ISERROR('[14]Récolte_N'!$F$22)=TRUE,"",'[14]Récolte_N'!$F$22)</f>
        <v>23940</v>
      </c>
      <c r="D21" s="240">
        <f t="shared" si="0"/>
        <v>21.219715956558062</v>
      </c>
      <c r="E21" s="241">
        <f>IF(ISERROR('[14]Récolte_N'!$H$22)=TRUE,"",'[14]Récolte_N'!$H$22)</f>
        <v>50800</v>
      </c>
      <c r="F21" s="250">
        <f t="shared" si="5"/>
        <v>40725</v>
      </c>
      <c r="G21" s="239">
        <f>IF(ISERROR('[14]Récolte_N'!$I$22)=TRUE,"",'[14]Récolte_N'!$I$22)</f>
        <v>43200</v>
      </c>
      <c r="H21" s="251">
        <f t="shared" si="6"/>
        <v>36330.8</v>
      </c>
      <c r="I21" s="242">
        <f t="shared" si="4"/>
        <v>0.18907373358142388</v>
      </c>
      <c r="J21" s="243">
        <f t="shared" si="1"/>
        <v>7600</v>
      </c>
      <c r="K21" s="252">
        <f t="shared" si="7"/>
        <v>4394.199999999997</v>
      </c>
      <c r="L21" s="245">
        <f t="shared" si="2"/>
        <v>0.17592592592592593</v>
      </c>
      <c r="M21" s="323">
        <f t="shared" si="2"/>
        <v>0.12094971759498818</v>
      </c>
      <c r="N21" s="246"/>
      <c r="O21" s="249" t="s">
        <v>19</v>
      </c>
      <c r="P21" s="239">
        <f>IF(ISERROR('[15]Récolte_N'!$F$22)=TRUE,"",'[15]Récolte_N'!$F$22)</f>
        <v>22545</v>
      </c>
      <c r="Q21" s="239">
        <f t="shared" si="3"/>
        <v>18.063872255489024</v>
      </c>
      <c r="R21" s="241">
        <f>IF(ISERROR('[15]Récolte_N'!$H$22)=TRUE,"",'[15]Récolte_N'!$H$22)</f>
        <v>40725</v>
      </c>
      <c r="S21" s="248">
        <f>'[3]TO'!$AI174</f>
        <v>36330.8</v>
      </c>
      <c r="U21"/>
      <c r="V21"/>
    </row>
    <row r="22" spans="1:22" ht="13.5" customHeight="1">
      <c r="A22" s="178" t="s">
        <v>20</v>
      </c>
      <c r="B22" s="249" t="s">
        <v>21</v>
      </c>
      <c r="C22" s="239">
        <f>IF(ISERROR('[16]Récolte_N'!$F$22)=TRUE,"",'[16]Récolte_N'!$F$22)</f>
        <v>7600</v>
      </c>
      <c r="D22" s="240">
        <f t="shared" si="0"/>
        <v>17.69736842105263</v>
      </c>
      <c r="E22" s="241">
        <f>IF(ISERROR('[16]Récolte_N'!$H$22)=TRUE,"",'[16]Récolte_N'!$H$22)</f>
        <v>13450</v>
      </c>
      <c r="F22" s="250">
        <f t="shared" si="5"/>
        <v>15250</v>
      </c>
      <c r="G22" s="239">
        <f>IF(ISERROR('[16]Récolte_N'!$I$22)=TRUE,"",'[16]Récolte_N'!$I$22)</f>
        <v>11550</v>
      </c>
      <c r="H22" s="251">
        <f t="shared" si="6"/>
        <v>13783.5</v>
      </c>
      <c r="I22" s="242">
        <f t="shared" si="4"/>
        <v>-0.16204157144411802</v>
      </c>
      <c r="J22" s="243">
        <f t="shared" si="1"/>
        <v>1900</v>
      </c>
      <c r="K22" s="252">
        <f t="shared" si="7"/>
        <v>1466.5</v>
      </c>
      <c r="L22" s="245">
        <f t="shared" si="2"/>
        <v>0.1645021645021645</v>
      </c>
      <c r="M22" s="323">
        <f t="shared" si="2"/>
        <v>0.10639532774694381</v>
      </c>
      <c r="N22" s="246"/>
      <c r="O22" s="249" t="s">
        <v>21</v>
      </c>
      <c r="P22" s="239">
        <f>IF(ISERROR('[17]Récolte_N'!$F$22)=TRUE,"",'[17]Récolte_N'!$F$22)</f>
        <v>8400</v>
      </c>
      <c r="Q22" s="239">
        <f t="shared" si="3"/>
        <v>18.154761904761905</v>
      </c>
      <c r="R22" s="241">
        <f>IF(ISERROR('[17]Récolte_N'!$H$22)=TRUE,"",'[17]Récolte_N'!$H$22)</f>
        <v>15250</v>
      </c>
      <c r="S22" s="248">
        <f>'[3]TO'!$AI175</f>
        <v>13783.5</v>
      </c>
      <c r="U22"/>
      <c r="V22"/>
    </row>
    <row r="23" spans="1:22" ht="13.5" customHeight="1">
      <c r="A23" s="178" t="s">
        <v>20</v>
      </c>
      <c r="B23" s="249" t="s">
        <v>35</v>
      </c>
      <c r="C23" s="239">
        <f>IF(ISERROR('[18]Récolte_N'!$F$22)=TRUE,"",'[18]Récolte_N'!$F$22)</f>
        <v>12120</v>
      </c>
      <c r="D23" s="240">
        <f>IF(OR(C23="",C23=0),"",(E23/C23)*10)</f>
        <v>27.22772277227723</v>
      </c>
      <c r="E23" s="241">
        <f>IF(ISERROR('[18]Récolte_N'!$H$22)=TRUE,"",'[18]Récolte_N'!$H$22)</f>
        <v>33000</v>
      </c>
      <c r="F23" s="250">
        <f t="shared" si="5"/>
        <v>34546</v>
      </c>
      <c r="G23" s="239">
        <f>IF(ISERROR('[18]Récolte_N'!$I$22)=TRUE,"",'[18]Récolte_N'!$I$22)</f>
        <v>29600</v>
      </c>
      <c r="H23" s="251">
        <f t="shared" si="6"/>
        <v>30609.9</v>
      </c>
      <c r="I23" s="242">
        <f t="shared" si="4"/>
        <v>-0.03299259389935938</v>
      </c>
      <c r="J23" s="243">
        <f t="shared" si="1"/>
        <v>3400</v>
      </c>
      <c r="K23" s="252">
        <f t="shared" si="7"/>
        <v>3936.0999999999985</v>
      </c>
      <c r="L23" s="245">
        <f t="shared" si="2"/>
        <v>0.11486486486486487</v>
      </c>
      <c r="M23" s="323">
        <f t="shared" si="2"/>
        <v>0.12858911659299763</v>
      </c>
      <c r="N23" s="246"/>
      <c r="O23" s="249" t="s">
        <v>35</v>
      </c>
      <c r="P23" s="239">
        <f>IF(ISERROR('[19]Récolte_N'!$F$22)=TRUE,"",'[19]Récolte_N'!$F$22)</f>
        <v>15580</v>
      </c>
      <c r="Q23" s="239">
        <f>IF(OR(P23="",P23=0),"",(R23/P23)*10)</f>
        <v>22.173299101412066</v>
      </c>
      <c r="R23" s="241">
        <f>IF(ISERROR('[19]Récolte_N'!$H$22)=TRUE,"",'[19]Récolte_N'!$H$22)</f>
        <v>34546</v>
      </c>
      <c r="S23" s="248">
        <f>'[3]TO'!$AI176</f>
        <v>30609.9</v>
      </c>
      <c r="U23"/>
      <c r="V23"/>
    </row>
    <row r="24" spans="1:22" ht="13.5" customHeight="1">
      <c r="A24" s="178" t="s">
        <v>20</v>
      </c>
      <c r="B24" s="249" t="s">
        <v>22</v>
      </c>
      <c r="C24" s="239">
        <f>IF(ISERROR('[20]Récolte_N'!$F$22)=TRUE,"",'[20]Récolte_N'!$F$22)</f>
        <v>12700</v>
      </c>
      <c r="D24" s="240">
        <f>IF(OR(C24="",C24=0),"",(E24/C24)*10)</f>
        <v>25.984251968503933</v>
      </c>
      <c r="E24" s="241">
        <f>IF(ISERROR('[20]Récolte_N'!$H$22)=TRUE,"",'[20]Récolte_N'!$H$22)</f>
        <v>33000</v>
      </c>
      <c r="F24" s="250">
        <f t="shared" si="5"/>
        <v>42000</v>
      </c>
      <c r="G24" s="239">
        <f>IF(ISERROR('[20]Récolte_N'!$I$22)=TRUE,"",'[20]Récolte_N'!$I$22)</f>
        <v>24000</v>
      </c>
      <c r="H24" s="251">
        <f t="shared" si="6"/>
        <v>37583.9</v>
      </c>
      <c r="I24" s="242">
        <f t="shared" si="4"/>
        <v>-0.36142869686222023</v>
      </c>
      <c r="J24" s="243">
        <f t="shared" si="1"/>
        <v>9000</v>
      </c>
      <c r="K24" s="252">
        <f t="shared" si="7"/>
        <v>4416.0999999999985</v>
      </c>
      <c r="L24" s="245">
        <f t="shared" si="2"/>
        <v>0.375</v>
      </c>
      <c r="M24" s="323">
        <f t="shared" si="2"/>
        <v>0.11749978049111451</v>
      </c>
      <c r="N24" s="246"/>
      <c r="O24" s="249" t="s">
        <v>22</v>
      </c>
      <c r="P24" s="239">
        <f>IF(ISERROR('[21]Récolte_N'!$F$22)=TRUE,"",'[21]Récolte_N'!$F$22)</f>
        <v>19200</v>
      </c>
      <c r="Q24" s="239">
        <f>IF(OR(P24="",P24=0),"",(R24/P24)*10)</f>
        <v>21.875</v>
      </c>
      <c r="R24" s="241">
        <f>IF(ISERROR('[21]Récolte_N'!$H$22)=TRUE,"",'[21]Récolte_N'!$H$22)</f>
        <v>42000</v>
      </c>
      <c r="S24" s="248">
        <f>'[3]TO'!$AI177</f>
        <v>37583.9</v>
      </c>
      <c r="U24"/>
      <c r="V24"/>
    </row>
    <row r="25" spans="1:22" ht="13.5" customHeight="1">
      <c r="A25" s="178" t="s">
        <v>20</v>
      </c>
      <c r="B25" s="249" t="s">
        <v>37</v>
      </c>
      <c r="C25" s="239">
        <f>IF(ISERROR('[22]Récolte_N'!$F$22)=TRUE,"",'[22]Récolte_N'!$F$22)</f>
        <v>280</v>
      </c>
      <c r="D25" s="240">
        <f>IF(OR(C25="",C25=0),"",(E25/C25)*10)</f>
        <v>33.214285714285715</v>
      </c>
      <c r="E25" s="241">
        <f>IF(ISERROR('[22]Récolte_N'!$H$22)=TRUE,"",'[22]Récolte_N'!$H$22)</f>
        <v>930</v>
      </c>
      <c r="F25" s="250">
        <f t="shared" si="5"/>
        <v>1400</v>
      </c>
      <c r="G25" s="239">
        <f>IF(ISERROR('[22]Récolte_N'!$I$22)=TRUE,"",'[22]Récolte_N'!$I$22)</f>
        <v>720</v>
      </c>
      <c r="H25" s="251">
        <f t="shared" si="6"/>
        <v>960.2</v>
      </c>
      <c r="I25" s="242">
        <f t="shared" si="4"/>
        <v>-0.25015621745469696</v>
      </c>
      <c r="J25" s="243">
        <f t="shared" si="1"/>
        <v>210</v>
      </c>
      <c r="K25" s="252">
        <f t="shared" si="7"/>
        <v>439.79999999999995</v>
      </c>
      <c r="L25" s="245">
        <f t="shared" si="2"/>
        <v>0.2916666666666667</v>
      </c>
      <c r="M25" s="323">
        <f t="shared" si="2"/>
        <v>0.45802957717142256</v>
      </c>
      <c r="N25" s="246"/>
      <c r="O25" s="249" t="s">
        <v>37</v>
      </c>
      <c r="P25" s="239">
        <f>IF(ISERROR('[23]Récolte_N'!$F$22)=TRUE,"",'[23]Récolte_N'!$F$22)</f>
        <v>600</v>
      </c>
      <c r="Q25" s="239">
        <f>IF(OR(P25="",P25=0),"",(R25/P25)*10)</f>
        <v>23.333333333333336</v>
      </c>
      <c r="R25" s="241">
        <f>IF(ISERROR('[23]Récolte_N'!$H$22)=TRUE,"",'[23]Récolte_N'!$H$22)</f>
        <v>1400</v>
      </c>
      <c r="S25" s="248">
        <f>'[3]TO'!$AI178</f>
        <v>960.2</v>
      </c>
      <c r="U25"/>
      <c r="V25"/>
    </row>
    <row r="26" spans="1:22" ht="13.5" customHeight="1">
      <c r="A26" s="178" t="s">
        <v>20</v>
      </c>
      <c r="B26" s="249" t="s">
        <v>23</v>
      </c>
      <c r="C26" s="239">
        <f>IF(ISERROR('[24]Récolte_N'!$F$22)=TRUE,"",'[24]Récolte_N'!$F$22)</f>
        <v>133</v>
      </c>
      <c r="D26" s="240">
        <f t="shared" si="0"/>
        <v>24.157894736842106</v>
      </c>
      <c r="E26" s="241">
        <f>IF(ISERROR('[24]Récolte_N'!$H$22)=TRUE,"",'[24]Récolte_N'!$H$22)</f>
        <v>321.3</v>
      </c>
      <c r="F26" s="250">
        <f t="shared" si="5"/>
        <v>358.1</v>
      </c>
      <c r="G26" s="253">
        <f>IF(ISERROR('[24]Récolte_N'!$I$22)=TRUE,"",'[24]Récolte_N'!$I$22)</f>
        <v>218</v>
      </c>
      <c r="H26" s="251">
        <f t="shared" si="6"/>
        <v>220.7</v>
      </c>
      <c r="I26" s="242">
        <f t="shared" si="4"/>
        <v>-0.012233801540552758</v>
      </c>
      <c r="J26" s="243">
        <f t="shared" si="1"/>
        <v>103.30000000000001</v>
      </c>
      <c r="K26" s="252">
        <f t="shared" si="7"/>
        <v>137.40000000000003</v>
      </c>
      <c r="L26" s="245">
        <f t="shared" si="2"/>
        <v>0.4738532110091744</v>
      </c>
      <c r="M26" s="323">
        <f t="shared" si="2"/>
        <v>0.6225645672859087</v>
      </c>
      <c r="N26" s="246"/>
      <c r="O26" s="249" t="s">
        <v>23</v>
      </c>
      <c r="P26" s="239">
        <f>IF(ISERROR('[25]Récolte_N'!$F$22)=TRUE,"",'[25]Récolte_N'!$F$22)</f>
        <v>151</v>
      </c>
      <c r="Q26" s="239">
        <f aca="true" t="shared" si="8" ref="Q26:Q34">IF(OR(P26="",P26=0),"",(R26/P26)*10)</f>
        <v>23.715231788079475</v>
      </c>
      <c r="R26" s="241">
        <f>IF(ISERROR('[25]Récolte_N'!$H$22)=TRUE,"",'[25]Récolte_N'!$H$22)</f>
        <v>358.1</v>
      </c>
      <c r="S26" s="248">
        <f>'[3]TO'!$AI179</f>
        <v>220.7</v>
      </c>
      <c r="U26"/>
      <c r="V26"/>
    </row>
    <row r="27" spans="1:22" ht="13.5" customHeight="1">
      <c r="A27" s="178" t="s">
        <v>20</v>
      </c>
      <c r="B27" s="249" t="s">
        <v>24</v>
      </c>
      <c r="C27" s="239">
        <f>IF(ISERROR('[26]Récolte_N'!$F$22)=TRUE,"",'[26]Récolte_N'!$F$22)</f>
        <v>27895</v>
      </c>
      <c r="D27" s="240">
        <f t="shared" si="0"/>
        <v>27.725398816992293</v>
      </c>
      <c r="E27" s="241">
        <f>IF(ISERROR('[26]Récolte_N'!$H$22)=TRUE,"",'[26]Récolte_N'!$H$22)</f>
        <v>77340</v>
      </c>
      <c r="F27" s="250">
        <f t="shared" si="5"/>
        <v>93795</v>
      </c>
      <c r="G27" s="239">
        <f>IF(ISERROR('[26]Récolte_N'!$I$22)=TRUE,"",'[26]Récolte_N'!$I$22)</f>
        <v>73000</v>
      </c>
      <c r="H27" s="251">
        <f t="shared" si="6"/>
        <v>87750.3</v>
      </c>
      <c r="I27" s="242">
        <f t="shared" si="4"/>
        <v>-0.16809401221420328</v>
      </c>
      <c r="J27" s="243">
        <f t="shared" si="1"/>
        <v>4340</v>
      </c>
      <c r="K27" s="252">
        <f t="shared" si="7"/>
        <v>6044.699999999997</v>
      </c>
      <c r="L27" s="245">
        <f t="shared" si="2"/>
        <v>0.05945205479452055</v>
      </c>
      <c r="M27" s="323">
        <f t="shared" si="2"/>
        <v>0.06888523458039456</v>
      </c>
      <c r="N27" s="246"/>
      <c r="O27" s="249" t="s">
        <v>24</v>
      </c>
      <c r="P27" s="239">
        <f>IF(ISERROR('[27]Récolte_N'!$F$22)=TRUE,"",'[27]Récolte_N'!$F$22)</f>
        <v>40875</v>
      </c>
      <c r="Q27" s="239">
        <f t="shared" si="8"/>
        <v>22.946788990825688</v>
      </c>
      <c r="R27" s="241">
        <f>IF(ISERROR('[27]Récolte_N'!$H$22)=TRUE,"",'[27]Récolte_N'!$H$22)</f>
        <v>93795</v>
      </c>
      <c r="S27" s="248">
        <f>'[3]TO'!$AI180</f>
        <v>87750.3</v>
      </c>
      <c r="U27"/>
      <c r="V27"/>
    </row>
    <row r="28" spans="1:22" ht="13.5" customHeight="1">
      <c r="A28" s="178" t="s">
        <v>20</v>
      </c>
      <c r="B28" s="249" t="s">
        <v>25</v>
      </c>
      <c r="C28" s="239">
        <f>IF(ISERROR('[28]Récolte_N'!$F$22)=TRUE,"",'[28]Récolte_N'!$F$22)</f>
        <v>78600</v>
      </c>
      <c r="D28" s="240">
        <f t="shared" si="0"/>
        <v>23.282442748091604</v>
      </c>
      <c r="E28" s="241">
        <f>IF(ISERROR('[28]Récolte_N'!$H$22)=TRUE,"",'[28]Récolte_N'!$H$22)</f>
        <v>183000</v>
      </c>
      <c r="F28" s="250">
        <f t="shared" si="5"/>
        <v>243000</v>
      </c>
      <c r="G28" s="239">
        <f>IF(ISERROR('[28]Récolte_N'!$I$22)=TRUE,"",'[28]Récolte_N'!$I$22)</f>
        <v>178000</v>
      </c>
      <c r="H28" s="251">
        <f t="shared" si="6"/>
        <v>214989.5</v>
      </c>
      <c r="I28" s="242">
        <f t="shared" si="4"/>
        <v>-0.17205258861479278</v>
      </c>
      <c r="J28" s="243">
        <f t="shared" si="1"/>
        <v>5000</v>
      </c>
      <c r="K28" s="252">
        <f t="shared" si="7"/>
        <v>28010.5</v>
      </c>
      <c r="L28" s="245">
        <f t="shared" si="2"/>
        <v>0.028089887640449437</v>
      </c>
      <c r="M28" s="323">
        <f t="shared" si="2"/>
        <v>0.13028775823935587</v>
      </c>
      <c r="N28" s="246"/>
      <c r="O28" s="249" t="s">
        <v>25</v>
      </c>
      <c r="P28" s="239">
        <f>IF(ISERROR('[29]Récolte_N'!$F$22)=TRUE,"",'[29]Récolte_N'!$F$22)</f>
        <v>107900</v>
      </c>
      <c r="Q28" s="239">
        <f t="shared" si="8"/>
        <v>22.52085264133457</v>
      </c>
      <c r="R28" s="241">
        <f>IF(ISERROR('[29]Récolte_N'!$H$22)=TRUE,"",'[29]Récolte_N'!$H$22)</f>
        <v>243000</v>
      </c>
      <c r="S28" s="248">
        <f>'[3]TO'!$AI181</f>
        <v>214989.5</v>
      </c>
      <c r="U28"/>
      <c r="V28"/>
    </row>
    <row r="29" spans="1:22" ht="13.5" customHeight="1">
      <c r="A29" s="178" t="s">
        <v>20</v>
      </c>
      <c r="B29" s="249" t="s">
        <v>26</v>
      </c>
      <c r="C29" s="239">
        <f>IF(ISERROR('[30]Récolte_N'!$F$22)=TRUE,"",'[30]Récolte_N'!$F$22)</f>
        <v>2210</v>
      </c>
      <c r="D29" s="240">
        <f t="shared" si="0"/>
        <v>30</v>
      </c>
      <c r="E29" s="241">
        <f>IF(ISERROR('[30]Récolte_N'!$H$22)=TRUE,"",'[30]Récolte_N'!$H$22)</f>
        <v>6630</v>
      </c>
      <c r="F29" s="250">
        <f t="shared" si="5"/>
        <v>9570</v>
      </c>
      <c r="G29" s="239">
        <f>IF(ISERROR('[30]Récolte_N'!$I$22)=TRUE,"",'[30]Récolte_N'!$I$22)</f>
        <v>6600</v>
      </c>
      <c r="H29" s="251">
        <f t="shared" si="6"/>
        <v>8006.6</v>
      </c>
      <c r="I29" s="242">
        <f t="shared" si="4"/>
        <v>-0.17568006394724356</v>
      </c>
      <c r="J29" s="243">
        <f t="shared" si="1"/>
        <v>30</v>
      </c>
      <c r="K29" s="252">
        <f t="shared" si="7"/>
        <v>1563.3999999999996</v>
      </c>
      <c r="L29" s="245">
        <f t="shared" si="2"/>
        <v>0.004545454545454545</v>
      </c>
      <c r="M29" s="323">
        <f t="shared" si="2"/>
        <v>0.19526390727649684</v>
      </c>
      <c r="N29" s="246"/>
      <c r="O29" s="249" t="s">
        <v>26</v>
      </c>
      <c r="P29" s="239">
        <f>IF(ISERROR('[31]Récolte_N'!$F$22)=TRUE,"",'[31]Récolte_N'!$F$22)</f>
        <v>3300</v>
      </c>
      <c r="Q29" s="239">
        <f t="shared" si="8"/>
        <v>29</v>
      </c>
      <c r="R29" s="241">
        <f>IF(ISERROR('[31]Récolte_N'!$H$22)=TRUE,"",'[31]Récolte_N'!$H$22)</f>
        <v>9570</v>
      </c>
      <c r="S29" s="248">
        <f>'[3]TO'!$AI182</f>
        <v>8006.6</v>
      </c>
      <c r="U29"/>
      <c r="V29"/>
    </row>
    <row r="30" spans="1:22" ht="13.5" customHeight="1">
      <c r="A30" s="178" t="s">
        <v>20</v>
      </c>
      <c r="B30" s="249" t="s">
        <v>27</v>
      </c>
      <c r="C30" s="239">
        <f>IF(ISERROR('[32]Récolte_N'!$F$22)=TRUE,"",'[32]Récolte_N'!$F$22)</f>
        <v>157970</v>
      </c>
      <c r="D30" s="240">
        <f t="shared" si="0"/>
        <v>24.826232829018167</v>
      </c>
      <c r="E30" s="241">
        <f>IF(ISERROR('[32]Récolte_N'!$H$22)=TRUE,"",'[32]Récolte_N'!$H$22)</f>
        <v>392180</v>
      </c>
      <c r="F30" s="250">
        <f t="shared" si="5"/>
        <v>391016</v>
      </c>
      <c r="G30" s="239">
        <f>IF(ISERROR('[32]Récolte_N'!$I$22)=TRUE,"",'[32]Récolte_N'!$I$22)</f>
        <v>381000</v>
      </c>
      <c r="H30" s="251">
        <f t="shared" si="6"/>
        <v>358455.2</v>
      </c>
      <c r="I30" s="242">
        <f t="shared" si="4"/>
        <v>0.06289433100705466</v>
      </c>
      <c r="J30" s="243">
        <f t="shared" si="1"/>
        <v>11180</v>
      </c>
      <c r="K30" s="252">
        <f t="shared" si="7"/>
        <v>32560.79999999999</v>
      </c>
      <c r="L30" s="245">
        <f t="shared" si="2"/>
        <v>0.029343832020997374</v>
      </c>
      <c r="M30" s="323">
        <f t="shared" si="2"/>
        <v>0.09083645599226901</v>
      </c>
      <c r="N30" s="246"/>
      <c r="O30" s="249" t="s">
        <v>27</v>
      </c>
      <c r="P30" s="239">
        <f>IF(ISERROR('[33]Récolte_N'!$F$22)=TRUE,"",'[33]Récolte_N'!$F$22)</f>
        <v>197960</v>
      </c>
      <c r="Q30" s="239">
        <f t="shared" si="8"/>
        <v>19.752273186502322</v>
      </c>
      <c r="R30" s="241">
        <f>IF(ISERROR('[33]Récolte_N'!$H$22)=TRUE,"",'[33]Récolte_N'!$H$22)</f>
        <v>391016</v>
      </c>
      <c r="S30" s="248">
        <f>'[3]TO'!$AI183</f>
        <v>358455.2</v>
      </c>
      <c r="U30"/>
      <c r="V30"/>
    </row>
    <row r="31" spans="1:22" ht="13.5" customHeight="1">
      <c r="A31" s="178" t="s">
        <v>20</v>
      </c>
      <c r="B31" s="249" t="s">
        <v>28</v>
      </c>
      <c r="C31" s="239">
        <f>IF(ISERROR('[34]Récolte_N'!$F$22)=TRUE,"",'[34]Récolte_N'!$F$22)</f>
        <v>111</v>
      </c>
      <c r="D31" s="240">
        <f t="shared" si="0"/>
        <v>24</v>
      </c>
      <c r="E31" s="241">
        <f>IF(ISERROR('[34]Récolte_N'!$H$22)=TRUE,"",'[34]Récolte_N'!$H$22)</f>
        <v>266.4</v>
      </c>
      <c r="F31" s="250">
        <f t="shared" si="5"/>
        <v>750</v>
      </c>
      <c r="G31" s="239">
        <f>IF(ISERROR('[34]Récolte_N'!$I$22)=TRUE,"",'[34]Récolte_N'!$I$22)</f>
        <v>250</v>
      </c>
      <c r="H31" s="251">
        <f t="shared" si="6"/>
        <v>622.9</v>
      </c>
      <c r="I31" s="242">
        <f t="shared" si="4"/>
        <v>-0.5986514689356237</v>
      </c>
      <c r="J31" s="243">
        <f t="shared" si="1"/>
        <v>16.399999999999977</v>
      </c>
      <c r="K31" s="252">
        <f t="shared" si="7"/>
        <v>127.10000000000002</v>
      </c>
      <c r="L31" s="245">
        <f t="shared" si="2"/>
        <v>0.06559999999999991</v>
      </c>
      <c r="M31" s="323">
        <f t="shared" si="2"/>
        <v>0.20404559319312895</v>
      </c>
      <c r="N31" s="246"/>
      <c r="O31" s="249" t="s">
        <v>28</v>
      </c>
      <c r="P31" s="239">
        <f>IF(ISERROR('[35]Récolte_N'!$F$22)=TRUE,"",'[35]Récolte_N'!$F$22)</f>
        <v>300</v>
      </c>
      <c r="Q31" s="239">
        <f t="shared" si="8"/>
        <v>25</v>
      </c>
      <c r="R31" s="241">
        <f>IF(ISERROR('[35]Récolte_N'!$H$22)=TRUE,"",'[35]Récolte_N'!$H$22)</f>
        <v>750</v>
      </c>
      <c r="S31" s="248">
        <f>'[3]TO'!$AI184</f>
        <v>622.9</v>
      </c>
      <c r="U31"/>
      <c r="V31"/>
    </row>
    <row r="32" spans="2:19" ht="12.75">
      <c r="B32" s="249" t="s">
        <v>38</v>
      </c>
      <c r="C32" s="239">
        <f>IF(ISERROR('[36]Récolte_N'!$F$22)=TRUE,"",'[36]Récolte_N'!$F$22)</f>
        <v>750</v>
      </c>
      <c r="D32" s="240">
        <f t="shared" si="0"/>
        <v>25.8</v>
      </c>
      <c r="E32" s="241">
        <f>IF(ISERROR('[36]Récolte_N'!$H$22)=TRUE,"",'[36]Récolte_N'!$H$22)</f>
        <v>1935</v>
      </c>
      <c r="F32" s="250">
        <f t="shared" si="5"/>
        <v>4280</v>
      </c>
      <c r="G32" s="239">
        <f>IF(ISERROR('[36]Récolte_N'!$I$22)=TRUE,"",'[36]Récolte_N'!$I$22)</f>
        <v>1800</v>
      </c>
      <c r="H32" s="251">
        <f t="shared" si="6"/>
        <v>3166.2</v>
      </c>
      <c r="I32" s="242">
        <f t="shared" si="4"/>
        <v>-0.4314951677089255</v>
      </c>
      <c r="J32" s="243">
        <f t="shared" si="1"/>
        <v>135</v>
      </c>
      <c r="K32" s="252">
        <f t="shared" si="7"/>
        <v>1113.8000000000002</v>
      </c>
      <c r="L32" s="245">
        <f t="shared" si="2"/>
        <v>0.075</v>
      </c>
      <c r="M32" s="323">
        <f t="shared" si="2"/>
        <v>0.3517781567809994</v>
      </c>
      <c r="O32" s="249" t="s">
        <v>38</v>
      </c>
      <c r="P32" s="239">
        <f>IF(ISERROR('[37]Récolte_N'!$F$22)=TRUE,"",'[37]Récolte_N'!$F$22)</f>
        <v>1600</v>
      </c>
      <c r="Q32" s="239">
        <f t="shared" si="8"/>
        <v>26.75</v>
      </c>
      <c r="R32" s="241">
        <f>IF(ISERROR('[37]Récolte_N'!$H$22)=TRUE,"",'[37]Récolte_N'!$H$22)</f>
        <v>4280</v>
      </c>
      <c r="S32" s="248">
        <f>'[3]TO'!$AI185</f>
        <v>3166.2</v>
      </c>
    </row>
    <row r="33" spans="2:19" ht="12.75">
      <c r="B33" s="249" t="s">
        <v>29</v>
      </c>
      <c r="C33" s="239">
        <f>IF(ISERROR('[38]Récolte_N'!$F$22)=TRUE,"",'[38]Récolte_N'!$F$22)</f>
        <v>203517</v>
      </c>
      <c r="D33" s="240">
        <f t="shared" si="0"/>
        <v>23.235012308554076</v>
      </c>
      <c r="E33" s="241">
        <f>IF(ISERROR('[38]Récolte_N'!$H$22)=TRUE,"",'[38]Récolte_N'!$H$22)</f>
        <v>472872</v>
      </c>
      <c r="F33" s="250">
        <f t="shared" si="5"/>
        <v>383743</v>
      </c>
      <c r="G33" s="239">
        <f>IF(ISERROR('[38]Récolte_N'!$I$22)=TRUE,"",'[38]Récolte_N'!$I$22)</f>
        <v>450000</v>
      </c>
      <c r="H33" s="251">
        <f t="shared" si="6"/>
        <v>366401.7</v>
      </c>
      <c r="I33" s="242">
        <f t="shared" si="4"/>
        <v>0.22816024052290151</v>
      </c>
      <c r="J33" s="243">
        <f t="shared" si="1"/>
        <v>22872</v>
      </c>
      <c r="K33" s="244">
        <f>R33-H33</f>
        <v>17341.29999999999</v>
      </c>
      <c r="L33" s="245">
        <f t="shared" si="2"/>
        <v>0.050826666666666666</v>
      </c>
      <c r="M33" s="323">
        <f t="shared" si="2"/>
        <v>0.04732865595328839</v>
      </c>
      <c r="N33"/>
      <c r="O33" s="249" t="s">
        <v>29</v>
      </c>
      <c r="P33" s="239">
        <f>IF(ISERROR('[39]Récolte_N'!$F$22)=TRUE,"",'[39]Récolte_N'!$F$22)</f>
        <v>213191</v>
      </c>
      <c r="Q33" s="239">
        <f t="shared" si="8"/>
        <v>17.999962474963766</v>
      </c>
      <c r="R33" s="241">
        <f>IF(ISERROR('[39]Récolte_N'!$H$22)=TRUE,"",'[39]Récolte_N'!$H$22)</f>
        <v>383743</v>
      </c>
      <c r="S33" s="248">
        <f>'[3]TO'!$AI186</f>
        <v>366401.7</v>
      </c>
    </row>
    <row r="34" spans="2:19" ht="12.75">
      <c r="B34" s="249" t="s">
        <v>30</v>
      </c>
      <c r="C34" s="239">
        <f>IF(ISERROR('[40]Récolte_N'!$F$22)=TRUE,"",'[40]Récolte_N'!$F$22)</f>
        <v>26500</v>
      </c>
      <c r="D34" s="240">
        <f t="shared" si="0"/>
        <v>20</v>
      </c>
      <c r="E34" s="241">
        <f>IF(ISERROR('[40]Récolte_N'!$H$22)=TRUE,"",'[40]Récolte_N'!$H$22)</f>
        <v>53000</v>
      </c>
      <c r="F34" s="241">
        <f>R34</f>
        <v>49605</v>
      </c>
      <c r="G34" s="239">
        <f>IF(ISERROR('[40]Récolte_N'!$I$22)=TRUE,"",'[40]Récolte_N'!$I$22)</f>
        <v>42400</v>
      </c>
      <c r="H34" s="239">
        <f>S34</f>
        <v>43046</v>
      </c>
      <c r="I34" s="242">
        <f t="shared" si="4"/>
        <v>-0.015007201598290165</v>
      </c>
      <c r="J34" s="243">
        <f t="shared" si="1"/>
        <v>10600</v>
      </c>
      <c r="K34" s="244">
        <f>R34-H34</f>
        <v>6559</v>
      </c>
      <c r="L34" s="245">
        <f t="shared" si="2"/>
        <v>0.25</v>
      </c>
      <c r="M34" s="323">
        <f t="shared" si="2"/>
        <v>0.1523718812433211</v>
      </c>
      <c r="O34" s="249" t="s">
        <v>30</v>
      </c>
      <c r="P34" s="239">
        <f>IF(ISERROR('[41]Récolte_N'!$F$22)=TRUE,"",'[41]Récolte_N'!$F$22)</f>
        <v>27400</v>
      </c>
      <c r="Q34" s="239">
        <f t="shared" si="8"/>
        <v>18.104014598540147</v>
      </c>
      <c r="R34" s="241">
        <f>IF(ISERROR('[41]Récolte_N'!$H$22)=TRUE,"",'[41]Récolte_N'!$H$22)</f>
        <v>49605</v>
      </c>
      <c r="S34" s="248">
        <f>'[3]TO'!$AI187</f>
        <v>43046</v>
      </c>
    </row>
    <row r="35" spans="2:19" ht="12.75">
      <c r="B35" s="215"/>
      <c r="C35" s="254"/>
      <c r="D35" s="255"/>
      <c r="E35" s="256"/>
      <c r="F35" s="257"/>
      <c r="G35" s="258"/>
      <c r="H35" s="259"/>
      <c r="I35" s="260"/>
      <c r="J35" s="261"/>
      <c r="K35" s="262"/>
      <c r="L35" s="245"/>
      <c r="M35" s="323"/>
      <c r="O35" s="215"/>
      <c r="P35" s="263"/>
      <c r="Q35" s="263"/>
      <c r="R35" s="263"/>
      <c r="S35" s="264"/>
    </row>
    <row r="36" spans="2:19" ht="15.75" thickBot="1">
      <c r="B36" s="324" t="s">
        <v>31</v>
      </c>
      <c r="C36" s="265">
        <f>IF(SUM(C15:C34)=0,"",SUM(C15:C34))</f>
        <v>658176</v>
      </c>
      <c r="D36" s="266">
        <f>IF(OR(C36="",C36=0),"",(E36/C36)*10)</f>
        <v>24.22632700068067</v>
      </c>
      <c r="E36" s="265">
        <f>IF(SUM(E15:E34)=0,"",SUM(E15:E34))</f>
        <v>1594518.7</v>
      </c>
      <c r="F36" s="267">
        <f>IF(SUM(F15:F34)=0,"",SUM(F15:F34))</f>
        <v>1536717.1</v>
      </c>
      <c r="G36" s="268">
        <f>IF(SUM(G15:G34)=0,"",SUM(G15:G34))</f>
        <v>1494038</v>
      </c>
      <c r="H36" s="269">
        <f>IF(SUM(H15:H34)=0,"",SUM(H15:H34))</f>
        <v>1405778.4000000001</v>
      </c>
      <c r="I36" s="270">
        <f>IF(OR(G36=0,G36=""),"",(G36/H36)-1)</f>
        <v>0.06278343727574698</v>
      </c>
      <c r="J36" s="271">
        <f>SUM(J15:J34)</f>
        <v>100480.7</v>
      </c>
      <c r="K36" s="272">
        <f>SUM(K15:K34)</f>
        <v>130945.39999999998</v>
      </c>
      <c r="L36" s="325">
        <f t="shared" si="2"/>
        <v>0.06725444734337413</v>
      </c>
      <c r="M36" s="326">
        <f t="shared" si="2"/>
        <v>0.093147966991099</v>
      </c>
      <c r="O36" s="273" t="s">
        <v>31</v>
      </c>
      <c r="P36" s="274">
        <f>IF(SUM(P15:P34)=0,"",SUM(P15:P34))</f>
        <v>770147</v>
      </c>
      <c r="Q36" s="275">
        <f>IF(OR(P36="",P36=0),"",(R36/P36)*10)</f>
        <v>19.953555619901138</v>
      </c>
      <c r="R36" s="271">
        <f>IF(SUM(R15:R34)=0,"",SUM(R15:R34))</f>
        <v>1536717.1</v>
      </c>
      <c r="S36" s="276">
        <f>IF(SUM(S15:S34)=0,"",SUM(S15:S34))</f>
        <v>1405778.4000000001</v>
      </c>
    </row>
    <row r="37" spans="2:10" ht="13.5" thickTop="1">
      <c r="B37" s="277" t="s">
        <v>66</v>
      </c>
      <c r="C37" s="278"/>
      <c r="D37" s="278"/>
      <c r="E37" s="278"/>
      <c r="F37" s="278"/>
      <c r="G37" s="278"/>
      <c r="H37" s="279"/>
      <c r="I37" s="280"/>
      <c r="J37" s="281"/>
    </row>
    <row r="38" spans="2:10" ht="12.75">
      <c r="B38" s="282" t="s">
        <v>32</v>
      </c>
      <c r="C38" s="283">
        <f>P36</f>
        <v>770147</v>
      </c>
      <c r="D38" s="283">
        <f>(E38/C38)*10</f>
        <v>19.953555619901138</v>
      </c>
      <c r="E38" s="283">
        <f>R36</f>
        <v>1536717.1</v>
      </c>
      <c r="G38" s="283">
        <f>$H$36</f>
        <v>1405778.4000000001</v>
      </c>
      <c r="H38" s="279"/>
      <c r="I38" s="280"/>
      <c r="J38" s="281"/>
    </row>
    <row r="39" spans="2:10" ht="12.75">
      <c r="B39" s="282" t="s">
        <v>33</v>
      </c>
      <c r="C39" s="284"/>
      <c r="D39" s="285"/>
      <c r="E39" s="284"/>
      <c r="G39" s="284"/>
      <c r="H39" s="279"/>
      <c r="I39" s="280"/>
      <c r="J39" s="281"/>
    </row>
    <row r="40" spans="2:10" ht="12.75">
      <c r="B40" s="282" t="s">
        <v>34</v>
      </c>
      <c r="C40" s="286">
        <f>IF(OR(C36="",C36=0),"",(C36/C38)-1)</f>
        <v>-0.1453891270108174</v>
      </c>
      <c r="D40" s="286">
        <f>IF(OR(D36="",D36=0),"",(D36/D38)-1)</f>
        <v>0.21413583935476566</v>
      </c>
      <c r="E40" s="286">
        <f>IF(OR(E36="",E36=0),"",(E36/E38)-1)</f>
        <v>0.037613689598430256</v>
      </c>
      <c r="G40" s="286">
        <f>IF(OR(G36="",G36=0),"",(G36/G38)-1)</f>
        <v>0.06278343727574698</v>
      </c>
      <c r="H40" s="279"/>
      <c r="I40" s="280"/>
      <c r="J40" s="281"/>
    </row>
    <row r="41" ht="13.5" thickBot="1"/>
    <row r="42" spans="2:8" ht="12.75">
      <c r="B42" s="327" t="s">
        <v>0</v>
      </c>
      <c r="C42" s="287" t="s">
        <v>4</v>
      </c>
      <c r="D42" s="288" t="s">
        <v>4</v>
      </c>
      <c r="E42" s="289" t="s">
        <v>4</v>
      </c>
      <c r="F42" s="289" t="s">
        <v>4</v>
      </c>
      <c r="G42" s="290" t="s">
        <v>45</v>
      </c>
      <c r="H42" s="328" t="s">
        <v>46</v>
      </c>
    </row>
    <row r="43" spans="2:14" ht="12.75">
      <c r="B43" s="329"/>
      <c r="C43" s="291" t="s">
        <v>47</v>
      </c>
      <c r="D43" s="292" t="s">
        <v>47</v>
      </c>
      <c r="E43" s="293" t="s">
        <v>47</v>
      </c>
      <c r="F43" s="293" t="s">
        <v>47</v>
      </c>
      <c r="G43" s="294" t="s">
        <v>48</v>
      </c>
      <c r="H43" s="330" t="s">
        <v>49</v>
      </c>
      <c r="L43" s="295"/>
      <c r="M43" s="295"/>
      <c r="N43" s="295"/>
    </row>
    <row r="44" spans="2:14" ht="12.75">
      <c r="B44" s="329"/>
      <c r="C44" s="296" t="s">
        <v>60</v>
      </c>
      <c r="D44" s="297" t="s">
        <v>61</v>
      </c>
      <c r="E44" s="298" t="s">
        <v>60</v>
      </c>
      <c r="F44" s="298" t="s">
        <v>61</v>
      </c>
      <c r="G44" s="294" t="s">
        <v>50</v>
      </c>
      <c r="H44" s="330" t="s">
        <v>14</v>
      </c>
      <c r="L44" s="295"/>
      <c r="M44" s="299"/>
      <c r="N44" s="295"/>
    </row>
    <row r="45" spans="2:14" ht="12.75">
      <c r="B45" s="331"/>
      <c r="C45" s="300" t="s">
        <v>51</v>
      </c>
      <c r="D45" s="301" t="s">
        <v>51</v>
      </c>
      <c r="E45" s="302" t="s">
        <v>52</v>
      </c>
      <c r="F45" s="302" t="s">
        <v>52</v>
      </c>
      <c r="G45" s="303" t="s">
        <v>47</v>
      </c>
      <c r="H45" s="332"/>
      <c r="I45" s="304"/>
      <c r="L45" s="295"/>
      <c r="M45" s="299"/>
      <c r="N45" s="295"/>
    </row>
    <row r="46" spans="2:14" ht="12.75">
      <c r="B46" s="329" t="s">
        <v>15</v>
      </c>
      <c r="C46" s="305">
        <f>'[42]TO'!$AI168</f>
        <v>161845.7</v>
      </c>
      <c r="D46" s="306">
        <f>'[3]TO'!$AH168</f>
        <v>115571.6</v>
      </c>
      <c r="E46" s="307">
        <f aca="true" t="shared" si="9" ref="E46:F65">IF(OR(G15="",G15=0),"",C46/G15)</f>
        <v>0.9796955205811139</v>
      </c>
      <c r="F46" s="308">
        <f t="shared" si="9"/>
        <v>0.9667954649831146</v>
      </c>
      <c r="G46" s="309">
        <f aca="true" t="shared" si="10" ref="G46:G67">IF(OR(E46="",E46=0),"",(E46-F46)*100)</f>
        <v>1.2900055597999227</v>
      </c>
      <c r="H46" s="333">
        <f aca="true" t="shared" si="11" ref="H46:H65">IF(E15="","",(G15/E15))</f>
        <v>0.9345212841182294</v>
      </c>
      <c r="L46" s="295"/>
      <c r="M46" s="299"/>
      <c r="N46" s="295"/>
    </row>
    <row r="47" spans="2:14" ht="12.75">
      <c r="B47" s="329" t="s">
        <v>39</v>
      </c>
      <c r="C47" s="306">
        <f>'[42]TO'!$AI169</f>
        <v>27166.9</v>
      </c>
      <c r="D47" s="306">
        <f>'[3]TO'!$AH169</f>
        <v>28783.5</v>
      </c>
      <c r="E47" s="310">
        <f t="shared" si="9"/>
        <v>0.9055633333333334</v>
      </c>
      <c r="F47" s="308">
        <f t="shared" si="9"/>
        <v>0.9936137528694962</v>
      </c>
      <c r="G47" s="309">
        <f t="shared" si="10"/>
        <v>-8.805041953616277</v>
      </c>
      <c r="H47" s="333">
        <f t="shared" si="11"/>
        <v>0.856775667571041</v>
      </c>
      <c r="L47" s="295"/>
      <c r="M47" s="299"/>
      <c r="N47" s="295"/>
    </row>
    <row r="48" spans="2:14" ht="12.75">
      <c r="B48" s="329" t="s">
        <v>16</v>
      </c>
      <c r="C48" s="306">
        <f>'[42]TO'!$AI170</f>
        <v>48752.3</v>
      </c>
      <c r="D48" s="306">
        <f>'[3]TO'!$AH170</f>
        <v>47291.9</v>
      </c>
      <c r="E48" s="310">
        <f t="shared" si="9"/>
        <v>0.9949448979591837</v>
      </c>
      <c r="F48" s="311">
        <f t="shared" si="9"/>
        <v>0.9981700599004615</v>
      </c>
      <c r="G48" s="309">
        <f t="shared" si="10"/>
        <v>-0.32251619412777544</v>
      </c>
      <c r="H48" s="333">
        <f t="shared" si="11"/>
        <v>0.9027266028002948</v>
      </c>
      <c r="L48" s="295"/>
      <c r="M48" s="299"/>
      <c r="N48" s="295"/>
    </row>
    <row r="49" spans="2:14" ht="12.75">
      <c r="B49" s="329" t="s">
        <v>36</v>
      </c>
      <c r="C49" s="306">
        <f>'[42]TO'!$AI171</f>
        <v>5707.2</v>
      </c>
      <c r="D49" s="306">
        <f>'[3]TO'!$AH171</f>
        <v>6092.2</v>
      </c>
      <c r="E49" s="310">
        <f t="shared" si="9"/>
        <v>0.9511999999999999</v>
      </c>
      <c r="F49" s="311">
        <f t="shared" si="9"/>
        <v>1</v>
      </c>
      <c r="G49" s="309">
        <f t="shared" si="10"/>
        <v>-4.880000000000006</v>
      </c>
      <c r="H49" s="333">
        <f t="shared" si="11"/>
        <v>0.8305647840531561</v>
      </c>
      <c r="L49" s="295"/>
      <c r="M49" s="299"/>
      <c r="N49" s="295"/>
    </row>
    <row r="50" spans="2:14" ht="12.75">
      <c r="B50" s="329" t="s">
        <v>17</v>
      </c>
      <c r="C50" s="306">
        <f>'[42]TO'!$AI172</f>
        <v>0</v>
      </c>
      <c r="D50" s="306">
        <f>'[3]TO'!$AH172</f>
        <v>6.7</v>
      </c>
      <c r="E50" s="310">
        <f t="shared" si="9"/>
      </c>
      <c r="F50" s="311">
        <f t="shared" si="9"/>
        <v>1</v>
      </c>
      <c r="G50" s="309">
        <f t="shared" si="10"/>
      </c>
      <c r="H50" s="333">
        <f t="shared" si="11"/>
      </c>
      <c r="L50" s="295"/>
      <c r="M50" s="299"/>
      <c r="N50" s="295"/>
    </row>
    <row r="51" spans="2:14" ht="12.75">
      <c r="B51" s="329" t="s">
        <v>18</v>
      </c>
      <c r="C51" s="306">
        <f>'[42]TO'!$AI173</f>
        <v>1283.6</v>
      </c>
      <c r="D51" s="306">
        <f>'[3]TO'!$AH173</f>
        <v>1855.9</v>
      </c>
      <c r="E51" s="310">
        <f t="shared" si="9"/>
        <v>0.8557333333333332</v>
      </c>
      <c r="F51" s="311">
        <f t="shared" si="9"/>
        <v>0.9956010943618906</v>
      </c>
      <c r="G51" s="309">
        <f t="shared" si="10"/>
        <v>-13.986776102855735</v>
      </c>
      <c r="H51" s="333">
        <f t="shared" si="11"/>
        <v>0.6</v>
      </c>
      <c r="L51" s="295"/>
      <c r="M51" s="299"/>
      <c r="N51" s="295"/>
    </row>
    <row r="52" spans="2:14" ht="12.75">
      <c r="B52" s="329" t="s">
        <v>19</v>
      </c>
      <c r="C52" s="306">
        <f>'[42]TO'!$AI174</f>
        <v>42928.4</v>
      </c>
      <c r="D52" s="306">
        <f>'[3]TO'!$AH174</f>
        <v>36273.4</v>
      </c>
      <c r="E52" s="310">
        <f t="shared" si="9"/>
        <v>0.993712962962963</v>
      </c>
      <c r="F52" s="311">
        <f t="shared" si="9"/>
        <v>0.9984200733262135</v>
      </c>
      <c r="G52" s="309">
        <f t="shared" si="10"/>
        <v>-0.4707110363250555</v>
      </c>
      <c r="H52" s="333">
        <f t="shared" si="11"/>
        <v>0.8503937007874016</v>
      </c>
      <c r="L52" s="295"/>
      <c r="M52" s="299"/>
      <c r="N52" s="295"/>
    </row>
    <row r="53" spans="2:14" ht="12.75">
      <c r="B53" s="329" t="s">
        <v>21</v>
      </c>
      <c r="C53" s="306">
        <f>'[42]TO'!$AI175</f>
        <v>11509.5</v>
      </c>
      <c r="D53" s="306">
        <f>'[3]TO'!$AH175</f>
        <v>12745.3</v>
      </c>
      <c r="E53" s="310">
        <f t="shared" si="9"/>
        <v>0.9964935064935065</v>
      </c>
      <c r="F53" s="311">
        <f t="shared" si="9"/>
        <v>0.9246780570972539</v>
      </c>
      <c r="G53" s="309">
        <f t="shared" si="10"/>
        <v>7.181544939625262</v>
      </c>
      <c r="H53" s="333">
        <f t="shared" si="11"/>
        <v>0.8587360594795539</v>
      </c>
      <c r="L53" s="295"/>
      <c r="M53" s="299"/>
      <c r="N53" s="295"/>
    </row>
    <row r="54" spans="2:14" ht="12.75">
      <c r="B54" s="329" t="s">
        <v>35</v>
      </c>
      <c r="C54" s="306">
        <f>'[42]TO'!$AI176</f>
        <v>27606.9</v>
      </c>
      <c r="D54" s="306">
        <f>'[3]TO'!$AH176</f>
        <v>30584.5</v>
      </c>
      <c r="E54" s="310">
        <f t="shared" si="9"/>
        <v>0.9326655405405406</v>
      </c>
      <c r="F54" s="311">
        <f t="shared" si="9"/>
        <v>0.9991702031042244</v>
      </c>
      <c r="G54" s="309">
        <f t="shared" si="10"/>
        <v>-6.650466256368381</v>
      </c>
      <c r="H54" s="333">
        <f t="shared" si="11"/>
        <v>0.896969696969697</v>
      </c>
      <c r="L54" s="295"/>
      <c r="M54" s="299"/>
      <c r="N54" s="295"/>
    </row>
    <row r="55" spans="2:14" ht="12.75">
      <c r="B55" s="329" t="s">
        <v>22</v>
      </c>
      <c r="C55" s="306">
        <f>'[42]TO'!$AI177</f>
        <v>23898.8</v>
      </c>
      <c r="D55" s="306">
        <f>'[3]TO'!$AH177</f>
        <v>37557.3</v>
      </c>
      <c r="E55" s="310">
        <f t="shared" si="9"/>
        <v>0.9957833333333334</v>
      </c>
      <c r="F55" s="311">
        <f t="shared" si="9"/>
        <v>0.9992922501390223</v>
      </c>
      <c r="G55" s="309">
        <f t="shared" si="10"/>
        <v>-0.35089168056889886</v>
      </c>
      <c r="H55" s="333">
        <f t="shared" si="11"/>
        <v>0.7272727272727273</v>
      </c>
      <c r="L55" s="295"/>
      <c r="M55" s="299"/>
      <c r="N55" s="295"/>
    </row>
    <row r="56" spans="2:14" ht="12.75">
      <c r="B56" s="329" t="s">
        <v>37</v>
      </c>
      <c r="C56" s="306">
        <f>'[42]TO'!$AI178</f>
        <v>713.9</v>
      </c>
      <c r="D56" s="306">
        <f>'[3]TO'!$AH178</f>
        <v>960.2</v>
      </c>
      <c r="E56" s="310">
        <f>IF(OR(G25="",G25=0),"",C56/G25)</f>
        <v>0.9915277777777778</v>
      </c>
      <c r="F56" s="311">
        <f t="shared" si="9"/>
        <v>1</v>
      </c>
      <c r="G56" s="309">
        <f t="shared" si="10"/>
        <v>-0.8472222222222214</v>
      </c>
      <c r="H56" s="333">
        <f t="shared" si="11"/>
        <v>0.7741935483870968</v>
      </c>
      <c r="L56" s="295"/>
      <c r="M56" s="299"/>
      <c r="N56" s="295"/>
    </row>
    <row r="57" spans="2:14" ht="12.75">
      <c r="B57" s="329" t="s">
        <v>23</v>
      </c>
      <c r="C57" s="306">
        <f>'[42]TO'!$AI179</f>
        <v>179.8</v>
      </c>
      <c r="D57" s="306">
        <f>'[3]TO'!$AH179</f>
        <v>220.7</v>
      </c>
      <c r="E57" s="310">
        <f t="shared" si="9"/>
        <v>0.8247706422018349</v>
      </c>
      <c r="F57" s="311">
        <f t="shared" si="9"/>
        <v>1</v>
      </c>
      <c r="G57" s="309">
        <f t="shared" si="10"/>
        <v>-17.522935779816507</v>
      </c>
      <c r="H57" s="333">
        <f t="shared" si="11"/>
        <v>0.6784936196700903</v>
      </c>
      <c r="L57" s="295"/>
      <c r="M57" s="299"/>
      <c r="N57" s="295"/>
    </row>
    <row r="58" spans="2:14" ht="12.75">
      <c r="B58" s="329" t="s">
        <v>24</v>
      </c>
      <c r="C58" s="306">
        <f>'[42]TO'!$AI180</f>
        <v>71674.5</v>
      </c>
      <c r="D58" s="306">
        <f>'[3]TO'!$AH180</f>
        <v>85550.3</v>
      </c>
      <c r="E58" s="310">
        <f t="shared" si="9"/>
        <v>0.9818424657534247</v>
      </c>
      <c r="F58" s="311">
        <f t="shared" si="9"/>
        <v>0.9749288606420718</v>
      </c>
      <c r="G58" s="309">
        <f t="shared" si="10"/>
        <v>0.6913605111352861</v>
      </c>
      <c r="H58" s="333">
        <f t="shared" si="11"/>
        <v>0.9438841479182829</v>
      </c>
      <c r="L58" s="295"/>
      <c r="M58" s="299"/>
      <c r="N58" s="295"/>
    </row>
    <row r="59" spans="2:14" ht="12.75">
      <c r="B59" s="329" t="s">
        <v>25</v>
      </c>
      <c r="C59" s="306">
        <f>'[42]TO'!$AI181</f>
        <v>173677.9</v>
      </c>
      <c r="D59" s="306">
        <f>'[3]TO'!$AH181</f>
        <v>207054</v>
      </c>
      <c r="E59" s="310">
        <f t="shared" si="9"/>
        <v>0.9757185393258426</v>
      </c>
      <c r="F59" s="311">
        <f t="shared" si="9"/>
        <v>0.96308889503906</v>
      </c>
      <c r="G59" s="309">
        <f t="shared" si="10"/>
        <v>1.2629644286782593</v>
      </c>
      <c r="H59" s="333">
        <f t="shared" si="11"/>
        <v>0.9726775956284153</v>
      </c>
      <c r="L59" s="295"/>
      <c r="M59" s="299"/>
      <c r="N59" s="295"/>
    </row>
    <row r="60" spans="2:14" ht="12.75">
      <c r="B60" s="329" t="s">
        <v>26</v>
      </c>
      <c r="C60" s="306">
        <f>'[42]TO'!$AI182</f>
        <v>6592.6</v>
      </c>
      <c r="D60" s="306">
        <f>'[3]TO'!$AH182</f>
        <v>7984.2</v>
      </c>
      <c r="E60" s="310">
        <f>IF(OR(G29="",G29=0),"",C60/G29)</f>
        <v>0.9988787878787879</v>
      </c>
      <c r="F60" s="311">
        <f t="shared" si="9"/>
        <v>0.9972023080958209</v>
      </c>
      <c r="G60" s="309">
        <f t="shared" si="10"/>
        <v>0.1676479782967033</v>
      </c>
      <c r="H60" s="333">
        <f t="shared" si="11"/>
        <v>0.995475113122172</v>
      </c>
      <c r="L60" s="295"/>
      <c r="M60" s="299"/>
      <c r="N60" s="295"/>
    </row>
    <row r="61" spans="2:14" ht="12.75">
      <c r="B61" s="329" t="s">
        <v>27</v>
      </c>
      <c r="C61" s="306">
        <f>'[42]TO'!$AI183</f>
        <v>377679</v>
      </c>
      <c r="D61" s="306">
        <f>'[3]TO'!$AH183</f>
        <v>351433</v>
      </c>
      <c r="E61" s="310">
        <f t="shared" si="9"/>
        <v>0.9912834645669292</v>
      </c>
      <c r="F61" s="311">
        <f t="shared" si="9"/>
        <v>0.9804098252724468</v>
      </c>
      <c r="G61" s="309">
        <f t="shared" si="10"/>
        <v>1.0873639294482373</v>
      </c>
      <c r="H61" s="333">
        <f t="shared" si="11"/>
        <v>0.9714926819317661</v>
      </c>
      <c r="L61" s="295"/>
      <c r="M61" s="299"/>
      <c r="N61" s="299"/>
    </row>
    <row r="62" spans="2:14" ht="12.75">
      <c r="B62" s="329" t="s">
        <v>28</v>
      </c>
      <c r="C62" s="306">
        <f>'[42]TO'!$AI184</f>
        <v>219.4</v>
      </c>
      <c r="D62" s="306">
        <f>'[3]TO'!$AH184</f>
        <v>553.2</v>
      </c>
      <c r="E62" s="310">
        <f t="shared" si="9"/>
        <v>0.8776</v>
      </c>
      <c r="F62" s="311">
        <f t="shared" si="9"/>
        <v>0.8881040295392519</v>
      </c>
      <c r="G62" s="309">
        <f t="shared" si="10"/>
        <v>-1.0504029539251891</v>
      </c>
      <c r="H62" s="333">
        <f t="shared" si="11"/>
        <v>0.9384384384384385</v>
      </c>
      <c r="L62" s="295"/>
      <c r="M62" s="299"/>
      <c r="N62" s="295"/>
    </row>
    <row r="63" spans="2:14" ht="12.75">
      <c r="B63" s="329" t="s">
        <v>38</v>
      </c>
      <c r="C63" s="306">
        <f>'[42]TO'!$AI185</f>
        <v>1690.3</v>
      </c>
      <c r="D63" s="306">
        <f>'[3]TO'!$AH185</f>
        <v>3082.5</v>
      </c>
      <c r="E63" s="310">
        <f t="shared" si="9"/>
        <v>0.9390555555555555</v>
      </c>
      <c r="F63" s="311">
        <f t="shared" si="9"/>
        <v>0.973564525298465</v>
      </c>
      <c r="G63" s="309">
        <f t="shared" si="10"/>
        <v>-3.450896974290951</v>
      </c>
      <c r="H63" s="333">
        <f t="shared" si="11"/>
        <v>0.9302325581395349</v>
      </c>
      <c r="L63" s="295"/>
      <c r="M63" s="299"/>
      <c r="N63" s="295"/>
    </row>
    <row r="64" spans="2:14" ht="12.75">
      <c r="B64" s="329" t="s">
        <v>29</v>
      </c>
      <c r="C64" s="306">
        <f>'[42]TO'!$AI186</f>
        <v>439245.2</v>
      </c>
      <c r="D64" s="306">
        <f>'[3]TO'!$AH186</f>
        <v>349686.5</v>
      </c>
      <c r="E64" s="310">
        <f t="shared" si="9"/>
        <v>0.9761004444444444</v>
      </c>
      <c r="F64" s="311">
        <f t="shared" si="9"/>
        <v>0.9543801243280258</v>
      </c>
      <c r="G64" s="309">
        <f t="shared" si="10"/>
        <v>2.1720320116418668</v>
      </c>
      <c r="H64" s="333">
        <f t="shared" si="11"/>
        <v>0.9516317312084455</v>
      </c>
      <c r="L64" s="295"/>
      <c r="M64" s="299"/>
      <c r="N64" s="295"/>
    </row>
    <row r="65" spans="2:14" ht="12.75">
      <c r="B65" s="329" t="s">
        <v>30</v>
      </c>
      <c r="C65" s="306">
        <f>'[42]TO'!$AI187</f>
        <v>39861.2</v>
      </c>
      <c r="D65" s="306">
        <f>'[3]TO'!$AH187</f>
        <v>41864.4</v>
      </c>
      <c r="E65" s="310">
        <f t="shared" si="9"/>
        <v>0.9401226415094339</v>
      </c>
      <c r="F65" s="311">
        <f t="shared" si="9"/>
        <v>0.9725502950332203</v>
      </c>
      <c r="G65" s="309">
        <f t="shared" si="10"/>
        <v>-3.2427653523786404</v>
      </c>
      <c r="H65" s="333">
        <f t="shared" si="11"/>
        <v>0.8</v>
      </c>
      <c r="L65" s="295"/>
      <c r="M65" s="299"/>
      <c r="N65" s="295"/>
    </row>
    <row r="66" spans="2:14" ht="12.75">
      <c r="B66" s="329"/>
      <c r="C66" s="312"/>
      <c r="D66" s="312"/>
      <c r="E66" s="313"/>
      <c r="F66" s="308">
        <f>IF(OR(H35="",H35=0),"",D66/H35)</f>
      </c>
      <c r="G66" s="309"/>
      <c r="H66" s="333"/>
      <c r="L66" s="295"/>
      <c r="M66" s="299"/>
      <c r="N66" s="295"/>
    </row>
    <row r="67" spans="2:8" ht="13.5" thickBot="1">
      <c r="B67" s="334" t="s">
        <v>31</v>
      </c>
      <c r="C67" s="314">
        <f>IF(SUM(C46:C65)=0,"",SUM(C46:C65))</f>
        <v>1462233.1</v>
      </c>
      <c r="D67" s="314">
        <f>IF(SUM(D46:D65)=0,"",SUM(D46:D65))</f>
        <v>1365151.2999999998</v>
      </c>
      <c r="E67" s="315">
        <f>IF(OR(G36="",G36=0),"",C67/G36)</f>
        <v>0.978712121110708</v>
      </c>
      <c r="F67" s="316">
        <f>IF(OR(H36="",H36=0),"",D67/H36)</f>
        <v>0.9710999258489103</v>
      </c>
      <c r="G67" s="317">
        <f t="shared" si="10"/>
        <v>0.7612195261797794</v>
      </c>
      <c r="H67" s="335">
        <f>IF(E36="","",(G36/E36))</f>
        <v>0.9369836804046262</v>
      </c>
    </row>
  </sheetData>
  <mergeCells count="2">
    <mergeCell ref="C11:F11"/>
    <mergeCell ref="J11:K11"/>
  </mergeCells>
  <printOptions/>
  <pageMargins left="0.75" right="0.75" top="1" bottom="1" header="0.4921259845" footer="0.4921259845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68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178" customWidth="1"/>
    <col min="2" max="2" width="16.140625" style="180" customWidth="1"/>
    <col min="3" max="3" width="16.140625" style="181" customWidth="1"/>
    <col min="4" max="6" width="16.140625" style="180" customWidth="1"/>
    <col min="7" max="7" width="16.140625" style="182" customWidth="1"/>
    <col min="8" max="8" width="16.140625" style="183" customWidth="1"/>
    <col min="9" max="11" width="16.140625" style="178" customWidth="1"/>
    <col min="12" max="12" width="40.8515625" style="178" customWidth="1"/>
    <col min="13" max="16384" width="16.140625" style="178" customWidth="1"/>
  </cols>
  <sheetData>
    <row r="1" ht="12.75"/>
    <row r="2" ht="12.75"/>
    <row r="3" ht="12.75"/>
    <row r="4" ht="12.75"/>
    <row r="5" ht="12.75">
      <c r="A5" s="179"/>
    </row>
    <row r="6" spans="1:4" ht="12.75">
      <c r="A6" s="184"/>
      <c r="B6" s="185"/>
      <c r="D6" s="186"/>
    </row>
    <row r="7" ht="15" customHeight="1" hidden="1"/>
    <row r="8" spans="1:4" s="187" customFormat="1" ht="15" customHeight="1" thickBot="1">
      <c r="A8" s="188"/>
      <c r="C8" s="186"/>
      <c r="D8" s="189"/>
    </row>
    <row r="9" spans="1:9" ht="30">
      <c r="A9" s="190" t="s">
        <v>67</v>
      </c>
      <c r="B9" s="190"/>
      <c r="C9" s="191"/>
      <c r="D9" s="192"/>
      <c r="E9" s="192"/>
      <c r="F9" s="192"/>
      <c r="G9" s="192"/>
      <c r="H9" s="193"/>
      <c r="I9" s="194"/>
    </row>
    <row r="10" spans="1:7" ht="15" customHeight="1">
      <c r="A10" s="195"/>
      <c r="B10"/>
      <c r="C10"/>
      <c r="D10"/>
      <c r="E10"/>
      <c r="F10"/>
      <c r="G10"/>
    </row>
    <row r="11" ht="13.5" thickBot="1"/>
    <row r="12" spans="1:16" ht="16.5" thickTop="1">
      <c r="A12" s="203" t="s">
        <v>0</v>
      </c>
      <c r="B12" s="196" t="s">
        <v>1</v>
      </c>
      <c r="C12" s="197"/>
      <c r="D12" s="197"/>
      <c r="E12" s="198"/>
      <c r="F12" s="199" t="s">
        <v>53</v>
      </c>
      <c r="G12" s="199" t="s">
        <v>42</v>
      </c>
      <c r="H12" s="200"/>
      <c r="I12" s="340" t="s">
        <v>3</v>
      </c>
      <c r="J12" s="319"/>
      <c r="L12" s="203" t="s">
        <v>0</v>
      </c>
      <c r="M12" s="204"/>
      <c r="N12" s="205" t="s">
        <v>1</v>
      </c>
      <c r="O12" s="206"/>
      <c r="P12" s="336" t="s">
        <v>42</v>
      </c>
    </row>
    <row r="13" spans="1:16" ht="12.75">
      <c r="A13" s="215"/>
      <c r="B13" s="207" t="s">
        <v>53</v>
      </c>
      <c r="C13" s="208" t="s">
        <v>53</v>
      </c>
      <c r="D13" s="208" t="s">
        <v>53</v>
      </c>
      <c r="E13" s="209" t="s">
        <v>55</v>
      </c>
      <c r="F13" s="210" t="s">
        <v>4</v>
      </c>
      <c r="G13" s="210" t="s">
        <v>4</v>
      </c>
      <c r="H13" s="211" t="s">
        <v>2</v>
      </c>
      <c r="I13" s="341"/>
      <c r="J13" s="359"/>
      <c r="L13" s="215" t="s">
        <v>58</v>
      </c>
      <c r="M13" s="216"/>
      <c r="N13" s="217"/>
      <c r="O13" s="218"/>
      <c r="P13" s="337" t="s">
        <v>4</v>
      </c>
    </row>
    <row r="14" spans="1:16" ht="12" customHeight="1">
      <c r="A14" s="215"/>
      <c r="B14" s="219" t="s">
        <v>5</v>
      </c>
      <c r="C14" s="220" t="s">
        <v>6</v>
      </c>
      <c r="D14" s="221" t="s">
        <v>7</v>
      </c>
      <c r="E14" s="222" t="s">
        <v>7</v>
      </c>
      <c r="F14" s="218" t="s">
        <v>8</v>
      </c>
      <c r="G14" s="218" t="s">
        <v>8</v>
      </c>
      <c r="H14" s="223" t="s">
        <v>14</v>
      </c>
      <c r="I14" s="342" t="s">
        <v>56</v>
      </c>
      <c r="J14" s="321" t="s">
        <v>43</v>
      </c>
      <c r="K14" s="226"/>
      <c r="L14" s="215" t="s">
        <v>59</v>
      </c>
      <c r="M14" s="227" t="s">
        <v>5</v>
      </c>
      <c r="N14" s="228" t="s">
        <v>6</v>
      </c>
      <c r="O14" s="227" t="s">
        <v>7</v>
      </c>
      <c r="P14" s="338" t="s">
        <v>8</v>
      </c>
    </row>
    <row r="15" spans="1:16" ht="12.75">
      <c r="A15" s="238"/>
      <c r="B15" s="229" t="s">
        <v>9</v>
      </c>
      <c r="C15" s="230" t="s">
        <v>10</v>
      </c>
      <c r="D15" s="231" t="s">
        <v>11</v>
      </c>
      <c r="E15" s="232" t="s">
        <v>11</v>
      </c>
      <c r="F15" s="233" t="s">
        <v>12</v>
      </c>
      <c r="G15" s="233" t="s">
        <v>13</v>
      </c>
      <c r="H15" s="234"/>
      <c r="I15" s="343"/>
      <c r="J15" s="360"/>
      <c r="L15" s="238"/>
      <c r="M15" s="233" t="s">
        <v>9</v>
      </c>
      <c r="N15" s="230" t="s">
        <v>10</v>
      </c>
      <c r="O15" s="233" t="s">
        <v>11</v>
      </c>
      <c r="P15" s="339" t="s">
        <v>13</v>
      </c>
    </row>
    <row r="16" spans="1:16" ht="13.5" customHeight="1">
      <c r="A16" s="247" t="s">
        <v>15</v>
      </c>
      <c r="B16" s="239">
        <f>IF(ISERROR('[1]Récolte_N'!$F$25)=TRUE,"",'[1]Récolte_N'!$F$25)</f>
        <v>11945</v>
      </c>
      <c r="C16" s="239">
        <f aca="true" t="shared" si="0" ref="C16:C35">IF(OR(B16="",B16=0),"",(D16/B16)*10)</f>
        <v>31.469233989116784</v>
      </c>
      <c r="D16" s="241">
        <f>IF(ISERROR('[1]Récolte_N'!$H$25)=TRUE,"",'[1]Récolte_N'!$H$25)</f>
        <v>37590</v>
      </c>
      <c r="E16" s="241">
        <f>O16</f>
        <v>15820</v>
      </c>
      <c r="F16" s="344">
        <f>IF(ISERROR('[1]Récolte_N'!$I$25)=TRUE,"",'[1]Récolte_N'!$I$25)</f>
        <v>29000</v>
      </c>
      <c r="G16" s="344">
        <f>P16</f>
        <v>8960.4</v>
      </c>
      <c r="H16" s="242">
        <f>IF(OR(G16=0,G16=""),"",(F16/G16)-1)</f>
        <v>2.2364626579170572</v>
      </c>
      <c r="I16" s="243">
        <f>D16-F16</f>
        <v>8590</v>
      </c>
      <c r="J16" s="361">
        <f>O16-G16</f>
        <v>6859.6</v>
      </c>
      <c r="K16" s="246"/>
      <c r="L16" s="345" t="s">
        <v>15</v>
      </c>
      <c r="M16" s="239">
        <f>IF(ISERROR('[2]Récolte_N'!$F$25)=TRUE,"",'[2]Récolte_N'!$F$25)</f>
        <v>6500</v>
      </c>
      <c r="N16" s="239">
        <f aca="true" t="shared" si="1" ref="N16:N23">IF(OR(M16="",M16=0),"",(O16/M16)*10)</f>
        <v>24.33846153846154</v>
      </c>
      <c r="O16" s="241">
        <f>IF(ISERROR('[2]Récolte_N'!$H$25)=TRUE,"",'[2]Récolte_N'!$H$25)</f>
        <v>15820</v>
      </c>
      <c r="P16" s="346">
        <f>'[3]SJ'!$AI168</f>
        <v>8960.4</v>
      </c>
    </row>
    <row r="17" spans="1:16" ht="13.5" customHeight="1">
      <c r="A17" s="249" t="s">
        <v>39</v>
      </c>
      <c r="B17" s="239">
        <f>IF(ISERROR('[4]Récolte_N'!$F$25)=TRUE,"",'[4]Récolte_N'!$F$25)</f>
        <v>387</v>
      </c>
      <c r="C17" s="239">
        <f t="shared" si="0"/>
        <v>25.03875968992248</v>
      </c>
      <c r="D17" s="241">
        <f>IF(ISERROR('[4]Récolte_N'!$H$25)=TRUE,"",'[4]Récolte_N'!$H$25)</f>
        <v>969</v>
      </c>
      <c r="E17" s="241">
        <f>O17</f>
        <v>492</v>
      </c>
      <c r="F17" s="344">
        <f>IF(ISERROR('[4]Récolte_N'!$I$25)=TRUE,"",'[4]Récolte_N'!$I$25)</f>
        <v>730</v>
      </c>
      <c r="G17" s="344">
        <f>P17</f>
        <v>492.8</v>
      </c>
      <c r="H17" s="242">
        <f>IF(OR(G17=0,G17=""),"",(F17/G17)-1)</f>
        <v>0.4813311688311688</v>
      </c>
      <c r="I17" s="243">
        <f aca="true" t="shared" si="2" ref="I17:I35">D17-F17</f>
        <v>239</v>
      </c>
      <c r="J17" s="361">
        <f>O17-G17</f>
        <v>-0.8000000000000114</v>
      </c>
      <c r="K17" s="246"/>
      <c r="L17" s="347" t="s">
        <v>39</v>
      </c>
      <c r="M17" s="239">
        <f>IF(ISERROR('[5]Récolte_N'!$F$25)=TRUE,"",'[5]Récolte_N'!$F$25)</f>
        <v>230</v>
      </c>
      <c r="N17" s="239">
        <f t="shared" si="1"/>
        <v>21.391304347826086</v>
      </c>
      <c r="O17" s="241">
        <f>IF(ISERROR('[5]Récolte_N'!$H$25)=TRUE,"",'[5]Récolte_N'!$H$25)</f>
        <v>492</v>
      </c>
      <c r="P17" s="346">
        <f>'[3]SJ'!$AI169</f>
        <v>492.8</v>
      </c>
    </row>
    <row r="18" spans="1:16" ht="13.5" customHeight="1">
      <c r="A18" s="249" t="s">
        <v>16</v>
      </c>
      <c r="B18" s="239">
        <f>IF(ISERROR('[6]Récolte_N'!$F$25)=TRUE,"",'[6]Récolte_N'!$F$25)</f>
        <v>14300</v>
      </c>
      <c r="C18" s="239">
        <f t="shared" si="0"/>
        <v>30.46853146853147</v>
      </c>
      <c r="D18" s="241">
        <f>IF(ISERROR('[6]Récolte_N'!$H$25)=TRUE,"",'[6]Récolte_N'!$H$25)</f>
        <v>43570</v>
      </c>
      <c r="E18" s="250">
        <f>O18</f>
        <v>22338</v>
      </c>
      <c r="F18" s="344">
        <f>IF(ISERROR('[6]Récolte_N'!$I$25)=TRUE,"",'[6]Récolte_N'!$I$25)</f>
        <v>37500</v>
      </c>
      <c r="G18" s="348">
        <f>P18</f>
        <v>17999</v>
      </c>
      <c r="H18" s="242">
        <f aca="true" t="shared" si="3" ref="H18:H35">IF(OR(G18=0,G18=""),"",(F18/G18)-1)</f>
        <v>1.0834490805044723</v>
      </c>
      <c r="I18" s="243">
        <f t="shared" si="2"/>
        <v>6070</v>
      </c>
      <c r="J18" s="361">
        <f aca="true" t="shared" si="4" ref="J18:J34">O18-G18</f>
        <v>4339</v>
      </c>
      <c r="K18" s="246"/>
      <c r="L18" s="215" t="s">
        <v>16</v>
      </c>
      <c r="M18" s="239">
        <f>IF(ISERROR('[7]Récolte_N'!$F$25)=TRUE,"",'[7]Récolte_N'!$F$25)</f>
        <v>7590</v>
      </c>
      <c r="N18" s="239">
        <f t="shared" si="1"/>
        <v>29.43083003952569</v>
      </c>
      <c r="O18" s="241">
        <f>IF(ISERROR('[7]Récolte_N'!$H$25)=TRUE,"",'[7]Récolte_N'!$H$25)</f>
        <v>22338</v>
      </c>
      <c r="P18" s="346">
        <f>'[3]SJ'!$AI170</f>
        <v>17999</v>
      </c>
    </row>
    <row r="19" spans="1:16" ht="13.5" customHeight="1">
      <c r="A19" s="249" t="s">
        <v>36</v>
      </c>
      <c r="B19" s="239">
        <f>IF(ISERROR('[8]Récolte_N'!$F$25)=TRUE,"",'[8]Récolte_N'!$F$25)</f>
        <v>10340</v>
      </c>
      <c r="C19" s="239">
        <f t="shared" si="0"/>
        <v>28</v>
      </c>
      <c r="D19" s="241">
        <f>IF(ISERROR('[8]Récolte_N'!$H$25)=TRUE,"",'[8]Récolte_N'!$H$25)</f>
        <v>28952</v>
      </c>
      <c r="E19" s="250">
        <f aca="true" t="shared" si="5" ref="E19:E34">O19</f>
        <v>18900</v>
      </c>
      <c r="F19" s="344">
        <f>IF(ISERROR('[8]Récolte_N'!$I$25)=TRUE,"",'[8]Récolte_N'!$I$25)</f>
        <v>26100</v>
      </c>
      <c r="G19" s="348">
        <f aca="true" t="shared" si="6" ref="G19:G33">P19</f>
        <v>14034.3</v>
      </c>
      <c r="H19" s="242">
        <f t="shared" si="3"/>
        <v>0.8597293773113017</v>
      </c>
      <c r="I19" s="243">
        <f t="shared" si="2"/>
        <v>2852</v>
      </c>
      <c r="J19" s="361">
        <f t="shared" si="4"/>
        <v>4865.700000000001</v>
      </c>
      <c r="K19" s="246"/>
      <c r="L19" s="215" t="s">
        <v>36</v>
      </c>
      <c r="M19" s="239">
        <f>IF(ISERROR('[9]Récolte_N'!$F$25)=TRUE,"",'[9]Récolte_N'!$F$25)</f>
        <v>6300</v>
      </c>
      <c r="N19" s="239">
        <f t="shared" si="1"/>
        <v>30</v>
      </c>
      <c r="O19" s="241">
        <f>IF(ISERROR('[9]Récolte_N'!$H$25)=TRUE,"",'[9]Récolte_N'!$H$25)</f>
        <v>18900</v>
      </c>
      <c r="P19" s="346">
        <f>'[3]SJ'!$AI171</f>
        <v>14034.3</v>
      </c>
    </row>
    <row r="20" spans="1:16" ht="13.5" customHeight="1">
      <c r="A20" s="249" t="s">
        <v>17</v>
      </c>
      <c r="B20" s="239">
        <f>IF(ISERROR('[10]Récolte_N'!$F$25)=TRUE,"",'[10]Récolte_N'!$F$25)</f>
      </c>
      <c r="C20" s="239">
        <f t="shared" si="0"/>
      </c>
      <c r="D20" s="241">
        <f>IF(ISERROR('[10]Récolte_N'!$H$25)=TRUE,"",'[10]Récolte_N'!$H$25)</f>
      </c>
      <c r="E20" s="250">
        <f t="shared" si="5"/>
      </c>
      <c r="F20" s="344">
        <f>IF(ISERROR('[10]Récolte_N'!$I$25)=TRUE,"",'[10]Récolte_N'!$I$25)</f>
      </c>
      <c r="G20" s="348"/>
      <c r="H20" s="242">
        <f t="shared" si="3"/>
      </c>
      <c r="I20" s="243"/>
      <c r="J20" s="361"/>
      <c r="K20" s="246"/>
      <c r="L20" s="215" t="s">
        <v>17</v>
      </c>
      <c r="M20" s="239">
        <f>IF(ISERROR('[11]Récolte_N'!$F$25)=TRUE,"",'[11]Récolte_N'!$F$25)</f>
      </c>
      <c r="N20" s="239">
        <f t="shared" si="1"/>
      </c>
      <c r="O20" s="241">
        <f>IF(ISERROR('[11]Récolte_N'!$H$25)=TRUE,"",'[11]Récolte_N'!$H$25)</f>
      </c>
      <c r="P20" s="346">
        <f>'[3]SJ'!$AI172</f>
        <v>0</v>
      </c>
    </row>
    <row r="21" spans="1:16" ht="13.5" customHeight="1">
      <c r="A21" s="249" t="s">
        <v>18</v>
      </c>
      <c r="B21" s="239">
        <f>IF(ISERROR('[12]Récolte_N'!$F$25)=TRUE,"",'[12]Récolte_N'!$F$25)</f>
      </c>
      <c r="C21" s="239">
        <f t="shared" si="0"/>
      </c>
      <c r="D21" s="241">
        <f>IF(ISERROR('[12]Récolte_N'!$H$25)=TRUE,"",'[12]Récolte_N'!$H$25)</f>
      </c>
      <c r="E21" s="250">
        <f t="shared" si="5"/>
      </c>
      <c r="F21" s="344">
        <f>IF(ISERROR('[12]Récolte_N'!$I$25)=TRUE,"",'[12]Récolte_N'!$I$25)</f>
      </c>
      <c r="G21" s="348"/>
      <c r="H21" s="242">
        <f t="shared" si="3"/>
      </c>
      <c r="I21" s="243"/>
      <c r="J21" s="361"/>
      <c r="K21" s="246"/>
      <c r="L21" s="215" t="s">
        <v>18</v>
      </c>
      <c r="M21" s="239">
        <f>IF(ISERROR('[13]Récolte_N'!$F$25)=TRUE,"",'[13]Récolte_N'!$F$25)</f>
      </c>
      <c r="N21" s="239">
        <f t="shared" si="1"/>
      </c>
      <c r="O21" s="241">
        <f>IF(ISERROR('[13]Récolte_N'!$H$25)=TRUE,"",'[13]Récolte_N'!$H$25)</f>
      </c>
      <c r="P21" s="346">
        <f>'[3]SJ'!$AI173</f>
        <v>0</v>
      </c>
    </row>
    <row r="22" spans="1:16" ht="13.5" customHeight="1">
      <c r="A22" s="249" t="s">
        <v>19</v>
      </c>
      <c r="B22" s="239">
        <f>IF(ISERROR('[14]Récolte_N'!$F$25)=TRUE,"",'[14]Récolte_N'!$F$25)</f>
        <v>7300</v>
      </c>
      <c r="C22" s="239">
        <f t="shared" si="0"/>
        <v>31.986301369863014</v>
      </c>
      <c r="D22" s="241">
        <f>IF(ISERROR('[14]Récolte_N'!$H$25)=TRUE,"",'[14]Récolte_N'!$H$25)</f>
        <v>23350</v>
      </c>
      <c r="E22" s="250">
        <f t="shared" si="5"/>
        <v>13030</v>
      </c>
      <c r="F22" s="344">
        <f>IF(ISERROR('[14]Récolte_N'!$I$25)=TRUE,"",'[14]Récolte_N'!$I$25)</f>
        <v>21100</v>
      </c>
      <c r="G22" s="348">
        <f t="shared" si="6"/>
        <v>11670.6</v>
      </c>
      <c r="H22" s="242">
        <f t="shared" si="3"/>
        <v>0.8079618871351943</v>
      </c>
      <c r="I22" s="243">
        <f t="shared" si="2"/>
        <v>2250</v>
      </c>
      <c r="J22" s="361">
        <f t="shared" si="4"/>
        <v>1359.3999999999996</v>
      </c>
      <c r="K22" s="246"/>
      <c r="L22" s="215" t="s">
        <v>19</v>
      </c>
      <c r="M22" s="239">
        <f>IF(ISERROR('[15]Récolte_N'!$F$25)=TRUE,"",'[15]Récolte_N'!$F$25)</f>
        <v>4320</v>
      </c>
      <c r="N22" s="239">
        <f t="shared" si="1"/>
        <v>30.162037037037038</v>
      </c>
      <c r="O22" s="241">
        <f>IF(ISERROR('[15]Récolte_N'!$H$25)=TRUE,"",'[15]Récolte_N'!$H$25)</f>
        <v>13030</v>
      </c>
      <c r="P22" s="346">
        <f>'[3]SJ'!$AI174</f>
        <v>11670.6</v>
      </c>
    </row>
    <row r="23" spans="1:16" ht="13.5" customHeight="1">
      <c r="A23" s="249" t="s">
        <v>21</v>
      </c>
      <c r="B23" s="239">
        <f>IF(ISERROR('[16]Récolte_N'!$F$25)=TRUE,"",'[16]Récolte_N'!$F$25)</f>
        <v>500</v>
      </c>
      <c r="C23" s="239">
        <f t="shared" si="0"/>
        <v>25.6</v>
      </c>
      <c r="D23" s="241">
        <f>IF(ISERROR('[16]Récolte_N'!$H$25)=TRUE,"",'[16]Récolte_N'!$H$25)</f>
        <v>1280</v>
      </c>
      <c r="E23" s="250">
        <f t="shared" si="5"/>
        <v>970</v>
      </c>
      <c r="F23" s="344">
        <f>IF(ISERROR('[16]Récolte_N'!$I$25)=TRUE,"",'[16]Récolte_N'!$I$25)</f>
        <v>1020</v>
      </c>
      <c r="G23" s="348">
        <f t="shared" si="6"/>
        <v>1079.5</v>
      </c>
      <c r="H23" s="242">
        <f>IF(OR(G23=0,G23=""),"",(F23/G23)-1)</f>
        <v>-0.055118110236220486</v>
      </c>
      <c r="I23" s="243">
        <f>D23-F23</f>
        <v>260</v>
      </c>
      <c r="J23" s="361">
        <f t="shared" si="4"/>
        <v>-109.5</v>
      </c>
      <c r="K23" s="246"/>
      <c r="L23" s="215" t="s">
        <v>21</v>
      </c>
      <c r="M23" s="239">
        <f>IF(ISERROR('[17]Récolte_N'!$F$25)=TRUE,"",'[17]Récolte_N'!$F$25)</f>
        <v>350</v>
      </c>
      <c r="N23" s="239">
        <f t="shared" si="1"/>
        <v>27.714285714285715</v>
      </c>
      <c r="O23" s="241">
        <f>IF(ISERROR('[17]Récolte_N'!$H$25)=TRUE,"",'[17]Récolte_N'!$H$25)</f>
        <v>970</v>
      </c>
      <c r="P23" s="346">
        <f>'[3]SJ'!$AI175</f>
        <v>1079.5</v>
      </c>
    </row>
    <row r="24" spans="1:16" ht="13.5" customHeight="1">
      <c r="A24" s="249" t="s">
        <v>35</v>
      </c>
      <c r="B24" s="239">
        <f>IF(ISERROR('[18]Récolte_N'!$F$25)=TRUE,"",'[18]Récolte_N'!$F$25)</f>
      </c>
      <c r="C24" s="239">
        <f>IF(OR(B24="",B24=0),"",(D24/B24)*10)</f>
      </c>
      <c r="D24" s="241">
        <f>IF(ISERROR('[18]Récolte_N'!$H$25)=TRUE,"",'[18]Récolte_N'!$H$25)</f>
      </c>
      <c r="E24" s="250">
        <f t="shared" si="5"/>
      </c>
      <c r="F24" s="344">
        <f>IF(ISERROR('[18]Récolte_N'!$I$25)=TRUE,"",'[18]Récolte_N'!$I$25)</f>
      </c>
      <c r="G24" s="348">
        <f t="shared" si="6"/>
        <v>79.4</v>
      </c>
      <c r="H24" s="242" t="e">
        <f t="shared" si="3"/>
        <v>#VALUE!</v>
      </c>
      <c r="I24" s="243"/>
      <c r="J24" s="361"/>
      <c r="K24" s="246"/>
      <c r="L24" s="215" t="s">
        <v>35</v>
      </c>
      <c r="M24" s="239">
        <f>IF(ISERROR('[19]Récolte_N'!$F$25)=TRUE,"",'[19]Récolte_N'!$F$25)</f>
      </c>
      <c r="N24" s="239">
        <f>IF(OR(M24="",M24=0),"",(O24/M24)*10)</f>
      </c>
      <c r="O24" s="241">
        <f>IF(ISERROR('[19]Récolte_N'!$H$25)=TRUE,"",'[19]Récolte_N'!$H$25)</f>
      </c>
      <c r="P24" s="346">
        <f>'[3]SJ'!$AI176</f>
        <v>79.4</v>
      </c>
    </row>
    <row r="25" spans="1:16" ht="13.5" customHeight="1">
      <c r="A25" s="249" t="s">
        <v>22</v>
      </c>
      <c r="B25" s="239">
        <f>IF(ISERROR('[20]Récolte_N'!$F$25)=TRUE,"",'[20]Récolte_N'!$F$25)</f>
        <v>110</v>
      </c>
      <c r="C25" s="239">
        <f>IF(OR(B25="",B25=0),"",(D25/B25)*10)</f>
        <v>22.72727272727273</v>
      </c>
      <c r="D25" s="241">
        <f>IF(ISERROR('[20]Récolte_N'!$H$25)=TRUE,"",'[20]Récolte_N'!$H$25)</f>
        <v>250</v>
      </c>
      <c r="E25" s="250">
        <f t="shared" si="5"/>
        <v>80</v>
      </c>
      <c r="F25" s="344">
        <f>IF(ISERROR('[20]Récolte_N'!$I$25)=TRUE,"",'[20]Récolte_N'!$I$25)</f>
        <v>50</v>
      </c>
      <c r="G25" s="348">
        <f t="shared" si="6"/>
        <v>18.6</v>
      </c>
      <c r="H25" s="242">
        <f t="shared" si="3"/>
        <v>1.6881720430107525</v>
      </c>
      <c r="I25" s="243">
        <f t="shared" si="2"/>
        <v>200</v>
      </c>
      <c r="J25" s="361">
        <f t="shared" si="4"/>
        <v>61.4</v>
      </c>
      <c r="K25" s="246"/>
      <c r="L25" s="215" t="s">
        <v>22</v>
      </c>
      <c r="M25" s="239">
        <f>IF(ISERROR('[21]Récolte_N'!$F$25)=TRUE,"",'[21]Récolte_N'!$F$25)</f>
        <v>40</v>
      </c>
      <c r="N25" s="239">
        <f>IF(OR(M25="",M25=0),"",(O25/M25)*10)</f>
        <v>20</v>
      </c>
      <c r="O25" s="241">
        <f>IF(ISERROR('[21]Récolte_N'!$H$25)=TRUE,"",'[21]Récolte_N'!$H$25)</f>
        <v>80</v>
      </c>
      <c r="P25" s="346">
        <f>'[3]SJ'!$AI177</f>
        <v>18.6</v>
      </c>
    </row>
    <row r="26" spans="1:16" ht="13.5" customHeight="1">
      <c r="A26" s="249" t="s">
        <v>37</v>
      </c>
      <c r="B26" s="239">
        <f>IF(ISERROR('[22]Récolte_N'!$F$25)=TRUE,"",'[22]Récolte_N'!$F$25)</f>
        <v>1800</v>
      </c>
      <c r="C26" s="239">
        <f>IF(OR(B26="",B26=0),"",(D26/B26)*10)</f>
        <v>32.77777777777778</v>
      </c>
      <c r="D26" s="241">
        <f>IF(ISERROR('[22]Récolte_N'!$H$25)=TRUE,"",'[22]Récolte_N'!$H$25)</f>
        <v>5900</v>
      </c>
      <c r="E26" s="250">
        <f t="shared" si="5"/>
        <v>4700</v>
      </c>
      <c r="F26" s="344">
        <f>IF(ISERROR('[22]Récolte_N'!$I$25)=TRUE,"",'[22]Récolte_N'!$I$25)</f>
        <v>5700</v>
      </c>
      <c r="G26" s="348">
        <f t="shared" si="6"/>
        <v>4591.4</v>
      </c>
      <c r="H26" s="242">
        <f t="shared" si="3"/>
        <v>0.24145140915624874</v>
      </c>
      <c r="I26" s="243">
        <f t="shared" si="2"/>
        <v>200</v>
      </c>
      <c r="J26" s="361">
        <f t="shared" si="4"/>
        <v>108.60000000000036</v>
      </c>
      <c r="K26" s="246"/>
      <c r="L26" s="215" t="s">
        <v>37</v>
      </c>
      <c r="M26" s="239">
        <f>IF(ISERROR('[23]Récolte_N'!$F$25)=TRUE,"",'[23]Récolte_N'!$F$25)</f>
        <v>1500</v>
      </c>
      <c r="N26" s="239">
        <f>IF(OR(M26="",M26=0),"",(O26/M26)*10)</f>
        <v>31.333333333333332</v>
      </c>
      <c r="O26" s="241">
        <f>IF(ISERROR('[23]Récolte_N'!$H$25)=TRUE,"",'[23]Récolte_N'!$H$25)</f>
        <v>4700</v>
      </c>
      <c r="P26" s="346">
        <f>'[3]SJ'!$AI178</f>
        <v>4591.4</v>
      </c>
    </row>
    <row r="27" spans="1:16" ht="13.5" customHeight="1">
      <c r="A27" s="249" t="s">
        <v>23</v>
      </c>
      <c r="B27" s="239">
        <f>IF(ISERROR('[24]Récolte_N'!$F$25)=TRUE,"",'[24]Récolte_N'!$F$25)</f>
        <v>2</v>
      </c>
      <c r="C27" s="239">
        <f t="shared" si="0"/>
        <v>28</v>
      </c>
      <c r="D27" s="241">
        <f>IF(ISERROR('[24]Récolte_N'!$H$25)=TRUE,"",'[24]Récolte_N'!$H$25)</f>
        <v>5.6</v>
      </c>
      <c r="E27" s="250">
        <f t="shared" si="5"/>
        <v>5.6</v>
      </c>
      <c r="F27" s="344">
        <f>IF(ISERROR('[24]Récolte_N'!$I$25)=TRUE,"",'[24]Récolte_N'!$I$25)</f>
        <v>6</v>
      </c>
      <c r="G27" s="348">
        <f t="shared" si="6"/>
        <v>29.9</v>
      </c>
      <c r="H27" s="242">
        <f t="shared" si="3"/>
        <v>-0.7993311036789298</v>
      </c>
      <c r="I27" s="243">
        <f t="shared" si="2"/>
        <v>-0.40000000000000036</v>
      </c>
      <c r="J27" s="361">
        <f t="shared" si="4"/>
        <v>-24.299999999999997</v>
      </c>
      <c r="K27" s="246"/>
      <c r="L27" s="215" t="s">
        <v>23</v>
      </c>
      <c r="M27" s="239">
        <f>IF(ISERROR('[25]Récolte_N'!$F$25)=TRUE,"",'[25]Récolte_N'!$F$25)</f>
        <v>2</v>
      </c>
      <c r="N27" s="239">
        <f aca="true" t="shared" si="7" ref="N27:N35">IF(OR(M27="",M27=0),"",(O27/M27)*10)</f>
        <v>28</v>
      </c>
      <c r="O27" s="241">
        <f>IF(ISERROR('[25]Récolte_N'!$H$25)=TRUE,"",'[25]Récolte_N'!$H$25)</f>
        <v>5.6</v>
      </c>
      <c r="P27" s="346">
        <f>'[3]SJ'!$AI179</f>
        <v>29.9</v>
      </c>
    </row>
    <row r="28" spans="1:16" ht="13.5" customHeight="1">
      <c r="A28" s="249" t="s">
        <v>24</v>
      </c>
      <c r="B28" s="239">
        <f>IF(ISERROR('[26]Récolte_N'!$F$25)=TRUE,"",'[26]Récolte_N'!$F$25)</f>
        <v>145</v>
      </c>
      <c r="C28" s="239">
        <f t="shared" si="0"/>
        <v>23.793103448275865</v>
      </c>
      <c r="D28" s="241">
        <f>IF(ISERROR('[26]Récolte_N'!$H$25)=TRUE,"",'[26]Récolte_N'!$H$25)</f>
        <v>345</v>
      </c>
      <c r="E28" s="250">
        <f t="shared" si="5"/>
        <v>170</v>
      </c>
      <c r="F28" s="344">
        <f>IF(ISERROR('[26]Récolte_N'!$I$25)=TRUE,"",'[26]Récolte_N'!$I$25)</f>
        <v>200</v>
      </c>
      <c r="G28" s="348">
        <f t="shared" si="6"/>
        <v>49</v>
      </c>
      <c r="H28" s="242">
        <f t="shared" si="3"/>
        <v>3.0816326530612246</v>
      </c>
      <c r="I28" s="243">
        <f t="shared" si="2"/>
        <v>145</v>
      </c>
      <c r="J28" s="361">
        <f t="shared" si="4"/>
        <v>121</v>
      </c>
      <c r="K28" s="246"/>
      <c r="L28" s="215" t="s">
        <v>24</v>
      </c>
      <c r="M28" s="239">
        <f>IF(ISERROR('[27]Récolte_N'!$F$25)=TRUE,"",'[27]Récolte_N'!$F$25)</f>
        <v>95</v>
      </c>
      <c r="N28" s="239">
        <f t="shared" si="7"/>
        <v>17.894736842105264</v>
      </c>
      <c r="O28" s="241">
        <f>IF(ISERROR('[27]Récolte_N'!$H$25)=TRUE,"",'[27]Récolte_N'!$H$25)</f>
        <v>170</v>
      </c>
      <c r="P28" s="346">
        <f>'[3]SJ'!$AI180</f>
        <v>49</v>
      </c>
    </row>
    <row r="29" spans="1:16" ht="13.5" customHeight="1">
      <c r="A29" s="249" t="s">
        <v>25</v>
      </c>
      <c r="B29" s="239">
        <f>IF(ISERROR('[28]Récolte_N'!$F$25)=TRUE,"",'[28]Récolte_N'!$F$25)</f>
        <v>950</v>
      </c>
      <c r="C29" s="239">
        <f t="shared" si="0"/>
        <v>26.315789473684212</v>
      </c>
      <c r="D29" s="241">
        <f>IF(ISERROR('[28]Récolte_N'!$H$25)=TRUE,"",'[28]Récolte_N'!$H$25)</f>
        <v>2500</v>
      </c>
      <c r="E29" s="250">
        <f t="shared" si="5"/>
        <v>750</v>
      </c>
      <c r="F29" s="344">
        <f>IF(ISERROR('[28]Récolte_N'!$I$25)=TRUE,"",'[28]Récolte_N'!$I$25)</f>
        <v>820</v>
      </c>
      <c r="G29" s="348">
        <f t="shared" si="6"/>
        <v>338.8</v>
      </c>
      <c r="H29" s="242">
        <f t="shared" si="3"/>
        <v>1.4203069657615113</v>
      </c>
      <c r="I29" s="243">
        <f t="shared" si="2"/>
        <v>1680</v>
      </c>
      <c r="J29" s="361">
        <f t="shared" si="4"/>
        <v>411.2</v>
      </c>
      <c r="K29" s="246"/>
      <c r="L29" s="215" t="s">
        <v>25</v>
      </c>
      <c r="M29" s="239">
        <f>IF(ISERROR('[29]Récolte_N'!$F$25)=TRUE,"",'[29]Récolte_N'!$F$25)</f>
        <v>300</v>
      </c>
      <c r="N29" s="239">
        <f t="shared" si="7"/>
        <v>25</v>
      </c>
      <c r="O29" s="241">
        <f>IF(ISERROR('[29]Récolte_N'!$H$25)=TRUE,"",'[29]Récolte_N'!$H$25)</f>
        <v>750</v>
      </c>
      <c r="P29" s="346">
        <f>'[3]SJ'!$AI181</f>
        <v>338.8</v>
      </c>
    </row>
    <row r="30" spans="1:16" ht="13.5" customHeight="1">
      <c r="A30" s="249" t="s">
        <v>26</v>
      </c>
      <c r="B30" s="239">
        <f>IF(ISERROR('[30]Récolte_N'!$F$25)=TRUE,"",'[30]Récolte_N'!$F$25)</f>
      </c>
      <c r="C30" s="239">
        <f t="shared" si="0"/>
      </c>
      <c r="D30" s="241">
        <f>IF(ISERROR('[30]Récolte_N'!$H$25)=TRUE,"",'[30]Récolte_N'!$H$25)</f>
      </c>
      <c r="E30" s="250">
        <f t="shared" si="5"/>
      </c>
      <c r="F30" s="344">
        <f>IF(ISERROR('[30]Récolte_N'!$I$25)=TRUE,"",'[30]Récolte_N'!$I$25)</f>
      </c>
      <c r="G30" s="348">
        <f t="shared" si="6"/>
        <v>23.8</v>
      </c>
      <c r="H30" s="242"/>
      <c r="I30" s="243"/>
      <c r="J30" s="361"/>
      <c r="K30" s="246"/>
      <c r="L30" s="215" t="s">
        <v>26</v>
      </c>
      <c r="M30" s="239">
        <f>IF(ISERROR('[31]Récolte_N'!$F$25)=TRUE,"",'[31]Récolte_N'!$F$25)</f>
      </c>
      <c r="N30" s="239">
        <f t="shared" si="7"/>
      </c>
      <c r="O30" s="241">
        <f>IF(ISERROR('[31]Récolte_N'!$H$25)=TRUE,"",'[31]Récolte_N'!$H$25)</f>
      </c>
      <c r="P30" s="346">
        <f>'[3]SJ'!$AI182</f>
        <v>23.8</v>
      </c>
    </row>
    <row r="31" spans="1:16" ht="13.5" customHeight="1">
      <c r="A31" s="249" t="s">
        <v>27</v>
      </c>
      <c r="B31" s="239">
        <f>IF(ISERROR('[32]Récolte_N'!$F$25)=TRUE,"",'[32]Récolte_N'!$F$25)</f>
        <v>1215</v>
      </c>
      <c r="C31" s="239">
        <f t="shared" si="0"/>
        <v>30</v>
      </c>
      <c r="D31" s="241">
        <f>IF(ISERROR('[32]Récolte_N'!$H$25)=TRUE,"",'[32]Récolte_N'!$H$25)</f>
        <v>3645</v>
      </c>
      <c r="E31" s="250">
        <f t="shared" si="5"/>
        <v>983</v>
      </c>
      <c r="F31" s="344">
        <f>IF(ISERROR('[32]Récolte_N'!$I$25)=TRUE,"",'[32]Récolte_N'!$I$25)</f>
        <v>2400</v>
      </c>
      <c r="G31" s="348">
        <f t="shared" si="6"/>
        <v>405.7</v>
      </c>
      <c r="H31" s="242">
        <f t="shared" si="3"/>
        <v>4.915701257086518</v>
      </c>
      <c r="I31" s="243">
        <f t="shared" si="2"/>
        <v>1245</v>
      </c>
      <c r="J31" s="361">
        <f t="shared" si="4"/>
        <v>577.3</v>
      </c>
      <c r="K31" s="246"/>
      <c r="L31" s="215" t="s">
        <v>27</v>
      </c>
      <c r="M31" s="239">
        <f>IF(ISERROR('[33]Récolte_N'!$F$25)=TRUE,"",'[33]Récolte_N'!$F$25)</f>
        <v>405</v>
      </c>
      <c r="N31" s="239">
        <f t="shared" si="7"/>
        <v>24.271604938271608</v>
      </c>
      <c r="O31" s="241">
        <f>IF(ISERROR('[33]Récolte_N'!$H$25)=TRUE,"",'[33]Récolte_N'!$H$25)</f>
        <v>983</v>
      </c>
      <c r="P31" s="346">
        <f>'[3]SJ'!$AI183</f>
        <v>405.7</v>
      </c>
    </row>
    <row r="32" spans="1:16" ht="13.5" customHeight="1">
      <c r="A32" s="249" t="s">
        <v>28</v>
      </c>
      <c r="B32" s="239">
        <f>IF(ISERROR('[34]Récolte_N'!$F$25)=TRUE,"",'[34]Récolte_N'!$F$25)</f>
        <v>0</v>
      </c>
      <c r="C32" s="239">
        <f t="shared" si="0"/>
      </c>
      <c r="D32" s="241">
        <f>IF(ISERROR('[34]Récolte_N'!$H$25)=TRUE,"",'[34]Récolte_N'!$H$25)</f>
        <v>0</v>
      </c>
      <c r="E32" s="250">
        <f t="shared" si="5"/>
        <v>0</v>
      </c>
      <c r="F32" s="344">
        <f>IF(ISERROR('[34]Récolte_N'!$I$25)=TRUE,"",'[34]Récolte_N'!$I$25)</f>
      </c>
      <c r="G32" s="348">
        <f t="shared" si="6"/>
        <v>0</v>
      </c>
      <c r="H32" s="242">
        <f t="shared" si="3"/>
      </c>
      <c r="I32" s="243"/>
      <c r="J32" s="361">
        <f t="shared" si="4"/>
        <v>0</v>
      </c>
      <c r="K32" s="246"/>
      <c r="L32" s="215" t="s">
        <v>28</v>
      </c>
      <c r="M32" s="239">
        <f>IF(ISERROR('[35]Récolte_N'!$F$25)=TRUE,"",'[35]Récolte_N'!$F$25)</f>
        <v>0</v>
      </c>
      <c r="N32" s="239">
        <f t="shared" si="7"/>
      </c>
      <c r="O32" s="241">
        <f>IF(ISERROR('[35]Récolte_N'!$H$25)=TRUE,"",'[35]Récolte_N'!$H$25)</f>
        <v>0</v>
      </c>
      <c r="P32" s="346">
        <f>'[3]SJ'!$AI184</f>
        <v>0</v>
      </c>
    </row>
    <row r="33" spans="1:16" ht="12.75">
      <c r="A33" s="249" t="s">
        <v>38</v>
      </c>
      <c r="B33" s="239">
        <f>IF(ISERROR('[36]Récolte_N'!$F$25)=TRUE,"",'[36]Récolte_N'!$F$25)</f>
        <v>0</v>
      </c>
      <c r="C33" s="239">
        <f t="shared" si="0"/>
      </c>
      <c r="D33" s="241">
        <f>IF(ISERROR('[36]Récolte_N'!$H$25)=TRUE,"",'[36]Récolte_N'!$H$25)</f>
        <v>0</v>
      </c>
      <c r="E33" s="250">
        <f t="shared" si="5"/>
        <v>0</v>
      </c>
      <c r="F33" s="344">
        <f>IF(ISERROR('[36]Récolte_N'!$I$25)=TRUE,"",'[36]Récolte_N'!$I$25)</f>
        <v>0</v>
      </c>
      <c r="G33" s="348">
        <f t="shared" si="6"/>
        <v>0</v>
      </c>
      <c r="H33" s="242">
        <f t="shared" si="3"/>
      </c>
      <c r="I33" s="243">
        <f t="shared" si="2"/>
        <v>0</v>
      </c>
      <c r="J33" s="361">
        <f t="shared" si="4"/>
        <v>0</v>
      </c>
      <c r="L33" s="215" t="s">
        <v>38</v>
      </c>
      <c r="M33" s="239">
        <f>IF(ISERROR('[37]Récolte_N'!$F$25)=TRUE,"",'[37]Récolte_N'!$F$25)</f>
        <v>0</v>
      </c>
      <c r="N33" s="239">
        <f t="shared" si="7"/>
      </c>
      <c r="O33" s="241">
        <f>IF(ISERROR('[37]Récolte_N'!$H$25)=TRUE,"",'[37]Récolte_N'!$H$25)</f>
        <v>0</v>
      </c>
      <c r="P33" s="346">
        <f>'[3]SJ'!$AI185</f>
        <v>0</v>
      </c>
    </row>
    <row r="34" spans="1:16" ht="12.75">
      <c r="A34" s="249" t="s">
        <v>29</v>
      </c>
      <c r="B34" s="239">
        <f>IF(ISERROR('[38]Récolte_N'!$F$25)=TRUE,"",'[38]Récolte_N'!$F$25)</f>
        <v>26253</v>
      </c>
      <c r="C34" s="239">
        <f t="shared" si="0"/>
        <v>29.33074315316345</v>
      </c>
      <c r="D34" s="241">
        <f>IF(ISERROR('[38]Récolte_N'!$H$25)=TRUE,"",'[38]Récolte_N'!$H$25)</f>
        <v>77002</v>
      </c>
      <c r="E34" s="250">
        <f t="shared" si="5"/>
        <v>33606</v>
      </c>
      <c r="F34" s="344">
        <f>IF(ISERROR('[38]Récolte_N'!$I$25)=TRUE,"",'[38]Récolte_N'!$I$25)</f>
        <v>70000</v>
      </c>
      <c r="G34" s="344">
        <f>P34</f>
        <v>27785.2</v>
      </c>
      <c r="H34" s="242">
        <f t="shared" si="3"/>
        <v>1.5193268358694558</v>
      </c>
      <c r="I34" s="243">
        <f t="shared" si="2"/>
        <v>7002</v>
      </c>
      <c r="J34" s="361">
        <f t="shared" si="4"/>
        <v>5820.799999999999</v>
      </c>
      <c r="K34"/>
      <c r="L34" s="215" t="s">
        <v>29</v>
      </c>
      <c r="M34" s="239">
        <f>IF(ISERROR('[39]Récolte_N'!$F$25)=TRUE,"",'[39]Récolte_N'!$F$25)</f>
        <v>14935</v>
      </c>
      <c r="N34" s="239">
        <f t="shared" si="7"/>
        <v>22.50150652828925</v>
      </c>
      <c r="O34" s="241">
        <f>IF(ISERROR('[39]Récolte_N'!$H$25)=TRUE,"",'[39]Récolte_N'!$H$25)</f>
        <v>33606</v>
      </c>
      <c r="P34" s="346">
        <f>'[3]SJ'!$AI186</f>
        <v>27785.2</v>
      </c>
    </row>
    <row r="35" spans="1:16" ht="12.75">
      <c r="A35" s="249" t="s">
        <v>30</v>
      </c>
      <c r="B35" s="239">
        <f>IF(ISERROR('[40]Récolte_N'!$F$25)=TRUE,"",'[40]Récolte_N'!$F$25)</f>
        <v>350</v>
      </c>
      <c r="C35" s="239">
        <f t="shared" si="0"/>
        <v>30</v>
      </c>
      <c r="D35" s="241">
        <f>IF(ISERROR('[40]Récolte_N'!$H$25)=TRUE,"",'[40]Récolte_N'!$H$25)</f>
        <v>1050</v>
      </c>
      <c r="E35" s="241">
        <f>O35</f>
        <v>460</v>
      </c>
      <c r="F35" s="344">
        <f>IF(ISERROR('[40]Récolte_N'!$I$25)=TRUE,"",'[40]Récolte_N'!$I$25)</f>
        <v>970</v>
      </c>
      <c r="G35" s="344">
        <f>P35</f>
        <v>355.6</v>
      </c>
      <c r="H35" s="242">
        <f t="shared" si="3"/>
        <v>1.7277840269966251</v>
      </c>
      <c r="I35" s="243">
        <f t="shared" si="2"/>
        <v>80</v>
      </c>
      <c r="J35" s="361">
        <f>O35-G35</f>
        <v>104.39999999999998</v>
      </c>
      <c r="L35" s="215" t="s">
        <v>30</v>
      </c>
      <c r="M35" s="239">
        <f>IF(ISERROR('[41]Récolte_N'!$F$25)=TRUE,"",'[41]Récolte_N'!$F$25)</f>
        <v>200</v>
      </c>
      <c r="N35" s="239">
        <f t="shared" si="7"/>
        <v>23</v>
      </c>
      <c r="O35" s="241">
        <f>IF(ISERROR('[41]Récolte_N'!$H$25)=TRUE,"",'[41]Récolte_N'!$H$25)</f>
        <v>460</v>
      </c>
      <c r="P35" s="346">
        <f>'[3]SJ'!$AI187</f>
        <v>355.6</v>
      </c>
    </row>
    <row r="36" spans="1:16" ht="12.75">
      <c r="A36" s="215"/>
      <c r="B36" s="254"/>
      <c r="C36" s="254"/>
      <c r="D36" s="256"/>
      <c r="E36" s="257"/>
      <c r="F36" s="258"/>
      <c r="G36" s="259"/>
      <c r="H36" s="260"/>
      <c r="I36" s="261"/>
      <c r="J36" s="362"/>
      <c r="L36" s="215"/>
      <c r="M36" s="263"/>
      <c r="N36" s="263"/>
      <c r="O36" s="263"/>
      <c r="P36" s="349"/>
    </row>
    <row r="37" spans="1:16" ht="15.75" thickBot="1">
      <c r="A37" s="324" t="s">
        <v>31</v>
      </c>
      <c r="B37" s="265">
        <f>IF(SUM(B16:B35)=0,"",SUM(B16:B35))</f>
        <v>75597</v>
      </c>
      <c r="C37" s="350">
        <f>IF(OR(B37="",B37=0),"",(D37/B37)*10)</f>
        <v>29.949415982115696</v>
      </c>
      <c r="D37" s="265">
        <f>IF(SUM(D16:D35)=0,"",SUM(D16:D35))</f>
        <v>226408.6</v>
      </c>
      <c r="E37" s="267">
        <f>IF(SUM(E16:E35)=0,"",SUM(E16:E35))</f>
        <v>112304.6</v>
      </c>
      <c r="F37" s="268">
        <f>IF(SUM(F16:F35)=0,"",SUM(F16:F35))</f>
        <v>195596</v>
      </c>
      <c r="G37" s="269">
        <f>IF(SUM(G16:G35)=0,"",SUM(G16:G35))</f>
        <v>87914.00000000001</v>
      </c>
      <c r="H37" s="270">
        <f>IF(OR(F37=0,F37=""),"",(F37/G37)-1)</f>
        <v>1.2248561093796204</v>
      </c>
      <c r="I37" s="351">
        <f>SUM(I16:I35)</f>
        <v>30812.6</v>
      </c>
      <c r="J37" s="363">
        <f>SUM(J16:J35)</f>
        <v>24493.800000000003</v>
      </c>
      <c r="L37" s="273" t="s">
        <v>31</v>
      </c>
      <c r="M37" s="274">
        <f>IF(SUM(M16:M35)=0,"",SUM(M16:M35))</f>
        <v>42767</v>
      </c>
      <c r="N37" s="275">
        <f>IF(OR(M37="",M37=0),"",(O37/M37)*10)</f>
        <v>26.259639441625552</v>
      </c>
      <c r="O37" s="271">
        <f>IF(SUM(O16:O35)=0,"",SUM(O16:O35))</f>
        <v>112304.6</v>
      </c>
      <c r="P37" s="352">
        <f>IF(SUM(P16:P35)=0,"",SUM(P16:P35))</f>
        <v>87914.00000000001</v>
      </c>
    </row>
    <row r="38" spans="1:9" ht="13.5" thickTop="1">
      <c r="A38" s="277"/>
      <c r="B38" s="278"/>
      <c r="C38" s="353"/>
      <c r="D38" s="278"/>
      <c r="E38" s="278"/>
      <c r="F38" s="278"/>
      <c r="G38" s="279"/>
      <c r="H38" s="280"/>
      <c r="I38" s="281"/>
    </row>
    <row r="39" spans="1:9" ht="12.75">
      <c r="A39" s="282" t="s">
        <v>32</v>
      </c>
      <c r="B39" s="283">
        <f>M37</f>
        <v>42767</v>
      </c>
      <c r="C39" s="283">
        <f>(D39/B39)*10</f>
        <v>26.259639441625552</v>
      </c>
      <c r="D39" s="283">
        <f>O37</f>
        <v>112304.6</v>
      </c>
      <c r="F39" s="283">
        <f>$G$37</f>
        <v>87914.00000000001</v>
      </c>
      <c r="G39" s="279"/>
      <c r="H39" s="280"/>
      <c r="I39" s="281"/>
    </row>
    <row r="40" spans="1:9" ht="12.75">
      <c r="A40" s="282" t="s">
        <v>33</v>
      </c>
      <c r="B40" s="284"/>
      <c r="C40" s="285"/>
      <c r="D40" s="284"/>
      <c r="E40" s="284"/>
      <c r="F40" s="278"/>
      <c r="G40" s="279"/>
      <c r="H40" s="280"/>
      <c r="I40" s="281"/>
    </row>
    <row r="41" spans="1:9" ht="12.75">
      <c r="A41" s="282" t="s">
        <v>34</v>
      </c>
      <c r="B41" s="286">
        <f>IF(OR(B37="",B37=0),"",(B37/B39)-1)</f>
        <v>0.7676479528608506</v>
      </c>
      <c r="C41" s="286">
        <f>IF(OR(C37="",C37=0),"",(C37/C39)-1)</f>
        <v>0.14051131770839476</v>
      </c>
      <c r="D41" s="286">
        <f>IF(OR(D37="",D37=0),"",(D37/D39)-1)</f>
        <v>1.016022495961875</v>
      </c>
      <c r="E41" s="286"/>
      <c r="F41" s="286">
        <f>IF(OR(F37="",F37=0),"",(F37/F39)-1)</f>
        <v>1.2248561093796204</v>
      </c>
      <c r="G41" s="279"/>
      <c r="H41" s="280"/>
      <c r="I41" s="281"/>
    </row>
    <row r="42" ht="13.5" thickBot="1"/>
    <row r="43" spans="1:7" ht="12.75">
      <c r="A43" s="327" t="s">
        <v>0</v>
      </c>
      <c r="B43" s="287" t="s">
        <v>4</v>
      </c>
      <c r="C43" s="288" t="s">
        <v>4</v>
      </c>
      <c r="D43" s="289" t="s">
        <v>4</v>
      </c>
      <c r="E43" s="289" t="s">
        <v>4</v>
      </c>
      <c r="F43" s="354" t="s">
        <v>45</v>
      </c>
      <c r="G43" s="364" t="s">
        <v>46</v>
      </c>
    </row>
    <row r="44" spans="1:12" ht="12.75">
      <c r="A44" s="329"/>
      <c r="B44" s="291" t="s">
        <v>47</v>
      </c>
      <c r="C44" s="292" t="s">
        <v>47</v>
      </c>
      <c r="D44" s="293" t="s">
        <v>47</v>
      </c>
      <c r="E44" s="293" t="s">
        <v>47</v>
      </c>
      <c r="F44" s="355" t="s">
        <v>48</v>
      </c>
      <c r="G44" s="365" t="s">
        <v>49</v>
      </c>
      <c r="J44" s="295"/>
      <c r="K44" s="295"/>
      <c r="L44" s="295"/>
    </row>
    <row r="45" spans="1:12" ht="12.75">
      <c r="A45" s="329"/>
      <c r="B45" s="296" t="s">
        <v>60</v>
      </c>
      <c r="C45" s="297" t="s">
        <v>61</v>
      </c>
      <c r="D45" s="298" t="s">
        <v>60</v>
      </c>
      <c r="E45" s="298" t="s">
        <v>61</v>
      </c>
      <c r="F45" s="355" t="s">
        <v>50</v>
      </c>
      <c r="G45" s="365" t="s">
        <v>14</v>
      </c>
      <c r="J45" s="295"/>
      <c r="K45" s="299"/>
      <c r="L45" s="295"/>
    </row>
    <row r="46" spans="1:12" ht="12.75">
      <c r="A46" s="331"/>
      <c r="B46" s="300" t="s">
        <v>51</v>
      </c>
      <c r="C46" s="301" t="s">
        <v>51</v>
      </c>
      <c r="D46" s="302" t="s">
        <v>52</v>
      </c>
      <c r="E46" s="302" t="s">
        <v>52</v>
      </c>
      <c r="F46" s="356" t="s">
        <v>47</v>
      </c>
      <c r="G46" s="366"/>
      <c r="J46" s="295"/>
      <c r="K46" s="299"/>
      <c r="L46" s="295"/>
    </row>
    <row r="47" spans="1:12" ht="12.75">
      <c r="A47" s="329" t="s">
        <v>15</v>
      </c>
      <c r="B47" s="305">
        <f>'[42]SJ'!$AI168</f>
        <v>28952.9</v>
      </c>
      <c r="C47" s="306">
        <f>'[3]SJ'!$AH168</f>
        <v>8939.4</v>
      </c>
      <c r="D47" s="307">
        <f>IF(OR(F16="",F16=0),"",B47/F16)</f>
        <v>0.9983758620689656</v>
      </c>
      <c r="E47" s="308">
        <f>IF(OR(G16="",G16=0),"",C47/G16)</f>
        <v>0.9976563546270256</v>
      </c>
      <c r="F47" s="357">
        <f aca="true" t="shared" si="8" ref="F47:F68">IF(OR(D47="",D47=0),"",(D47-E47)*100)</f>
        <v>0.07195074419399372</v>
      </c>
      <c r="G47" s="367">
        <f>IF(D16="","",(F16/D16))</f>
        <v>0.7714817770683693</v>
      </c>
      <c r="J47" s="295"/>
      <c r="K47" s="299"/>
      <c r="L47" s="295"/>
    </row>
    <row r="48" spans="1:12" ht="12.75">
      <c r="A48" s="329" t="s">
        <v>39</v>
      </c>
      <c r="B48" s="306">
        <f>'[42]SJ'!$AI169</f>
        <v>729.4</v>
      </c>
      <c r="C48" s="306">
        <f>'[3]SJ'!$AH169</f>
        <v>492.8</v>
      </c>
      <c r="D48" s="310">
        <f>IF(OR(F17="",F17=0),"",B48/F17)</f>
        <v>0.9991780821917808</v>
      </c>
      <c r="E48" s="308">
        <f>IF(OR(G17="",G17=0),"",C48/G17)</f>
        <v>1</v>
      </c>
      <c r="F48" s="357">
        <f t="shared" si="8"/>
        <v>-0.08219178082191636</v>
      </c>
      <c r="G48" s="367">
        <f>IF(D17="","",(F17/D17))</f>
        <v>0.7533539731682146</v>
      </c>
      <c r="J48" s="295"/>
      <c r="K48" s="299"/>
      <c r="L48" s="295"/>
    </row>
    <row r="49" spans="1:12" ht="12.75">
      <c r="A49" s="329" t="s">
        <v>16</v>
      </c>
      <c r="B49" s="306">
        <f>'[42]SJ'!$AI170</f>
        <v>37154</v>
      </c>
      <c r="C49" s="306">
        <f>'[3]SJ'!$AH170</f>
        <v>17132.9</v>
      </c>
      <c r="D49" s="310">
        <f aca="true" t="shared" si="9" ref="D49:E65">IF(OR(F18="",F18=0),"",B49/F18)</f>
        <v>0.9907733333333333</v>
      </c>
      <c r="E49" s="311">
        <f t="shared" si="9"/>
        <v>0.9518806600366688</v>
      </c>
      <c r="F49" s="357">
        <f t="shared" si="8"/>
        <v>3.889267329666446</v>
      </c>
      <c r="G49" s="367">
        <f>IF(D18="","",(F18/D18))</f>
        <v>0.8606839568510443</v>
      </c>
      <c r="J49" s="295"/>
      <c r="K49" s="299"/>
      <c r="L49" s="295"/>
    </row>
    <row r="50" spans="1:12" ht="12.75">
      <c r="A50" s="329" t="s">
        <v>36</v>
      </c>
      <c r="B50" s="306">
        <f>'[42]SJ'!$AI171</f>
        <v>26054.8</v>
      </c>
      <c r="C50" s="306">
        <f>'[3]SJ'!$AH171</f>
        <v>14006.9</v>
      </c>
      <c r="D50" s="310">
        <f>IF(OR(F19="",F19=0),"",B50/F19)</f>
        <v>0.9982681992337165</v>
      </c>
      <c r="E50" s="311">
        <f t="shared" si="9"/>
        <v>0.9980476404238188</v>
      </c>
      <c r="F50" s="357">
        <f t="shared" si="8"/>
        <v>0.022055880989768628</v>
      </c>
      <c r="G50" s="367">
        <f>IF(D19="","",(F19/D19))</f>
        <v>0.9014921248963802</v>
      </c>
      <c r="J50" s="295"/>
      <c r="K50" s="299"/>
      <c r="L50" s="295"/>
    </row>
    <row r="51" spans="1:12" ht="12.75">
      <c r="A51" s="329" t="s">
        <v>17</v>
      </c>
      <c r="B51" s="306">
        <f>'[42]SJ'!$AI172</f>
        <v>0</v>
      </c>
      <c r="C51" s="306">
        <f>'[3]SJ'!$AH172</f>
        <v>0</v>
      </c>
      <c r="D51" s="310">
        <f t="shared" si="9"/>
      </c>
      <c r="E51" s="311">
        <f t="shared" si="9"/>
      </c>
      <c r="F51" s="357">
        <f t="shared" si="8"/>
      </c>
      <c r="G51" s="367">
        <f aca="true" t="shared" si="10" ref="G51:G66">IF(D20="","",(F20/D20))</f>
      </c>
      <c r="J51" s="295"/>
      <c r="K51" s="299"/>
      <c r="L51" s="295"/>
    </row>
    <row r="52" spans="1:12" ht="12.75">
      <c r="A52" s="329" t="s">
        <v>18</v>
      </c>
      <c r="B52" s="306">
        <f>'[42]SJ'!$AI173</f>
        <v>0</v>
      </c>
      <c r="C52" s="306">
        <f>'[3]SJ'!$AH173</f>
        <v>0</v>
      </c>
      <c r="D52" s="310">
        <f t="shared" si="9"/>
      </c>
      <c r="E52" s="311">
        <f t="shared" si="9"/>
      </c>
      <c r="F52" s="357">
        <f t="shared" si="8"/>
      </c>
      <c r="G52" s="367">
        <f t="shared" si="10"/>
      </c>
      <c r="J52" s="295"/>
      <c r="K52" s="299"/>
      <c r="L52" s="295"/>
    </row>
    <row r="53" spans="1:12" ht="12.75">
      <c r="A53" s="329" t="s">
        <v>19</v>
      </c>
      <c r="B53" s="306">
        <f>'[42]SJ'!$AI174</f>
        <v>21036.3</v>
      </c>
      <c r="C53" s="306">
        <f>'[3]SJ'!$AH174</f>
        <v>11656.2</v>
      </c>
      <c r="D53" s="310">
        <f>IF(OR(F22="",F22=0),"",B53/F22)</f>
        <v>0.9969810426540284</v>
      </c>
      <c r="E53" s="311">
        <f t="shared" si="9"/>
        <v>0.9987661302760784</v>
      </c>
      <c r="F53" s="357">
        <f t="shared" si="8"/>
        <v>-0.17850876220499856</v>
      </c>
      <c r="G53" s="367">
        <f t="shared" si="10"/>
        <v>0.9036402569593148</v>
      </c>
      <c r="J53" s="295"/>
      <c r="K53" s="299"/>
      <c r="L53" s="295"/>
    </row>
    <row r="54" spans="1:12" ht="12.75">
      <c r="A54" s="329" t="s">
        <v>21</v>
      </c>
      <c r="B54" s="306">
        <f>'[42]SJ'!$AI175</f>
        <v>1016.2</v>
      </c>
      <c r="C54" s="306">
        <f>'[3]SJ'!$AH175</f>
        <v>1079.5</v>
      </c>
      <c r="D54" s="310">
        <f t="shared" si="9"/>
        <v>0.9962745098039216</v>
      </c>
      <c r="E54" s="311">
        <f t="shared" si="9"/>
        <v>1</v>
      </c>
      <c r="F54" s="357">
        <f t="shared" si="8"/>
        <v>-0.3725490196078374</v>
      </c>
      <c r="G54" s="367">
        <f t="shared" si="10"/>
        <v>0.796875</v>
      </c>
      <c r="J54" s="295"/>
      <c r="K54" s="299"/>
      <c r="L54" s="299"/>
    </row>
    <row r="55" spans="1:12" ht="12.75">
      <c r="A55" s="329" t="s">
        <v>35</v>
      </c>
      <c r="B55" s="306">
        <f>'[42]SJ'!$AI176</f>
        <v>444.9</v>
      </c>
      <c r="C55" s="306">
        <f>'[3]SJ'!$AH176</f>
        <v>79.4</v>
      </c>
      <c r="D55" s="310">
        <f t="shared" si="9"/>
      </c>
      <c r="E55" s="311">
        <f t="shared" si="9"/>
        <v>1</v>
      </c>
      <c r="F55" s="357">
        <f t="shared" si="8"/>
      </c>
      <c r="G55" s="367">
        <f t="shared" si="10"/>
      </c>
      <c r="J55" s="295"/>
      <c r="K55" s="299"/>
      <c r="L55" s="295"/>
    </row>
    <row r="56" spans="1:12" ht="12.75">
      <c r="A56" s="329" t="s">
        <v>22</v>
      </c>
      <c r="B56" s="306">
        <f>'[42]SJ'!$AI177</f>
        <v>41.9</v>
      </c>
      <c r="C56" s="306">
        <f>'[3]SJ'!$AH177</f>
        <v>18.6</v>
      </c>
      <c r="D56" s="310">
        <f t="shared" si="9"/>
        <v>0.838</v>
      </c>
      <c r="E56" s="311">
        <f t="shared" si="9"/>
        <v>1</v>
      </c>
      <c r="F56" s="357">
        <f t="shared" si="8"/>
        <v>-16.200000000000003</v>
      </c>
      <c r="G56" s="367">
        <f t="shared" si="10"/>
        <v>0.2</v>
      </c>
      <c r="J56" s="295"/>
      <c r="K56" s="299"/>
      <c r="L56" s="295"/>
    </row>
    <row r="57" spans="1:12" ht="12.75">
      <c r="A57" s="329" t="s">
        <v>37</v>
      </c>
      <c r="B57" s="306">
        <f>'[42]SJ'!$AI178</f>
        <v>5688.9</v>
      </c>
      <c r="C57" s="306">
        <f>'[3]SJ'!$AH178</f>
        <v>4591.4</v>
      </c>
      <c r="D57" s="310">
        <f t="shared" si="9"/>
        <v>0.9980526315789473</v>
      </c>
      <c r="E57" s="311">
        <f t="shared" si="9"/>
        <v>1</v>
      </c>
      <c r="F57" s="357">
        <f t="shared" si="8"/>
        <v>-0.19473684210526976</v>
      </c>
      <c r="G57" s="367">
        <f t="shared" si="10"/>
        <v>0.9661016949152542</v>
      </c>
      <c r="J57" s="295"/>
      <c r="K57" s="299"/>
      <c r="L57" s="295"/>
    </row>
    <row r="58" spans="1:12" ht="12.75">
      <c r="A58" s="329" t="s">
        <v>23</v>
      </c>
      <c r="B58" s="306">
        <f>'[42]SJ'!$AI179</f>
        <v>18.4</v>
      </c>
      <c r="C58" s="306">
        <f>'[3]SJ'!$AH179</f>
        <v>29.9</v>
      </c>
      <c r="D58" s="310">
        <f t="shared" si="9"/>
        <v>3.0666666666666664</v>
      </c>
      <c r="E58" s="311">
        <f t="shared" si="9"/>
        <v>1</v>
      </c>
      <c r="F58" s="357">
        <f t="shared" si="8"/>
        <v>206.66666666666663</v>
      </c>
      <c r="G58" s="367">
        <f t="shared" si="10"/>
        <v>1.0714285714285714</v>
      </c>
      <c r="J58" s="295"/>
      <c r="K58" s="299"/>
      <c r="L58" s="295"/>
    </row>
    <row r="59" spans="1:12" ht="12.75">
      <c r="A59" s="329" t="s">
        <v>24</v>
      </c>
      <c r="B59" s="306">
        <f>'[42]SJ'!$AI180</f>
        <v>176.2</v>
      </c>
      <c r="C59" s="306">
        <f>'[3]SJ'!$AH180</f>
        <v>49</v>
      </c>
      <c r="D59" s="310">
        <f t="shared" si="9"/>
        <v>0.8809999999999999</v>
      </c>
      <c r="E59" s="311">
        <f t="shared" si="9"/>
        <v>1</v>
      </c>
      <c r="F59" s="357">
        <f t="shared" si="8"/>
        <v>-11.900000000000011</v>
      </c>
      <c r="G59" s="367">
        <f t="shared" si="10"/>
        <v>0.5797101449275363</v>
      </c>
      <c r="J59" s="295"/>
      <c r="K59" s="299"/>
      <c r="L59" s="295"/>
    </row>
    <row r="60" spans="1:12" ht="12.75">
      <c r="A60" s="329" t="s">
        <v>25</v>
      </c>
      <c r="B60" s="306">
        <f>'[42]SJ'!$AI181</f>
        <v>775.9</v>
      </c>
      <c r="C60" s="306">
        <f>'[3]SJ'!$AH181</f>
        <v>338.8</v>
      </c>
      <c r="D60" s="310">
        <f t="shared" si="9"/>
        <v>0.9462195121951219</v>
      </c>
      <c r="E60" s="311">
        <f t="shared" si="9"/>
        <v>1</v>
      </c>
      <c r="F60" s="357">
        <f t="shared" si="8"/>
        <v>-5.378048780487809</v>
      </c>
      <c r="G60" s="367">
        <f t="shared" si="10"/>
        <v>0.328</v>
      </c>
      <c r="J60" s="295"/>
      <c r="K60" s="299"/>
      <c r="L60" s="295"/>
    </row>
    <row r="61" spans="1:12" ht="12.75">
      <c r="A61" s="329" t="s">
        <v>26</v>
      </c>
      <c r="B61" s="306">
        <f>'[42]SJ'!$AI182</f>
        <v>25.2</v>
      </c>
      <c r="C61" s="306">
        <f>'[3]SJ'!$AH182</f>
        <v>23.8</v>
      </c>
      <c r="D61" s="310">
        <f t="shared" si="9"/>
      </c>
      <c r="E61" s="311">
        <f t="shared" si="9"/>
        <v>1</v>
      </c>
      <c r="F61" s="357">
        <f t="shared" si="8"/>
      </c>
      <c r="G61" s="367">
        <f t="shared" si="10"/>
      </c>
      <c r="J61" s="295"/>
      <c r="K61" s="299"/>
      <c r="L61" s="295"/>
    </row>
    <row r="62" spans="1:12" ht="12.75">
      <c r="A62" s="329" t="s">
        <v>27</v>
      </c>
      <c r="B62" s="306">
        <f>'[42]SJ'!$AI183</f>
        <v>2171.8</v>
      </c>
      <c r="C62" s="306">
        <f>'[3]SJ'!$AH183</f>
        <v>405.7</v>
      </c>
      <c r="D62" s="310">
        <f t="shared" si="9"/>
        <v>0.9049166666666667</v>
      </c>
      <c r="E62" s="311">
        <f t="shared" si="9"/>
        <v>1</v>
      </c>
      <c r="F62" s="357">
        <f t="shared" si="8"/>
        <v>-9.50833333333333</v>
      </c>
      <c r="G62" s="367">
        <f t="shared" si="10"/>
        <v>0.6584362139917695</v>
      </c>
      <c r="J62" s="295"/>
      <c r="K62" s="299"/>
      <c r="L62" s="295"/>
    </row>
    <row r="63" spans="1:12" ht="12.75">
      <c r="A63" s="329" t="s">
        <v>28</v>
      </c>
      <c r="B63" s="306">
        <f>'[42]SJ'!$AI184</f>
        <v>55.9</v>
      </c>
      <c r="C63" s="306">
        <f>'[3]SJ'!$AH184</f>
        <v>0</v>
      </c>
      <c r="D63" s="310">
        <f t="shared" si="9"/>
      </c>
      <c r="E63" s="311">
        <f t="shared" si="9"/>
      </c>
      <c r="F63" s="357">
        <f t="shared" si="8"/>
      </c>
      <c r="G63" s="367"/>
      <c r="J63" s="295"/>
      <c r="K63" s="299"/>
      <c r="L63" s="295"/>
    </row>
    <row r="64" spans="1:12" ht="12.75">
      <c r="A64" s="329" t="s">
        <v>38</v>
      </c>
      <c r="B64" s="306">
        <f>'[42]SJ'!$AI185</f>
        <v>30.4</v>
      </c>
      <c r="C64" s="306">
        <f>'[3]SJ'!$AH185</f>
        <v>0</v>
      </c>
      <c r="D64" s="310">
        <f t="shared" si="9"/>
      </c>
      <c r="E64" s="311">
        <f t="shared" si="9"/>
      </c>
      <c r="F64" s="357">
        <f t="shared" si="8"/>
      </c>
      <c r="G64" s="367"/>
      <c r="J64" s="295"/>
      <c r="K64" s="299"/>
      <c r="L64" s="295"/>
    </row>
    <row r="65" spans="1:12" ht="12.75">
      <c r="A65" s="329" t="s">
        <v>29</v>
      </c>
      <c r="B65" s="306">
        <f>'[42]SJ'!$AI186</f>
        <v>66988.7</v>
      </c>
      <c r="C65" s="306">
        <f>'[3]SJ'!$AH186</f>
        <v>27300.9</v>
      </c>
      <c r="D65" s="310">
        <f t="shared" si="9"/>
        <v>0.9569814285714285</v>
      </c>
      <c r="E65" s="311">
        <f t="shared" si="9"/>
        <v>0.9825698573341204</v>
      </c>
      <c r="F65" s="357">
        <f t="shared" si="8"/>
        <v>-2.558842876269185</v>
      </c>
      <c r="G65" s="367">
        <f t="shared" si="10"/>
        <v>0.9090672969533259</v>
      </c>
      <c r="J65" s="295"/>
      <c r="K65" s="299"/>
      <c r="L65" s="295"/>
    </row>
    <row r="66" spans="1:12" ht="12.75">
      <c r="A66" s="329" t="s">
        <v>30</v>
      </c>
      <c r="B66" s="306">
        <f>'[42]SJ'!$AI187</f>
        <v>961.5</v>
      </c>
      <c r="C66" s="306">
        <f>'[3]SJ'!$AH187</f>
        <v>355.6</v>
      </c>
      <c r="D66" s="310">
        <f>IF(OR(F35="",F35=0),"",B66/F35)</f>
        <v>0.9912371134020619</v>
      </c>
      <c r="E66" s="311">
        <f>IF(OR(G35="",G35=0),"",C66/G35)</f>
        <v>1</v>
      </c>
      <c r="F66" s="357">
        <f t="shared" si="8"/>
        <v>-0.8762886597938113</v>
      </c>
      <c r="G66" s="367">
        <f t="shared" si="10"/>
        <v>0.9238095238095239</v>
      </c>
      <c r="J66" s="295"/>
      <c r="K66" s="299"/>
      <c r="L66" s="295"/>
    </row>
    <row r="67" spans="1:12" ht="12.75">
      <c r="A67" s="329"/>
      <c r="B67" s="312"/>
      <c r="C67" s="312"/>
      <c r="D67" s="313"/>
      <c r="E67" s="308">
        <f>IF(OR(G36="",G36=0),"",C67/G36)</f>
      </c>
      <c r="F67" s="357"/>
      <c r="G67" s="367"/>
      <c r="J67" s="295"/>
      <c r="K67" s="299"/>
      <c r="L67" s="295"/>
    </row>
    <row r="68" spans="1:7" ht="13.5" thickBot="1">
      <c r="A68" s="334" t="s">
        <v>31</v>
      </c>
      <c r="B68" s="314">
        <f>IF(SUM(B47:B66)=0,"",SUM(B47:B66))</f>
        <v>192323.29999999996</v>
      </c>
      <c r="C68" s="314">
        <f>IF(SUM(C47:C66)=0,"",SUM(C47:C66))</f>
        <v>86500.80000000002</v>
      </c>
      <c r="D68" s="315">
        <f>IF(OR(F37="",F37=0),"",B68/F37)</f>
        <v>0.9832680627415692</v>
      </c>
      <c r="E68" s="316">
        <f>IF(OR(G37="",G37=0),"",C68/G37)</f>
        <v>0.9839251996269082</v>
      </c>
      <c r="F68" s="358">
        <f t="shared" si="8"/>
        <v>-0.06571368853389714</v>
      </c>
      <c r="G68" s="368">
        <f>IF(D37="","",(F37/D37))</f>
        <v>0.8639071130690265</v>
      </c>
    </row>
  </sheetData>
  <mergeCells count="1">
    <mergeCell ref="B12:E12"/>
  </mergeCells>
  <printOptions/>
  <pageMargins left="0.75" right="0.75" top="1" bottom="1" header="0.4921259845" footer="0.4921259845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68"/>
  <sheetViews>
    <sheetView workbookViewId="0" topLeftCell="A1">
      <selection activeCell="C45" sqref="C45"/>
    </sheetView>
  </sheetViews>
  <sheetFormatPr defaultColWidth="11.421875" defaultRowHeight="12.75"/>
  <cols>
    <col min="1" max="1" width="26.7109375" style="178" customWidth="1"/>
    <col min="2" max="2" width="14.7109375" style="180" customWidth="1"/>
    <col min="3" max="3" width="14.7109375" style="181" customWidth="1"/>
    <col min="4" max="4" width="14.140625" style="180" customWidth="1"/>
    <col min="5" max="6" width="14.7109375" style="180" customWidth="1"/>
    <col min="7" max="7" width="16.421875" style="182" customWidth="1"/>
    <col min="8" max="8" width="16.421875" style="183" customWidth="1"/>
    <col min="9" max="9" width="14.7109375" style="178" customWidth="1"/>
    <col min="10" max="10" width="13.7109375" style="178" customWidth="1"/>
    <col min="11" max="11" width="19.00390625" style="178" customWidth="1"/>
    <col min="12" max="12" width="33.421875" style="178" customWidth="1"/>
    <col min="13" max="14" width="10.7109375" style="178" customWidth="1"/>
    <col min="15" max="15" width="11.57421875" style="178" customWidth="1"/>
    <col min="16" max="16" width="14.421875" style="178" customWidth="1"/>
    <col min="17" max="16384" width="11.421875" style="178" customWidth="1"/>
  </cols>
  <sheetData>
    <row r="1" ht="12.75"/>
    <row r="2" ht="12.75"/>
    <row r="3" ht="12.75"/>
    <row r="4" ht="12.75">
      <c r="A4" s="179"/>
    </row>
    <row r="5" spans="1:4" ht="14.25">
      <c r="A5" s="184"/>
      <c r="B5" s="369"/>
      <c r="D5" s="186"/>
    </row>
    <row r="6" ht="12.75"/>
    <row r="7" spans="1:4" s="187" customFormat="1" ht="13.5" thickBot="1">
      <c r="A7" s="188"/>
      <c r="C7" s="186"/>
      <c r="D7" s="189"/>
    </row>
    <row r="8" spans="1:9" ht="30">
      <c r="A8" s="190" t="s">
        <v>68</v>
      </c>
      <c r="B8" s="190"/>
      <c r="C8" s="191"/>
      <c r="D8" s="192"/>
      <c r="E8" s="192"/>
      <c r="F8" s="192"/>
      <c r="G8" s="192"/>
      <c r="H8" s="193"/>
      <c r="I8" s="194"/>
    </row>
    <row r="9" spans="1:7" ht="15" customHeight="1">
      <c r="A9" s="195"/>
      <c r="B9"/>
      <c r="C9"/>
      <c r="D9"/>
      <c r="E9"/>
      <c r="F9"/>
      <c r="G9"/>
    </row>
    <row r="10" ht="13.5" thickBot="1"/>
    <row r="11" spans="1:16" ht="16.5" thickTop="1">
      <c r="A11" s="203" t="s">
        <v>0</v>
      </c>
      <c r="B11" s="196" t="s">
        <v>1</v>
      </c>
      <c r="C11" s="197"/>
      <c r="D11" s="197"/>
      <c r="E11" s="198"/>
      <c r="F11" s="199" t="s">
        <v>53</v>
      </c>
      <c r="G11" s="199" t="s">
        <v>42</v>
      </c>
      <c r="H11" s="200"/>
      <c r="I11" s="370" t="s">
        <v>3</v>
      </c>
      <c r="J11" s="319"/>
      <c r="L11" s="203" t="s">
        <v>0</v>
      </c>
      <c r="M11" s="204"/>
      <c r="N11" s="205" t="s">
        <v>1</v>
      </c>
      <c r="O11" s="206"/>
      <c r="P11" s="336" t="s">
        <v>42</v>
      </c>
    </row>
    <row r="12" spans="1:16" ht="12.75">
      <c r="A12" s="215"/>
      <c r="B12" s="207" t="s">
        <v>53</v>
      </c>
      <c r="C12" s="208" t="s">
        <v>53</v>
      </c>
      <c r="D12" s="208" t="s">
        <v>53</v>
      </c>
      <c r="E12" s="209" t="s">
        <v>55</v>
      </c>
      <c r="F12" s="210" t="s">
        <v>4</v>
      </c>
      <c r="G12" s="210" t="s">
        <v>4</v>
      </c>
      <c r="H12" s="211" t="s">
        <v>2</v>
      </c>
      <c r="I12" s="212"/>
      <c r="J12" s="320"/>
      <c r="L12" s="215" t="s">
        <v>58</v>
      </c>
      <c r="M12" s="216"/>
      <c r="N12" s="217"/>
      <c r="O12" s="218"/>
      <c r="P12" s="337" t="s">
        <v>4</v>
      </c>
    </row>
    <row r="13" spans="1:16" ht="12" customHeight="1">
      <c r="A13" s="215"/>
      <c r="B13" s="219" t="s">
        <v>5</v>
      </c>
      <c r="C13" s="220" t="s">
        <v>6</v>
      </c>
      <c r="D13" s="221" t="s">
        <v>7</v>
      </c>
      <c r="E13" s="222" t="s">
        <v>7</v>
      </c>
      <c r="F13" s="218" t="s">
        <v>8</v>
      </c>
      <c r="G13" s="218" t="s">
        <v>8</v>
      </c>
      <c r="H13" s="223" t="s">
        <v>14</v>
      </c>
      <c r="I13" s="224" t="s">
        <v>56</v>
      </c>
      <c r="J13" s="321" t="s">
        <v>43</v>
      </c>
      <c r="K13" s="226"/>
      <c r="L13" s="215" t="s">
        <v>59</v>
      </c>
      <c r="M13" s="218" t="s">
        <v>5</v>
      </c>
      <c r="N13" s="220" t="s">
        <v>6</v>
      </c>
      <c r="O13" s="218" t="s">
        <v>7</v>
      </c>
      <c r="P13" s="338" t="s">
        <v>8</v>
      </c>
    </row>
    <row r="14" spans="1:16" ht="12.75">
      <c r="A14" s="238"/>
      <c r="B14" s="229" t="s">
        <v>9</v>
      </c>
      <c r="C14" s="230" t="s">
        <v>10</v>
      </c>
      <c r="D14" s="231" t="s">
        <v>11</v>
      </c>
      <c r="E14" s="232" t="s">
        <v>11</v>
      </c>
      <c r="F14" s="233" t="s">
        <v>12</v>
      </c>
      <c r="G14" s="233" t="s">
        <v>13</v>
      </c>
      <c r="H14" s="234"/>
      <c r="I14" s="235"/>
      <c r="J14" s="360"/>
      <c r="L14" s="215"/>
      <c r="M14" s="218" t="s">
        <v>9</v>
      </c>
      <c r="N14" s="220" t="s">
        <v>10</v>
      </c>
      <c r="O14" s="218" t="s">
        <v>11</v>
      </c>
      <c r="P14" s="338" t="s">
        <v>13</v>
      </c>
    </row>
    <row r="15" spans="1:16" ht="13.5" customHeight="1">
      <c r="A15" s="247" t="s">
        <v>15</v>
      </c>
      <c r="B15" s="239">
        <f>IF(ISERROR('[1]Récolte_N'!$F$23)=TRUE,"",'[1]Récolte_N'!$F$23)</f>
        <v>865</v>
      </c>
      <c r="C15" s="239">
        <f aca="true" t="shared" si="0" ref="C15:C34">IF(OR(B15="",B15=0),"",(D15/B15)*10)</f>
        <v>22.601156069364162</v>
      </c>
      <c r="D15" s="241">
        <f>IF(ISERROR('[1]Récolte_N'!$H$23)=TRUE,"",'[1]Récolte_N'!$H$23)</f>
        <v>1955</v>
      </c>
      <c r="E15" s="241">
        <f>O15</f>
        <v>1540</v>
      </c>
      <c r="F15" s="344">
        <f>IF(ISERROR('[1]Récolte_N'!$I$23)=TRUE,"",'[1]Récolte_N'!$I$23)</f>
        <v>660</v>
      </c>
      <c r="G15" s="344">
        <f>P15</f>
        <v>311.4</v>
      </c>
      <c r="H15" s="242">
        <f aca="true" t="shared" si="1" ref="H15:H34">IF(OR(G15=0,G15=""),"",(F15/G15)-1)</f>
        <v>1.1194605009633913</v>
      </c>
      <c r="I15" s="243">
        <f aca="true" t="shared" si="2" ref="I15:I34">D15-F15</f>
        <v>1295</v>
      </c>
      <c r="J15" s="361">
        <f>O15-G15</f>
        <v>1228.6</v>
      </c>
      <c r="K15" s="246"/>
      <c r="L15" s="215" t="s">
        <v>15</v>
      </c>
      <c r="M15" s="239">
        <f>IF(ISERROR('[2]Récolte_N'!$F$23)=TRUE,"",'[2]Récolte_N'!$F$23)</f>
        <v>680</v>
      </c>
      <c r="N15" s="239">
        <f aca="true" t="shared" si="3" ref="N15:N22">IF(OR(M15="",M15=0),"",(O15/M15)*10)</f>
        <v>22.647058823529413</v>
      </c>
      <c r="O15" s="241">
        <f>IF(ISERROR('[2]Récolte_N'!$H$23)=TRUE,"",'[2]Récolte_N'!$H$23)</f>
        <v>1540</v>
      </c>
      <c r="P15" s="346">
        <f>'[3]PO'!$AI168</f>
        <v>311.4</v>
      </c>
    </row>
    <row r="16" spans="1:16" ht="13.5" customHeight="1">
      <c r="A16" s="249" t="s">
        <v>39</v>
      </c>
      <c r="B16" s="239">
        <f>IF(ISERROR('[4]Récolte_N'!$F$23)=TRUE,"",'[4]Récolte_N'!$F$23)</f>
        <v>1580</v>
      </c>
      <c r="C16" s="239">
        <f t="shared" si="0"/>
        <v>31.221518987341774</v>
      </c>
      <c r="D16" s="241">
        <f>IF(ISERROR('[4]Récolte_N'!$H$23)=TRUE,"",'[4]Récolte_N'!$H$23)</f>
        <v>4933</v>
      </c>
      <c r="E16" s="241">
        <f>O16</f>
        <v>4311</v>
      </c>
      <c r="F16" s="344">
        <f>IF(ISERROR('[4]Récolte_N'!$I$23)=TRUE,"",'[4]Récolte_N'!$I$23)</f>
        <v>1600</v>
      </c>
      <c r="G16" s="344">
        <f>P16</f>
        <v>1378.9</v>
      </c>
      <c r="H16" s="242">
        <f t="shared" si="1"/>
        <v>0.1603452026978025</v>
      </c>
      <c r="I16" s="243">
        <f t="shared" si="2"/>
        <v>3333</v>
      </c>
      <c r="J16" s="361">
        <f>O16-G16</f>
        <v>2932.1</v>
      </c>
      <c r="K16" s="246"/>
      <c r="L16" s="347" t="s">
        <v>39</v>
      </c>
      <c r="M16" s="239">
        <f>IF(ISERROR('[5]Récolte_N'!$F$23)=TRUE,"",'[5]Récolte_N'!$F$23)</f>
        <v>1411</v>
      </c>
      <c r="N16" s="239">
        <f t="shared" si="3"/>
        <v>30.552799433026223</v>
      </c>
      <c r="O16" s="241">
        <f>IF(ISERROR('[5]Récolte_N'!$H$23)=TRUE,"",'[5]Récolte_N'!$H$23)</f>
        <v>4311</v>
      </c>
      <c r="P16" s="346">
        <f>'[3]PO'!$AI169</f>
        <v>1378.9</v>
      </c>
    </row>
    <row r="17" spans="1:16" ht="13.5" customHeight="1">
      <c r="A17" s="249" t="s">
        <v>16</v>
      </c>
      <c r="B17" s="239">
        <f>IF(ISERROR('[6]Récolte_N'!$F$23)=TRUE,"",'[6]Récolte_N'!$F$23)</f>
        <v>12500</v>
      </c>
      <c r="C17" s="239">
        <f t="shared" si="0"/>
        <v>29.695999999999998</v>
      </c>
      <c r="D17" s="241">
        <f>IF(ISERROR('[6]Récolte_N'!$H$23)=TRUE,"",'[6]Récolte_N'!$H$23)</f>
        <v>37120</v>
      </c>
      <c r="E17" s="250">
        <f>O17</f>
        <v>39167</v>
      </c>
      <c r="F17" s="344">
        <f>IF(ISERROR('[6]Récolte_N'!$I$23)=TRUE,"",'[6]Récolte_N'!$I$23)</f>
        <v>28000</v>
      </c>
      <c r="G17" s="348">
        <f>P17</f>
        <v>27084.8</v>
      </c>
      <c r="H17" s="242">
        <f t="shared" si="1"/>
        <v>0.033790170132325104</v>
      </c>
      <c r="I17" s="243">
        <f t="shared" si="2"/>
        <v>9120</v>
      </c>
      <c r="J17" s="372">
        <f>O17-G17</f>
        <v>12082.2</v>
      </c>
      <c r="K17" s="246"/>
      <c r="L17" s="215" t="s">
        <v>16</v>
      </c>
      <c r="M17" s="239">
        <f>IF(ISERROR('[7]Récolte_N'!$F$23)=TRUE,"",'[7]Récolte_N'!$F$23)</f>
        <v>10090</v>
      </c>
      <c r="N17" s="239">
        <f t="shared" si="3"/>
        <v>38.81764122893954</v>
      </c>
      <c r="O17" s="241">
        <f>IF(ISERROR('[7]Récolte_N'!$H$23)=TRUE,"",'[7]Récolte_N'!$H$23)</f>
        <v>39167</v>
      </c>
      <c r="P17" s="346">
        <f>'[3]PO'!$AI170</f>
        <v>27084.8</v>
      </c>
    </row>
    <row r="18" spans="1:16" ht="13.5" customHeight="1">
      <c r="A18" s="249" t="s">
        <v>36</v>
      </c>
      <c r="B18" s="239">
        <f>IF(ISERROR('[8]Récolte_N'!$F$23)=TRUE,"",'[8]Récolte_N'!$F$23)</f>
        <v>410</v>
      </c>
      <c r="C18" s="239">
        <f t="shared" si="0"/>
        <v>35</v>
      </c>
      <c r="D18" s="241">
        <f>IF(ISERROR('[8]Récolte_N'!$H$23)=TRUE,"",'[8]Récolte_N'!$H$23)</f>
        <v>1435</v>
      </c>
      <c r="E18" s="250">
        <f aca="true" t="shared" si="4" ref="E18:E33">O18</f>
        <v>1920</v>
      </c>
      <c r="F18" s="344">
        <f>IF(ISERROR('[8]Récolte_N'!$I$23)=TRUE,"",'[8]Récolte_N'!$I$23)</f>
        <v>325</v>
      </c>
      <c r="G18" s="348">
        <f aca="true" t="shared" si="5" ref="G18:G32">P18</f>
        <v>389.5</v>
      </c>
      <c r="H18" s="242">
        <f t="shared" si="1"/>
        <v>-0.16559691912708596</v>
      </c>
      <c r="I18" s="243">
        <f t="shared" si="2"/>
        <v>1110</v>
      </c>
      <c r="J18" s="372">
        <f aca="true" t="shared" si="6" ref="J18:J33">O18-G18</f>
        <v>1530.5</v>
      </c>
      <c r="K18" s="246"/>
      <c r="L18" s="215" t="s">
        <v>36</v>
      </c>
      <c r="M18" s="239">
        <f>IF(ISERROR('[9]Récolte_N'!$F$23)=TRUE,"",'[9]Récolte_N'!$F$23)</f>
        <v>480</v>
      </c>
      <c r="N18" s="239">
        <f t="shared" si="3"/>
        <v>40</v>
      </c>
      <c r="O18" s="241">
        <f>IF(ISERROR('[9]Récolte_N'!$H$23)=TRUE,"",'[9]Récolte_N'!$H$23)</f>
        <v>1920</v>
      </c>
      <c r="P18" s="346">
        <f>'[3]PO'!$AI171</f>
        <v>389.5</v>
      </c>
    </row>
    <row r="19" spans="1:16" ht="13.5" customHeight="1">
      <c r="A19" s="249" t="s">
        <v>17</v>
      </c>
      <c r="B19" s="239">
        <f>IF(ISERROR('[10]Récolte_N'!$F$23)=TRUE,"",'[10]Récolte_N'!$F$23)</f>
        <v>1575</v>
      </c>
      <c r="C19" s="239">
        <f t="shared" si="0"/>
        <v>48</v>
      </c>
      <c r="D19" s="241">
        <f>IF(ISERROR('[10]Récolte_N'!$H$23)=TRUE,"",'[10]Récolte_N'!$H$23)</f>
        <v>7560</v>
      </c>
      <c r="E19" s="250">
        <f t="shared" si="4"/>
        <v>7800</v>
      </c>
      <c r="F19" s="344">
        <f>IF(ISERROR('[10]Récolte_N'!$I$23)=TRUE,"",'[10]Récolte_N'!$I$23)</f>
        <v>3000</v>
      </c>
      <c r="G19" s="348">
        <f t="shared" si="5"/>
        <v>5766.4</v>
      </c>
      <c r="H19" s="242">
        <f t="shared" si="1"/>
        <v>-0.4797447280799112</v>
      </c>
      <c r="I19" s="243">
        <f t="shared" si="2"/>
        <v>4560</v>
      </c>
      <c r="J19" s="372">
        <f t="shared" si="6"/>
        <v>2033.6000000000004</v>
      </c>
      <c r="K19" s="246"/>
      <c r="L19" s="215" t="s">
        <v>17</v>
      </c>
      <c r="M19" s="239">
        <f>IF(ISERROR('[11]Récolte_N'!$F$23)=TRUE,"",'[11]Récolte_N'!$F$23)</f>
        <v>1500</v>
      </c>
      <c r="N19" s="239">
        <f t="shared" si="3"/>
        <v>52</v>
      </c>
      <c r="O19" s="241">
        <f>IF(ISERROR('[11]Récolte_N'!$H$23)=TRUE,"",'[11]Récolte_N'!$H$23)</f>
        <v>7800</v>
      </c>
      <c r="P19" s="346">
        <f>'[3]PO'!$AI172</f>
        <v>5766.4</v>
      </c>
    </row>
    <row r="20" spans="1:16" ht="13.5" customHeight="1">
      <c r="A20" s="249" t="s">
        <v>18</v>
      </c>
      <c r="B20" s="239">
        <f>IF(ISERROR('[12]Récolte_N'!$F$23)=TRUE,"",'[12]Récolte_N'!$F$23)</f>
        <v>16200</v>
      </c>
      <c r="C20" s="239">
        <f t="shared" si="0"/>
        <v>40.925925925925924</v>
      </c>
      <c r="D20" s="241">
        <f>IF(ISERROR('[12]Récolte_N'!$H$23)=TRUE,"",'[12]Récolte_N'!$H$23)</f>
        <v>66300</v>
      </c>
      <c r="E20" s="250">
        <f t="shared" si="4"/>
        <v>71100</v>
      </c>
      <c r="F20" s="344">
        <f>IF(ISERROR('[12]Récolte_N'!$I$23)=TRUE,"",'[12]Récolte_N'!$I$23)</f>
        <v>59600</v>
      </c>
      <c r="G20" s="348">
        <f t="shared" si="5"/>
        <v>69054.5</v>
      </c>
      <c r="H20" s="242">
        <f t="shared" si="1"/>
        <v>-0.13691359723117247</v>
      </c>
      <c r="I20" s="243">
        <f t="shared" si="2"/>
        <v>6700</v>
      </c>
      <c r="J20" s="372">
        <f t="shared" si="6"/>
        <v>2045.5</v>
      </c>
      <c r="K20" s="246"/>
      <c r="L20" s="215" t="s">
        <v>18</v>
      </c>
      <c r="M20" s="239">
        <f>IF(ISERROR('[13]Récolte_N'!$F$23)=TRUE,"",'[13]Récolte_N'!$F$23)</f>
        <v>15100</v>
      </c>
      <c r="N20" s="239">
        <f t="shared" si="3"/>
        <v>47.08609271523179</v>
      </c>
      <c r="O20" s="241">
        <f>IF(ISERROR('[13]Récolte_N'!$H$23)=TRUE,"",'[13]Récolte_N'!$H$23)</f>
        <v>71100</v>
      </c>
      <c r="P20" s="346">
        <f>'[3]PO'!$AI173</f>
        <v>69054.5</v>
      </c>
    </row>
    <row r="21" spans="1:16" ht="13.5" customHeight="1">
      <c r="A21" s="249" t="s">
        <v>19</v>
      </c>
      <c r="B21" s="239">
        <f>IF(ISERROR('[14]Récolte_N'!$F$23)=TRUE,"",'[14]Récolte_N'!$F$23)</f>
        <v>1400</v>
      </c>
      <c r="C21" s="239">
        <f t="shared" si="0"/>
        <v>32</v>
      </c>
      <c r="D21" s="241">
        <f>IF(ISERROR('[14]Récolte_N'!$H$23)=TRUE,"",'[14]Récolte_N'!$H$23)</f>
        <v>4480</v>
      </c>
      <c r="E21" s="250">
        <f t="shared" si="4"/>
        <v>3140</v>
      </c>
      <c r="F21" s="344">
        <f>IF(ISERROR('[14]Récolte_N'!$I$23)=TRUE,"",'[14]Récolte_N'!$I$23)</f>
        <v>2620</v>
      </c>
      <c r="G21" s="348">
        <f t="shared" si="5"/>
        <v>1805.4</v>
      </c>
      <c r="H21" s="242">
        <f t="shared" si="1"/>
        <v>0.4512019497064361</v>
      </c>
      <c r="I21" s="243">
        <f t="shared" si="2"/>
        <v>1860</v>
      </c>
      <c r="J21" s="372">
        <f t="shared" si="6"/>
        <v>1334.6</v>
      </c>
      <c r="K21" s="246"/>
      <c r="L21" s="215" t="s">
        <v>19</v>
      </c>
      <c r="M21" s="239">
        <f>IF(ISERROR('[15]Récolte_N'!$F$23)=TRUE,"",'[15]Récolte_N'!$F$23)</f>
        <v>980</v>
      </c>
      <c r="N21" s="239">
        <f t="shared" si="3"/>
        <v>32.04081632653061</v>
      </c>
      <c r="O21" s="241">
        <f>IF(ISERROR('[15]Récolte_N'!$H$23)=TRUE,"",'[15]Récolte_N'!$H$23)</f>
        <v>3140</v>
      </c>
      <c r="P21" s="346">
        <f>'[3]PO'!$AI174</f>
        <v>1805.4</v>
      </c>
    </row>
    <row r="22" spans="1:16" ht="13.5" customHeight="1">
      <c r="A22" s="249" t="s">
        <v>21</v>
      </c>
      <c r="B22" s="239">
        <f>IF(ISERROR('[16]Récolte_N'!$F$23)=TRUE,"",'[16]Récolte_N'!$F$23)</f>
        <v>1120</v>
      </c>
      <c r="C22" s="239">
        <f t="shared" si="0"/>
        <v>20.267857142857146</v>
      </c>
      <c r="D22" s="241">
        <f>IF(ISERROR('[16]Récolte_N'!$H$23)=TRUE,"",'[16]Récolte_N'!$H$23)</f>
        <v>2270</v>
      </c>
      <c r="E22" s="250">
        <f t="shared" si="4"/>
        <v>2200</v>
      </c>
      <c r="F22" s="344">
        <f>IF(ISERROR('[16]Récolte_N'!$I$23)=TRUE,"",'[16]Récolte_N'!$I$23)</f>
        <v>1950</v>
      </c>
      <c r="G22" s="348">
        <f t="shared" si="5"/>
        <v>1742.7</v>
      </c>
      <c r="H22" s="242">
        <f t="shared" si="1"/>
        <v>0.1189533482527112</v>
      </c>
      <c r="I22" s="243">
        <f t="shared" si="2"/>
        <v>320</v>
      </c>
      <c r="J22" s="372">
        <f t="shared" si="6"/>
        <v>457.29999999999995</v>
      </c>
      <c r="K22" s="246"/>
      <c r="L22" s="215" t="s">
        <v>21</v>
      </c>
      <c r="M22" s="239">
        <f>IF(ISERROR('[17]Récolte_N'!$F$23)=TRUE,"",'[17]Récolte_N'!$F$23)</f>
        <v>840</v>
      </c>
      <c r="N22" s="239">
        <f t="shared" si="3"/>
        <v>26.19047619047619</v>
      </c>
      <c r="O22" s="241">
        <f>IF(ISERROR('[17]Récolte_N'!$H$23)=TRUE,"",'[17]Récolte_N'!$H$23)</f>
        <v>2200</v>
      </c>
      <c r="P22" s="346">
        <f>'[3]PO'!$AI175</f>
        <v>1742.7</v>
      </c>
    </row>
    <row r="23" spans="1:16" ht="13.5" customHeight="1">
      <c r="A23" s="249" t="s">
        <v>35</v>
      </c>
      <c r="B23" s="239">
        <f>IF(ISERROR('[18]Récolte_N'!$F$23)=TRUE,"",'[18]Récolte_N'!$F$23)</f>
        <v>20750</v>
      </c>
      <c r="C23" s="239">
        <f>IF(OR(B23="",B23=0),"",(D23/B23)*10)</f>
        <v>40.72289156626506</v>
      </c>
      <c r="D23" s="241">
        <f>IF(ISERROR('[18]Récolte_N'!$H$23)=TRUE,"",'[18]Récolte_N'!$H$23)</f>
        <v>84500</v>
      </c>
      <c r="E23" s="250">
        <f t="shared" si="4"/>
        <v>63313</v>
      </c>
      <c r="F23" s="344">
        <f>IF(ISERROR('[18]Récolte_N'!$I$23)=TRUE,"",'[18]Récolte_N'!$I$23)</f>
        <v>75350</v>
      </c>
      <c r="G23" s="348">
        <f t="shared" si="5"/>
        <v>58114.4</v>
      </c>
      <c r="H23" s="242">
        <f t="shared" si="1"/>
        <v>0.2965805376980577</v>
      </c>
      <c r="I23" s="243">
        <f t="shared" si="2"/>
        <v>9150</v>
      </c>
      <c r="J23" s="372">
        <f t="shared" si="6"/>
        <v>5198.5999999999985</v>
      </c>
      <c r="K23" s="246"/>
      <c r="L23" s="215" t="s">
        <v>35</v>
      </c>
      <c r="M23" s="239">
        <f>IF(ISERROR('[19]Récolte_N'!$F$23)=TRUE,"",'[19]Récolte_N'!$F$23)</f>
        <v>15300</v>
      </c>
      <c r="N23" s="239">
        <f>IF(OR(M23="",M23=0),"",(O23/M23)*10)</f>
        <v>41.38104575163399</v>
      </c>
      <c r="O23" s="241">
        <f>IF(ISERROR('[19]Récolte_N'!$H$23)=TRUE,"",'[19]Récolte_N'!$H$23)</f>
        <v>63313</v>
      </c>
      <c r="P23" s="346">
        <f>'[3]PO'!$AI176</f>
        <v>58114.4</v>
      </c>
    </row>
    <row r="24" spans="1:16" ht="13.5" customHeight="1">
      <c r="A24" s="249" t="s">
        <v>22</v>
      </c>
      <c r="B24" s="239">
        <f>IF(ISERROR('[20]Récolte_N'!$F$23)=TRUE,"",'[20]Récolte_N'!$F$23)</f>
        <v>9700</v>
      </c>
      <c r="C24" s="239">
        <f>IF(OR(B24="",B24=0),"",(D24/B24)*10)</f>
        <v>37.11340206185567</v>
      </c>
      <c r="D24" s="241">
        <f>IF(ISERROR('[20]Récolte_N'!$H$23)=TRUE,"",'[20]Récolte_N'!$H$23)</f>
        <v>36000</v>
      </c>
      <c r="E24" s="250">
        <f t="shared" si="4"/>
        <v>29800</v>
      </c>
      <c r="F24" s="344">
        <f>IF(ISERROR('[20]Récolte_N'!$I$23)=TRUE,"",'[20]Récolte_N'!$I$23)</f>
        <v>22900</v>
      </c>
      <c r="G24" s="348">
        <f t="shared" si="5"/>
        <v>24230.6</v>
      </c>
      <c r="H24" s="242">
        <f t="shared" si="1"/>
        <v>-0.05491403432023967</v>
      </c>
      <c r="I24" s="243">
        <f t="shared" si="2"/>
        <v>13100</v>
      </c>
      <c r="J24" s="372">
        <f t="shared" si="6"/>
        <v>5569.4000000000015</v>
      </c>
      <c r="K24" s="246"/>
      <c r="L24" s="215" t="s">
        <v>22</v>
      </c>
      <c r="M24" s="239">
        <f>IF(ISERROR('[21]Récolte_N'!$F$23)=TRUE,"",'[21]Récolte_N'!$F$23)</f>
        <v>7450</v>
      </c>
      <c r="N24" s="239">
        <f>IF(OR(M24="",M24=0),"",(O24/M24)*10)</f>
        <v>40</v>
      </c>
      <c r="O24" s="241">
        <f>IF(ISERROR('[21]Récolte_N'!$H$23)=TRUE,"",'[21]Récolte_N'!$H$23)</f>
        <v>29800</v>
      </c>
      <c r="P24" s="346">
        <f>'[3]PO'!$AI177</f>
        <v>24230.6</v>
      </c>
    </row>
    <row r="25" spans="1:16" ht="13.5" customHeight="1">
      <c r="A25" s="249" t="s">
        <v>37</v>
      </c>
      <c r="B25" s="239">
        <f>IF(ISERROR('[22]Récolte_N'!$F$23)=TRUE,"",'[22]Récolte_N'!$F$23)</f>
        <v>80</v>
      </c>
      <c r="C25" s="239">
        <f>IF(OR(B25="",B25=0),"",(D25/B25)*10)</f>
        <v>33.75</v>
      </c>
      <c r="D25" s="241">
        <f>IF(ISERROR('[22]Récolte_N'!$H$23)=TRUE,"",'[22]Récolte_N'!$H$23)</f>
        <v>270</v>
      </c>
      <c r="E25" s="250">
        <f t="shared" si="4"/>
        <v>175</v>
      </c>
      <c r="F25" s="344">
        <f>IF(ISERROR('[22]Récolte_N'!$I$23)=TRUE,"",'[22]Récolte_N'!$I$23)</f>
        <v>35</v>
      </c>
      <c r="G25" s="348">
        <f t="shared" si="5"/>
        <v>20.3</v>
      </c>
      <c r="H25" s="242">
        <f t="shared" si="1"/>
        <v>0.7241379310344827</v>
      </c>
      <c r="I25" s="243">
        <f t="shared" si="2"/>
        <v>235</v>
      </c>
      <c r="J25" s="372">
        <f t="shared" si="6"/>
        <v>154.7</v>
      </c>
      <c r="K25" s="246"/>
      <c r="L25" s="215" t="s">
        <v>37</v>
      </c>
      <c r="M25" s="239">
        <f>IF(ISERROR('[23]Récolte_N'!$F$23)=TRUE,"",'[23]Récolte_N'!$F$23)</f>
        <v>50</v>
      </c>
      <c r="N25" s="239">
        <f>IF(OR(M25="",M25=0),"",(O25/M25)*10)</f>
        <v>35</v>
      </c>
      <c r="O25" s="241">
        <f>IF(ISERROR('[23]Récolte_N'!$H$23)=TRUE,"",'[23]Récolte_N'!$H$23)</f>
        <v>175</v>
      </c>
      <c r="P25" s="346">
        <f>'[3]PO'!$AI178</f>
        <v>20.3</v>
      </c>
    </row>
    <row r="26" spans="1:16" ht="13.5" customHeight="1">
      <c r="A26" s="249" t="s">
        <v>23</v>
      </c>
      <c r="B26" s="239">
        <f>IF(ISERROR('[24]Récolte_N'!$F$23)=TRUE,"",'[24]Récolte_N'!$F$23)</f>
        <v>2247</v>
      </c>
      <c r="C26" s="239">
        <f t="shared" si="0"/>
        <v>44.42278593680462</v>
      </c>
      <c r="D26" s="241">
        <f>IF(ISERROR('[24]Récolte_N'!$H$23)=TRUE,"",'[24]Récolte_N'!$H$23)</f>
        <v>9981.8</v>
      </c>
      <c r="E26" s="250">
        <f t="shared" si="4"/>
        <v>8382.7</v>
      </c>
      <c r="F26" s="344">
        <f>IF(ISERROR('[24]Récolte_N'!$I$23)=TRUE,"",'[24]Récolte_N'!$I$23)</f>
        <v>9300</v>
      </c>
      <c r="G26" s="348">
        <f t="shared" si="5"/>
        <v>4624.9</v>
      </c>
      <c r="H26" s="242">
        <f t="shared" si="1"/>
        <v>1.0108542887413785</v>
      </c>
      <c r="I26" s="243">
        <f t="shared" si="2"/>
        <v>681.7999999999993</v>
      </c>
      <c r="J26" s="372">
        <f t="shared" si="6"/>
        <v>3757.800000000001</v>
      </c>
      <c r="K26" s="371"/>
      <c r="L26" s="215" t="s">
        <v>23</v>
      </c>
      <c r="M26" s="239">
        <f>IF(ISERROR('[25]Récolte_N'!$F$23)=TRUE,"",'[25]Récolte_N'!$F$23)</f>
        <v>1956</v>
      </c>
      <c r="N26" s="239">
        <f aca="true" t="shared" si="7" ref="N26:N34">IF(OR(M26="",M26=0),"",(O26/M26)*10)</f>
        <v>42.856339468302664</v>
      </c>
      <c r="O26" s="241">
        <f>IF(ISERROR('[25]Récolte_N'!$H$23)=TRUE,"",'[25]Récolte_N'!$H$23)</f>
        <v>8382.7</v>
      </c>
      <c r="P26" s="346">
        <f>'[3]PO'!$AI179</f>
        <v>4624.9</v>
      </c>
    </row>
    <row r="27" spans="1:16" ht="13.5" customHeight="1">
      <c r="A27" s="249" t="s">
        <v>24</v>
      </c>
      <c r="B27" s="239">
        <f>IF(ISERROR('[26]Récolte_N'!$F$23)=TRUE,"",'[26]Récolte_N'!$F$23)</f>
        <v>7685</v>
      </c>
      <c r="C27" s="239">
        <f t="shared" si="0"/>
        <v>38.82888744307092</v>
      </c>
      <c r="D27" s="241">
        <f>IF(ISERROR('[26]Récolte_N'!$H$23)=TRUE,"",'[26]Récolte_N'!$H$23)</f>
        <v>29840</v>
      </c>
      <c r="E27" s="250">
        <f t="shared" si="4"/>
        <v>27305</v>
      </c>
      <c r="F27" s="344">
        <f>IF(ISERROR('[26]Récolte_N'!$I$23)=TRUE,"",'[26]Récolte_N'!$I$23)</f>
        <v>12400</v>
      </c>
      <c r="G27" s="348">
        <f t="shared" si="5"/>
        <v>10374.5</v>
      </c>
      <c r="H27" s="242">
        <f t="shared" si="1"/>
        <v>0.19523832473854164</v>
      </c>
      <c r="I27" s="243">
        <f t="shared" si="2"/>
        <v>17440</v>
      </c>
      <c r="J27" s="372">
        <f t="shared" si="6"/>
        <v>16930.5</v>
      </c>
      <c r="K27" s="246"/>
      <c r="L27" s="215" t="s">
        <v>24</v>
      </c>
      <c r="M27" s="239">
        <f>IF(ISERROR('[27]Récolte_N'!$F$23)=TRUE,"",'[27]Récolte_N'!$F$23)</f>
        <v>6345</v>
      </c>
      <c r="N27" s="239">
        <f t="shared" si="7"/>
        <v>43.03388494877857</v>
      </c>
      <c r="O27" s="241">
        <f>IF(ISERROR('[27]Récolte_N'!$H$23)=TRUE,"",'[27]Récolte_N'!$H$23)</f>
        <v>27305</v>
      </c>
      <c r="P27" s="346">
        <f>'[3]PO'!$AI180</f>
        <v>10374.5</v>
      </c>
    </row>
    <row r="28" spans="1:16" ht="13.5" customHeight="1">
      <c r="A28" s="249" t="s">
        <v>25</v>
      </c>
      <c r="B28" s="239">
        <f>IF(ISERROR('[28]Récolte_N'!$F$23)=TRUE,"",'[28]Récolte_N'!$F$23)</f>
        <v>22400</v>
      </c>
      <c r="C28" s="239">
        <f t="shared" si="0"/>
        <v>37.05357142857143</v>
      </c>
      <c r="D28" s="241">
        <f>IF(ISERROR('[28]Récolte_N'!$H$23)=TRUE,"",'[28]Récolte_N'!$H$23)</f>
        <v>83000</v>
      </c>
      <c r="E28" s="250">
        <f t="shared" si="4"/>
        <v>75000</v>
      </c>
      <c r="F28" s="344">
        <f>IF(ISERROR('[28]Récolte_N'!$I$23)=TRUE,"",'[28]Récolte_N'!$I$23)</f>
        <v>63000</v>
      </c>
      <c r="G28" s="348">
        <f t="shared" si="5"/>
        <v>62232.9</v>
      </c>
      <c r="H28" s="242">
        <f t="shared" si="1"/>
        <v>0.012326277579865375</v>
      </c>
      <c r="I28" s="243">
        <f t="shared" si="2"/>
        <v>20000</v>
      </c>
      <c r="J28" s="372">
        <f t="shared" si="6"/>
        <v>12767.099999999999</v>
      </c>
      <c r="K28" s="246"/>
      <c r="L28" s="215" t="s">
        <v>25</v>
      </c>
      <c r="M28" s="239">
        <f>IF(ISERROR('[29]Récolte_N'!$F$23)=TRUE,"",'[29]Récolte_N'!$F$23)</f>
        <v>19650</v>
      </c>
      <c r="N28" s="239">
        <f t="shared" si="7"/>
        <v>38.16793893129771</v>
      </c>
      <c r="O28" s="241">
        <f>IF(ISERROR('[29]Récolte_N'!$H$23)=TRUE,"",'[29]Récolte_N'!$H$23)</f>
        <v>75000</v>
      </c>
      <c r="P28" s="346">
        <f>'[3]PO'!$AI181</f>
        <v>62232.9</v>
      </c>
    </row>
    <row r="29" spans="1:16" ht="13.5" customHeight="1">
      <c r="A29" s="249" t="s">
        <v>26</v>
      </c>
      <c r="B29" s="239">
        <f>IF(ISERROR('[30]Récolte_N'!$F$23)=TRUE,"",'[30]Récolte_N'!$F$23)</f>
        <v>6060</v>
      </c>
      <c r="C29" s="239">
        <f t="shared" si="0"/>
        <v>42</v>
      </c>
      <c r="D29" s="241">
        <f>IF(ISERROR('[30]Récolte_N'!$H$23)=TRUE,"",'[30]Récolte_N'!$H$23)</f>
        <v>25452</v>
      </c>
      <c r="E29" s="250">
        <f t="shared" si="4"/>
        <v>33135</v>
      </c>
      <c r="F29" s="344">
        <f>IF(ISERROR('[30]Récolte_N'!$I$23)=TRUE,"",'[30]Récolte_N'!$I$23)</f>
        <v>22000</v>
      </c>
      <c r="G29" s="348">
        <f t="shared" si="5"/>
        <v>27551</v>
      </c>
      <c r="H29" s="242">
        <f t="shared" si="1"/>
        <v>-0.20148088998584446</v>
      </c>
      <c r="I29" s="243">
        <f t="shared" si="2"/>
        <v>3452</v>
      </c>
      <c r="J29" s="372">
        <f t="shared" si="6"/>
        <v>5584</v>
      </c>
      <c r="K29" s="246"/>
      <c r="L29" s="215" t="s">
        <v>26</v>
      </c>
      <c r="M29" s="239">
        <f>IF(ISERROR('[31]Récolte_N'!$F$23)=TRUE,"",'[31]Récolte_N'!$F$23)</f>
        <v>7050</v>
      </c>
      <c r="N29" s="239">
        <f t="shared" si="7"/>
        <v>47</v>
      </c>
      <c r="O29" s="241">
        <f>IF(ISERROR('[31]Récolte_N'!$H$23)=TRUE,"",'[31]Récolte_N'!$H$23)</f>
        <v>33135</v>
      </c>
      <c r="P29" s="346">
        <f>'[3]PO'!$AI182</f>
        <v>27551</v>
      </c>
    </row>
    <row r="30" spans="1:16" ht="13.5" customHeight="1">
      <c r="A30" s="249" t="s">
        <v>27</v>
      </c>
      <c r="B30" s="239">
        <f>IF(ISERROR('[32]Récolte_N'!$F$23)=TRUE,"",'[32]Récolte_N'!$F$23)</f>
        <v>16365</v>
      </c>
      <c r="C30" s="239">
        <f t="shared" si="0"/>
        <v>34.975863122517566</v>
      </c>
      <c r="D30" s="241">
        <f>IF(ISERROR('[32]Récolte_N'!$H$23)=TRUE,"",'[32]Récolte_N'!$H$23)</f>
        <v>57238</v>
      </c>
      <c r="E30" s="250">
        <f t="shared" si="4"/>
        <v>55443</v>
      </c>
      <c r="F30" s="344">
        <f>IF(ISERROR('[32]Récolte_N'!$I$23)=TRUE,"",'[32]Récolte_N'!$I$23)</f>
        <v>45500</v>
      </c>
      <c r="G30" s="348">
        <f t="shared" si="5"/>
        <v>45291.6</v>
      </c>
      <c r="H30" s="242">
        <f t="shared" si="1"/>
        <v>0.004601294721316984</v>
      </c>
      <c r="I30" s="243">
        <f t="shared" si="2"/>
        <v>11738</v>
      </c>
      <c r="J30" s="372">
        <f t="shared" si="6"/>
        <v>10151.400000000001</v>
      </c>
      <c r="K30" s="246"/>
      <c r="L30" s="215" t="s">
        <v>27</v>
      </c>
      <c r="M30" s="239">
        <f>IF(ISERROR('[33]Récolte_N'!$F$23)=TRUE,"",'[33]Récolte_N'!$F$23)</f>
        <v>14050</v>
      </c>
      <c r="N30" s="239">
        <f t="shared" si="7"/>
        <v>39.46120996441281</v>
      </c>
      <c r="O30" s="241">
        <f>IF(ISERROR('[33]Récolte_N'!$H$23)=TRUE,"",'[33]Récolte_N'!$H$23)</f>
        <v>55443</v>
      </c>
      <c r="P30" s="346">
        <f>'[3]PO'!$AI183</f>
        <v>45291.6</v>
      </c>
    </row>
    <row r="31" spans="1:16" ht="13.5" customHeight="1">
      <c r="A31" s="249" t="s">
        <v>28</v>
      </c>
      <c r="B31" s="239">
        <f>IF(ISERROR('[34]Récolte_N'!$F$23)=TRUE,"",'[34]Récolte_N'!$F$23)</f>
        <v>5346</v>
      </c>
      <c r="C31" s="239">
        <f t="shared" si="0"/>
        <v>42.83</v>
      </c>
      <c r="D31" s="241">
        <f>IF(ISERROR('[34]Récolte_N'!$H$23)=TRUE,"",'[34]Récolte_N'!$H$23)</f>
        <v>22896.917999999998</v>
      </c>
      <c r="E31" s="250">
        <f t="shared" si="4"/>
        <v>29808</v>
      </c>
      <c r="F31" s="344">
        <f>IF(ISERROR('[34]Récolte_N'!$I$23)=TRUE,"",'[34]Récolte_N'!$I$23)</f>
        <v>22550</v>
      </c>
      <c r="G31" s="348">
        <f t="shared" si="5"/>
        <v>27238.7</v>
      </c>
      <c r="H31" s="242">
        <f t="shared" si="1"/>
        <v>-0.17213376556149895</v>
      </c>
      <c r="I31" s="243">
        <f t="shared" si="2"/>
        <v>346.91799999999785</v>
      </c>
      <c r="J31" s="372">
        <f t="shared" si="6"/>
        <v>2569.2999999999993</v>
      </c>
      <c r="K31" s="246"/>
      <c r="L31" s="215" t="s">
        <v>28</v>
      </c>
      <c r="M31" s="239">
        <f>IF(ISERROR('[35]Récolte_N'!$F$23)=TRUE,"",'[35]Récolte_N'!$F$23)</f>
        <v>6900</v>
      </c>
      <c r="N31" s="239">
        <f t="shared" si="7"/>
        <v>43.2</v>
      </c>
      <c r="O31" s="241">
        <f>IF(ISERROR('[35]Récolte_N'!$H$23)=TRUE,"",'[35]Récolte_N'!$H$23)</f>
        <v>29808</v>
      </c>
      <c r="P31" s="346">
        <f>'[3]PO'!$AI184</f>
        <v>27238.7</v>
      </c>
    </row>
    <row r="32" spans="1:16" ht="12.75">
      <c r="A32" s="249" t="s">
        <v>38</v>
      </c>
      <c r="B32" s="239">
        <f>IF(ISERROR('[36]Récolte_N'!$F$23)=TRUE,"",'[36]Récolte_N'!$F$23)</f>
        <v>5670</v>
      </c>
      <c r="C32" s="239">
        <f t="shared" si="0"/>
        <v>43.248677248677254</v>
      </c>
      <c r="D32" s="241">
        <f>IF(ISERROR('[36]Récolte_N'!$H$23)=TRUE,"",'[36]Récolte_N'!$H$23)</f>
        <v>24522</v>
      </c>
      <c r="E32" s="250">
        <f t="shared" si="4"/>
        <v>23170</v>
      </c>
      <c r="F32" s="344">
        <f>IF(ISERROR('[36]Récolte_N'!$I$23)=TRUE,"",'[36]Récolte_N'!$I$23)</f>
        <v>17270</v>
      </c>
      <c r="G32" s="348">
        <f t="shared" si="5"/>
        <v>19468.4</v>
      </c>
      <c r="H32" s="242">
        <f t="shared" si="1"/>
        <v>-0.1129214521994617</v>
      </c>
      <c r="I32" s="243">
        <f t="shared" si="2"/>
        <v>7252</v>
      </c>
      <c r="J32" s="372">
        <f t="shared" si="6"/>
        <v>3701.5999999999985</v>
      </c>
      <c r="L32" s="215" t="s">
        <v>38</v>
      </c>
      <c r="M32" s="239">
        <f>IF(ISERROR('[37]Récolte_N'!$F$23)=TRUE,"",'[37]Récolte_N'!$F$23)</f>
        <v>5800</v>
      </c>
      <c r="N32" s="239">
        <f t="shared" si="7"/>
        <v>39.94827586206897</v>
      </c>
      <c r="O32" s="241">
        <f>IF(ISERROR('[37]Récolte_N'!$H$23)=TRUE,"",'[37]Récolte_N'!$H$23)</f>
        <v>23170</v>
      </c>
      <c r="P32" s="346">
        <f>'[3]PO'!$AI185</f>
        <v>19468.4</v>
      </c>
    </row>
    <row r="33" spans="1:16" ht="12.75">
      <c r="A33" s="249" t="s">
        <v>29</v>
      </c>
      <c r="B33" s="239">
        <f>IF(ISERROR('[38]Récolte_N'!$F$23)=TRUE,"",'[38]Récolte_N'!$F$23)</f>
        <v>4940</v>
      </c>
      <c r="C33" s="239">
        <f>IF(OR(B33="",B33=0),"",(D33/B33)*10)</f>
        <v>33.530364372469634</v>
      </c>
      <c r="D33" s="241">
        <f>IF(ISERROR('[38]Récolte_N'!$H$23)=TRUE,"",'[38]Récolte_N'!$H$23)</f>
        <v>16564</v>
      </c>
      <c r="E33" s="250">
        <f t="shared" si="4"/>
        <v>6458</v>
      </c>
      <c r="F33" s="344">
        <f>IF(ISERROR('[38]Récolte_N'!$I$23)=TRUE,"",'[38]Récolte_N'!$I$23)</f>
        <v>10000</v>
      </c>
      <c r="G33" s="344">
        <f>P33</f>
        <v>4370</v>
      </c>
      <c r="H33" s="242">
        <f t="shared" si="1"/>
        <v>1.288329519450801</v>
      </c>
      <c r="I33" s="243">
        <f t="shared" si="2"/>
        <v>6564</v>
      </c>
      <c r="J33" s="372">
        <f t="shared" si="6"/>
        <v>2088</v>
      </c>
      <c r="K33"/>
      <c r="L33" s="215" t="s">
        <v>29</v>
      </c>
      <c r="M33" s="239">
        <f>IF(ISERROR('[39]Récolte_N'!$F$23)=TRUE,"",'[39]Récolte_N'!$F$23)</f>
        <v>2487</v>
      </c>
      <c r="N33" s="239">
        <f t="shared" si="7"/>
        <v>25.96702854845195</v>
      </c>
      <c r="O33" s="241">
        <f>IF(ISERROR('[39]Récolte_N'!$H$23)=TRUE,"",'[39]Récolte_N'!$H$23)</f>
        <v>6458</v>
      </c>
      <c r="P33" s="346">
        <f>'[3]PO'!$AI186</f>
        <v>4370</v>
      </c>
    </row>
    <row r="34" spans="1:16" ht="12.75">
      <c r="A34" s="249" t="s">
        <v>30</v>
      </c>
      <c r="B34" s="239">
        <f>IF(ISERROR('[40]Récolte_N'!$F$23)=TRUE,"",'[40]Récolte_N'!$F$23)</f>
        <v>1550</v>
      </c>
      <c r="C34" s="239">
        <f t="shared" si="0"/>
        <v>36</v>
      </c>
      <c r="D34" s="241">
        <f>IF(ISERROR('[40]Récolte_N'!$H$23)=TRUE,"",'[40]Récolte_N'!$H$23)</f>
        <v>5580</v>
      </c>
      <c r="E34" s="241">
        <f>O34</f>
        <v>3100</v>
      </c>
      <c r="F34" s="344">
        <f>IF(ISERROR('[40]Récolte_N'!$I$23)=TRUE,"",'[40]Récolte_N'!$I$23)</f>
        <v>2900</v>
      </c>
      <c r="G34" s="344">
        <f>P34</f>
        <v>4651.8</v>
      </c>
      <c r="H34" s="242">
        <f t="shared" si="1"/>
        <v>-0.3765854077991315</v>
      </c>
      <c r="I34" s="243">
        <f t="shared" si="2"/>
        <v>2680</v>
      </c>
      <c r="J34" s="361">
        <f>O34-G34</f>
        <v>-1551.8000000000002</v>
      </c>
      <c r="L34" s="215" t="s">
        <v>30</v>
      </c>
      <c r="M34" s="239">
        <f>IF(ISERROR('[41]Récolte_N'!$F$23)=TRUE,"",'[41]Récolte_N'!$F$23)</f>
        <v>1000</v>
      </c>
      <c r="N34" s="239">
        <f t="shared" si="7"/>
        <v>31</v>
      </c>
      <c r="O34" s="241">
        <f>IF(ISERROR('[41]Récolte_N'!$H$23)=TRUE,"",'[41]Récolte_N'!$H$23)</f>
        <v>3100</v>
      </c>
      <c r="P34" s="346">
        <f>'[3]PO'!$AI187</f>
        <v>4651.8</v>
      </c>
    </row>
    <row r="35" spans="1:16" ht="12.75">
      <c r="A35" s="215"/>
      <c r="B35" s="254"/>
      <c r="C35" s="254"/>
      <c r="D35" s="256"/>
      <c r="E35" s="257"/>
      <c r="F35" s="258"/>
      <c r="G35" s="259"/>
      <c r="H35" s="260"/>
      <c r="I35" s="261"/>
      <c r="J35" s="362"/>
      <c r="L35" s="215"/>
      <c r="M35" s="263"/>
      <c r="N35" s="263"/>
      <c r="O35" s="263"/>
      <c r="P35" s="264"/>
    </row>
    <row r="36" spans="1:16" ht="15.75" thickBot="1">
      <c r="A36" s="324" t="s">
        <v>31</v>
      </c>
      <c r="B36" s="265">
        <f>IF(SUM(B15:B34)=0,"",SUM(B15:B34))</f>
        <v>138443</v>
      </c>
      <c r="C36" s="266">
        <f>IF(OR(B36="",B36=0),"",(D36/B36)*10)</f>
        <v>37.69766026451319</v>
      </c>
      <c r="D36" s="265">
        <f>IF(SUM(D15:D34)=0,"",SUM(D15:D34))</f>
        <v>521897.718</v>
      </c>
      <c r="E36" s="267">
        <f>IF(SUM(E15:E34)=0,"",SUM(E15:E34))</f>
        <v>486267.7</v>
      </c>
      <c r="F36" s="268">
        <f>IF(SUM(F15:F34)=0,"",SUM(F15:F34))</f>
        <v>400960</v>
      </c>
      <c r="G36" s="269">
        <f>IF(SUM(G15:G34)=0,"",SUM(G15:G34))</f>
        <v>395702.7</v>
      </c>
      <c r="H36" s="270">
        <f>IF(OR(F36=0,F36=""),"",(F36/G36)-1)</f>
        <v>0.013285984654640925</v>
      </c>
      <c r="I36" s="271">
        <f>SUM(I15:I34)</f>
        <v>120937.718</v>
      </c>
      <c r="J36" s="363">
        <f>SUM(J15:J34)</f>
        <v>90564.99999999999</v>
      </c>
      <c r="L36" s="373" t="s">
        <v>31</v>
      </c>
      <c r="M36" s="374">
        <f>IF(SUM(M15:M34)=0,"",SUM(M15:M34))</f>
        <v>119119</v>
      </c>
      <c r="N36" s="375">
        <f>IF(OR(M36="",M36=0),"",(O36/M36)*10)</f>
        <v>40.822009922850256</v>
      </c>
      <c r="O36" s="376">
        <f>IF(SUM(O15:O34)=0,"",SUM(O15:O34))</f>
        <v>486267.7</v>
      </c>
      <c r="P36" s="377">
        <f>IF(SUM(P15:P34)=0,"",SUM(P15:P34))</f>
        <v>395702.7</v>
      </c>
    </row>
    <row r="37" spans="1:9" ht="13.5" thickTop="1">
      <c r="A37" s="277"/>
      <c r="B37" s="278"/>
      <c r="C37" s="278"/>
      <c r="D37" s="278"/>
      <c r="E37" s="278"/>
      <c r="F37" s="278"/>
      <c r="G37" s="279"/>
      <c r="H37" s="280"/>
      <c r="I37" s="281"/>
    </row>
    <row r="38" spans="1:9" ht="12.75">
      <c r="A38" s="282" t="s">
        <v>32</v>
      </c>
      <c r="B38" s="283">
        <f>M36</f>
        <v>119119</v>
      </c>
      <c r="C38" s="283">
        <f>(D38/B38)*10</f>
        <v>40.822009922850256</v>
      </c>
      <c r="D38" s="283">
        <f>O36</f>
        <v>486267.7</v>
      </c>
      <c r="F38" s="283">
        <f>P36</f>
        <v>395702.7</v>
      </c>
      <c r="G38" s="279"/>
      <c r="H38" s="280"/>
      <c r="I38" s="281"/>
    </row>
    <row r="39" spans="1:9" ht="12.75">
      <c r="A39" s="282" t="s">
        <v>33</v>
      </c>
      <c r="B39" s="284"/>
      <c r="C39" s="285"/>
      <c r="D39" s="284"/>
      <c r="E39" s="284"/>
      <c r="F39" s="278"/>
      <c r="G39" s="279"/>
      <c r="H39" s="280"/>
      <c r="I39" s="281"/>
    </row>
    <row r="40" spans="1:9" ht="12.75">
      <c r="A40" s="282" t="s">
        <v>34</v>
      </c>
      <c r="B40" s="286">
        <f>IF(OR(B36="",B36=0),"",(B36/B38)-1)</f>
        <v>0.16222433029155714</v>
      </c>
      <c r="C40" s="286">
        <f>IF(OR(C36="",C36=0),"",(C36/C38)-1)</f>
        <v>-0.07653590953120126</v>
      </c>
      <c r="D40" s="286">
        <f>IF(OR(D36="",D36=0),"",(D36/D38)-1)</f>
        <v>0.07327243409340167</v>
      </c>
      <c r="E40" s="286"/>
      <c r="F40" s="286">
        <f>IF(OR(F36="",F36=0),"",(F36/F38)-1)</f>
        <v>0.013285984654640925</v>
      </c>
      <c r="G40" s="279"/>
      <c r="H40" s="280"/>
      <c r="I40" s="281"/>
    </row>
    <row r="41" ht="13.5" thickBot="1"/>
    <row r="42" spans="1:7" ht="12.75">
      <c r="A42" s="327" t="s">
        <v>0</v>
      </c>
      <c r="B42" s="287" t="s">
        <v>4</v>
      </c>
      <c r="C42" s="288" t="s">
        <v>4</v>
      </c>
      <c r="D42" s="289" t="s">
        <v>4</v>
      </c>
      <c r="E42" s="289" t="s">
        <v>4</v>
      </c>
      <c r="F42" s="290" t="s">
        <v>45</v>
      </c>
      <c r="G42" s="364" t="s">
        <v>46</v>
      </c>
    </row>
    <row r="43" spans="1:12" ht="12.75">
      <c r="A43" s="329"/>
      <c r="B43" s="291" t="s">
        <v>47</v>
      </c>
      <c r="C43" s="292" t="s">
        <v>47</v>
      </c>
      <c r="D43" s="293" t="s">
        <v>47</v>
      </c>
      <c r="E43" s="293" t="s">
        <v>47</v>
      </c>
      <c r="F43" s="294" t="s">
        <v>48</v>
      </c>
      <c r="G43" s="365" t="s">
        <v>49</v>
      </c>
      <c r="J43" s="295"/>
      <c r="K43" s="299"/>
      <c r="L43" s="295"/>
    </row>
    <row r="44" spans="1:12" ht="12.75">
      <c r="A44" s="329"/>
      <c r="B44" s="296" t="s">
        <v>60</v>
      </c>
      <c r="C44" s="297" t="s">
        <v>61</v>
      </c>
      <c r="D44" s="298" t="s">
        <v>60</v>
      </c>
      <c r="E44" s="298" t="s">
        <v>61</v>
      </c>
      <c r="F44" s="294" t="s">
        <v>50</v>
      </c>
      <c r="G44" s="365" t="s">
        <v>14</v>
      </c>
      <c r="J44" s="295"/>
      <c r="K44" s="299"/>
      <c r="L44" s="295"/>
    </row>
    <row r="45" spans="1:12" ht="12.75">
      <c r="A45" s="331"/>
      <c r="B45" s="300" t="s">
        <v>51</v>
      </c>
      <c r="C45" s="301" t="s">
        <v>51</v>
      </c>
      <c r="D45" s="302" t="s">
        <v>52</v>
      </c>
      <c r="E45" s="302" t="s">
        <v>52</v>
      </c>
      <c r="F45" s="303" t="s">
        <v>47</v>
      </c>
      <c r="G45" s="366"/>
      <c r="J45" s="295"/>
      <c r="K45" s="299"/>
      <c r="L45" s="295"/>
    </row>
    <row r="46" spans="1:12" ht="12.75">
      <c r="A46" s="329" t="s">
        <v>15</v>
      </c>
      <c r="B46" s="305">
        <f>'[42]PO'!$AI168</f>
        <v>594.5</v>
      </c>
      <c r="C46" s="306">
        <f>'[3]PO'!$AH168</f>
        <v>309.3</v>
      </c>
      <c r="D46" s="307">
        <f>IF(OR(F15="",F15=0),"",B46/F15)</f>
        <v>0.9007575757575758</v>
      </c>
      <c r="E46" s="308">
        <f>IF(OR(G15="",G15=0),"",C46/G15)</f>
        <v>0.9932562620423894</v>
      </c>
      <c r="F46" s="309">
        <f aca="true" t="shared" si="8" ref="F46:F67">IF(OR(D46="",D46=0),"",(D46-E46)*100)</f>
        <v>-9.249868628481362</v>
      </c>
      <c r="G46" s="367">
        <f>IF(D15="","",(F15/D15))</f>
        <v>0.3375959079283887</v>
      </c>
      <c r="J46" s="295"/>
      <c r="K46" s="299"/>
      <c r="L46" s="295"/>
    </row>
    <row r="47" spans="1:12" ht="12.75">
      <c r="A47" s="329" t="s">
        <v>39</v>
      </c>
      <c r="B47" s="306">
        <f>'[42]PO'!$AI169</f>
        <v>1585.5</v>
      </c>
      <c r="C47" s="306">
        <f>'[3]PO'!$AH169</f>
        <v>1334.3</v>
      </c>
      <c r="D47" s="310">
        <f>IF(OR(F16="",F16=0),"",B47/F16)</f>
        <v>0.9909375</v>
      </c>
      <c r="E47" s="308">
        <f>IF(OR(G16="",G16=0),"",C47/G16)</f>
        <v>0.9676553774747987</v>
      </c>
      <c r="F47" s="309">
        <f t="shared" si="8"/>
        <v>2.3282122525201343</v>
      </c>
      <c r="G47" s="367">
        <f>IF(D16="","",(F16/D16))</f>
        <v>0.3243462396107845</v>
      </c>
      <c r="J47" s="295"/>
      <c r="K47" s="299"/>
      <c r="L47" s="295"/>
    </row>
    <row r="48" spans="1:12" ht="12.75">
      <c r="A48" s="329" t="s">
        <v>16</v>
      </c>
      <c r="B48" s="306">
        <f>'[42]PO'!$AI170</f>
        <v>27902.7</v>
      </c>
      <c r="C48" s="306">
        <f>'[3]PO'!$AH170</f>
        <v>26746.5</v>
      </c>
      <c r="D48" s="310">
        <f aca="true" t="shared" si="9" ref="D48:E64">IF(OR(F17="",F17=0),"",B48/F17)</f>
        <v>0.996525</v>
      </c>
      <c r="E48" s="311">
        <f t="shared" si="9"/>
        <v>0.9875095994801513</v>
      </c>
      <c r="F48" s="309">
        <f t="shared" si="8"/>
        <v>0.9015400519848726</v>
      </c>
      <c r="G48" s="367">
        <f>IF(D17="","",(F17/D17))</f>
        <v>0.7543103448275862</v>
      </c>
      <c r="J48" s="295"/>
      <c r="K48" s="299"/>
      <c r="L48" s="295"/>
    </row>
    <row r="49" spans="1:12" ht="12.75">
      <c r="A49" s="329" t="s">
        <v>36</v>
      </c>
      <c r="B49" s="306">
        <f>'[42]PO'!$AI171</f>
        <v>322.2</v>
      </c>
      <c r="C49" s="306">
        <f>'[3]PO'!$AH171</f>
        <v>344.4</v>
      </c>
      <c r="D49" s="310">
        <f t="shared" si="9"/>
        <v>0.9913846153846153</v>
      </c>
      <c r="E49" s="311">
        <f t="shared" si="9"/>
        <v>0.8842105263157894</v>
      </c>
      <c r="F49" s="309">
        <f t="shared" si="8"/>
        <v>10.717408906882586</v>
      </c>
      <c r="G49" s="367">
        <f>IF(D18="","",(F18/D18))</f>
        <v>0.2264808362369338</v>
      </c>
      <c r="J49" s="295"/>
      <c r="K49" s="299"/>
      <c r="L49" s="295"/>
    </row>
    <row r="50" spans="1:12" ht="12.75">
      <c r="A50" s="329" t="s">
        <v>17</v>
      </c>
      <c r="B50" s="306">
        <f>'[42]PO'!$AI172</f>
        <v>2636</v>
      </c>
      <c r="C50" s="306">
        <f>'[3]PO'!$AH172</f>
        <v>5736.7</v>
      </c>
      <c r="D50" s="310">
        <f t="shared" si="9"/>
        <v>0.8786666666666667</v>
      </c>
      <c r="E50" s="311">
        <f t="shared" si="9"/>
        <v>0.9948494728079912</v>
      </c>
      <c r="F50" s="309">
        <f t="shared" si="8"/>
        <v>-11.618280614132448</v>
      </c>
      <c r="G50" s="367">
        <f aca="true" t="shared" si="10" ref="G50:G65">IF(D19="","",(F19/D19))</f>
        <v>0.3968253968253968</v>
      </c>
      <c r="J50" s="295"/>
      <c r="K50" s="299"/>
      <c r="L50" s="295"/>
    </row>
    <row r="51" spans="1:12" ht="12.75">
      <c r="A51" s="329" t="s">
        <v>18</v>
      </c>
      <c r="B51" s="306">
        <f>'[42]PO'!$AI173</f>
        <v>58824.1</v>
      </c>
      <c r="C51" s="306">
        <f>'[3]PO'!$AH173</f>
        <v>68541</v>
      </c>
      <c r="D51" s="310">
        <f t="shared" si="9"/>
        <v>0.986981543624161</v>
      </c>
      <c r="E51" s="311">
        <f t="shared" si="9"/>
        <v>0.9925638444996343</v>
      </c>
      <c r="F51" s="309">
        <f t="shared" si="8"/>
        <v>-0.558230087547329</v>
      </c>
      <c r="G51" s="367">
        <f t="shared" si="10"/>
        <v>0.8989441930618401</v>
      </c>
      <c r="J51" s="295"/>
      <c r="K51" s="299"/>
      <c r="L51" s="295"/>
    </row>
    <row r="52" spans="1:12" ht="12.75">
      <c r="A52" s="329" t="s">
        <v>19</v>
      </c>
      <c r="B52" s="306">
        <f>'[42]PO'!$AI174</f>
        <v>2600.8</v>
      </c>
      <c r="C52" s="306">
        <f>'[3]PO'!$AH174</f>
        <v>1722.3</v>
      </c>
      <c r="D52" s="310">
        <f>IF(OR(F21="",F21=0),"",B52/F21)</f>
        <v>0.992671755725191</v>
      </c>
      <c r="E52" s="311">
        <f t="shared" si="9"/>
        <v>0.9539714190761049</v>
      </c>
      <c r="F52" s="309">
        <f t="shared" si="8"/>
        <v>3.870033664908601</v>
      </c>
      <c r="G52" s="367">
        <f t="shared" si="10"/>
        <v>0.5848214285714286</v>
      </c>
      <c r="J52" s="295"/>
      <c r="K52" s="299"/>
      <c r="L52" s="295"/>
    </row>
    <row r="53" spans="1:12" ht="12.75">
      <c r="A53" s="329" t="s">
        <v>21</v>
      </c>
      <c r="B53" s="306">
        <f>'[42]PO'!$AI175</f>
        <v>1928.3</v>
      </c>
      <c r="C53" s="306">
        <f>'[3]PO'!$AH175</f>
        <v>1741.1</v>
      </c>
      <c r="D53" s="310">
        <f t="shared" si="9"/>
        <v>0.9888717948717949</v>
      </c>
      <c r="E53" s="311">
        <f t="shared" si="9"/>
        <v>0.9990818844322028</v>
      </c>
      <c r="F53" s="309">
        <f t="shared" si="8"/>
        <v>-1.021008956040792</v>
      </c>
      <c r="G53" s="367">
        <f t="shared" si="10"/>
        <v>0.8590308370044053</v>
      </c>
      <c r="J53" s="295"/>
      <c r="K53" s="299"/>
      <c r="L53" s="295"/>
    </row>
    <row r="54" spans="1:12" ht="12.75">
      <c r="A54" s="329" t="s">
        <v>35</v>
      </c>
      <c r="B54" s="306">
        <f>'[42]PO'!$AI176</f>
        <v>66940.5</v>
      </c>
      <c r="C54" s="306">
        <f>'[3]PO'!$AH176</f>
        <v>57671.7</v>
      </c>
      <c r="D54" s="310">
        <f t="shared" si="9"/>
        <v>0.8883941605839416</v>
      </c>
      <c r="E54" s="311">
        <f t="shared" si="9"/>
        <v>0.9923822667015403</v>
      </c>
      <c r="F54" s="309">
        <f t="shared" si="8"/>
        <v>-10.398810611759867</v>
      </c>
      <c r="G54" s="367">
        <f t="shared" si="10"/>
        <v>0.8917159763313609</v>
      </c>
      <c r="J54" s="295"/>
      <c r="K54" s="299"/>
      <c r="L54" s="295"/>
    </row>
    <row r="55" spans="1:12" ht="12.75">
      <c r="A55" s="329" t="s">
        <v>22</v>
      </c>
      <c r="B55" s="306">
        <f>'[42]PO'!$AI177</f>
        <v>22810.3</v>
      </c>
      <c r="C55" s="306">
        <f>'[3]PO'!$AH177</f>
        <v>24000.8</v>
      </c>
      <c r="D55" s="310">
        <f t="shared" si="9"/>
        <v>0.9960829694323143</v>
      </c>
      <c r="E55" s="311">
        <f t="shared" si="9"/>
        <v>0.9905161242395979</v>
      </c>
      <c r="F55" s="309">
        <f t="shared" si="8"/>
        <v>0.5566845192716441</v>
      </c>
      <c r="G55" s="367">
        <f>IF(D24="","",(F24/D24))</f>
        <v>0.6361111111111111</v>
      </c>
      <c r="J55" s="295"/>
      <c r="K55" s="299"/>
      <c r="L55" s="299"/>
    </row>
    <row r="56" spans="1:12" ht="12.75">
      <c r="A56" s="329" t="s">
        <v>37</v>
      </c>
      <c r="B56" s="306">
        <f>'[42]PO'!$AI178</f>
        <v>34.8</v>
      </c>
      <c r="C56" s="306">
        <f>'[3]PO'!$AH178</f>
        <v>20.3</v>
      </c>
      <c r="D56" s="310">
        <f t="shared" si="9"/>
        <v>0.9942857142857142</v>
      </c>
      <c r="E56" s="311">
        <f t="shared" si="9"/>
        <v>1</v>
      </c>
      <c r="F56" s="309">
        <f t="shared" si="8"/>
        <v>-0.5714285714285783</v>
      </c>
      <c r="G56" s="367">
        <f t="shared" si="10"/>
        <v>0.12962962962962962</v>
      </c>
      <c r="J56" s="295"/>
      <c r="K56" s="299"/>
      <c r="L56" s="295"/>
    </row>
    <row r="57" spans="1:12" ht="12.75">
      <c r="A57" s="329" t="s">
        <v>23</v>
      </c>
      <c r="B57" s="306">
        <f>'[42]PO'!$AI179</f>
        <v>9252.8</v>
      </c>
      <c r="C57" s="306">
        <f>'[3]PO'!$AH179</f>
        <v>4592.7</v>
      </c>
      <c r="D57" s="310">
        <f>IF(OR(F26="",F26=0),"",B57/F26)</f>
        <v>0.9949247311827957</v>
      </c>
      <c r="E57" s="311">
        <f t="shared" si="9"/>
        <v>0.9930376873013471</v>
      </c>
      <c r="F57" s="309">
        <f t="shared" si="8"/>
        <v>0.1887043881448558</v>
      </c>
      <c r="G57" s="367">
        <f t="shared" si="10"/>
        <v>0.9316956861487908</v>
      </c>
      <c r="J57" s="295"/>
      <c r="K57" s="299"/>
      <c r="L57" s="295"/>
    </row>
    <row r="58" spans="1:12" ht="12.75">
      <c r="A58" s="329" t="s">
        <v>24</v>
      </c>
      <c r="B58" s="306">
        <f>'[42]PO'!$AI180</f>
        <v>12026.9</v>
      </c>
      <c r="C58" s="306">
        <f>'[3]PO'!$AH180</f>
        <v>10226.3</v>
      </c>
      <c r="D58" s="310">
        <f t="shared" si="9"/>
        <v>0.9699112903225806</v>
      </c>
      <c r="E58" s="311">
        <f t="shared" si="9"/>
        <v>0.9857149742156248</v>
      </c>
      <c r="F58" s="309">
        <f t="shared" si="8"/>
        <v>-1.5803683893044207</v>
      </c>
      <c r="G58" s="367">
        <f t="shared" si="10"/>
        <v>0.4155495978552279</v>
      </c>
      <c r="J58" s="295"/>
      <c r="K58" s="299"/>
      <c r="L58" s="295"/>
    </row>
    <row r="59" spans="1:12" ht="12.75">
      <c r="A59" s="329" t="s">
        <v>25</v>
      </c>
      <c r="B59" s="306">
        <f>'[42]PO'!$AI181</f>
        <v>57797</v>
      </c>
      <c r="C59" s="306">
        <f>'[3]PO'!$AH181</f>
        <v>61923.7</v>
      </c>
      <c r="D59" s="310">
        <f t="shared" si="9"/>
        <v>0.9174126984126985</v>
      </c>
      <c r="E59" s="311">
        <f t="shared" si="9"/>
        <v>0.9950315669043223</v>
      </c>
      <c r="F59" s="309">
        <f t="shared" si="8"/>
        <v>-7.76188684916238</v>
      </c>
      <c r="G59" s="367">
        <f t="shared" si="10"/>
        <v>0.7590361445783133</v>
      </c>
      <c r="J59" s="295"/>
      <c r="K59" s="299"/>
      <c r="L59" s="295"/>
    </row>
    <row r="60" spans="1:12" ht="12.75">
      <c r="A60" s="329" t="s">
        <v>26</v>
      </c>
      <c r="B60" s="306">
        <f>'[42]PO'!$AI182</f>
        <v>21149.3</v>
      </c>
      <c r="C60" s="306">
        <f>'[3]PO'!$AH182</f>
        <v>27323.4</v>
      </c>
      <c r="D60" s="310">
        <f t="shared" si="9"/>
        <v>0.9613318181818181</v>
      </c>
      <c r="E60" s="311">
        <f t="shared" si="9"/>
        <v>0.9917389568436717</v>
      </c>
      <c r="F60" s="309">
        <f t="shared" si="8"/>
        <v>-3.0407138661853628</v>
      </c>
      <c r="G60" s="367">
        <f t="shared" si="10"/>
        <v>0.8643721515008643</v>
      </c>
      <c r="J60" s="295"/>
      <c r="K60" s="299"/>
      <c r="L60" s="295"/>
    </row>
    <row r="61" spans="1:12" ht="12.75">
      <c r="A61" s="329" t="s">
        <v>27</v>
      </c>
      <c r="B61" s="306">
        <f>'[42]PO'!$AI183</f>
        <v>44050.7</v>
      </c>
      <c r="C61" s="306">
        <f>'[3]PO'!$AH183</f>
        <v>45155.6</v>
      </c>
      <c r="D61" s="310">
        <f t="shared" si="9"/>
        <v>0.9681472527472527</v>
      </c>
      <c r="E61" s="311">
        <f t="shared" si="9"/>
        <v>0.9969972356905034</v>
      </c>
      <c r="F61" s="309">
        <f t="shared" si="8"/>
        <v>-2.8849982943250696</v>
      </c>
      <c r="G61" s="367">
        <f t="shared" si="10"/>
        <v>0.7949264474649709</v>
      </c>
      <c r="J61" s="295"/>
      <c r="K61" s="299"/>
      <c r="L61" s="295"/>
    </row>
    <row r="62" spans="1:12" ht="12.75">
      <c r="A62" s="329" t="s">
        <v>28</v>
      </c>
      <c r="B62" s="306">
        <f>'[42]PO'!$AI184</f>
        <v>22026.2</v>
      </c>
      <c r="C62" s="306">
        <f>'[3]PO'!$AH184</f>
        <v>26847.2</v>
      </c>
      <c r="D62" s="310">
        <f t="shared" si="9"/>
        <v>0.9767716186252772</v>
      </c>
      <c r="E62" s="311">
        <f t="shared" si="9"/>
        <v>0.9856270673710567</v>
      </c>
      <c r="F62" s="309">
        <f t="shared" si="8"/>
        <v>-0.8855448745779482</v>
      </c>
      <c r="G62" s="367">
        <f>IF(D31="","",(F31/D31))</f>
        <v>0.9848487032184856</v>
      </c>
      <c r="J62" s="295"/>
      <c r="K62" s="299"/>
      <c r="L62" s="295"/>
    </row>
    <row r="63" spans="1:12" ht="12.75">
      <c r="A63" s="329" t="s">
        <v>38</v>
      </c>
      <c r="B63" s="306">
        <f>'[42]PO'!$AI185</f>
        <v>16579.1</v>
      </c>
      <c r="C63" s="306">
        <f>'[3]PO'!$AH185</f>
        <v>19313.9</v>
      </c>
      <c r="D63" s="310">
        <f t="shared" si="9"/>
        <v>0.959994209612044</v>
      </c>
      <c r="E63" s="311">
        <f t="shared" si="9"/>
        <v>0.9920640627889298</v>
      </c>
      <c r="F63" s="309">
        <f t="shared" si="8"/>
        <v>-3.206985317688582</v>
      </c>
      <c r="G63" s="367">
        <f>IF(D32="","",(F32/D32))</f>
        <v>0.7042655574586086</v>
      </c>
      <c r="J63" s="295"/>
      <c r="K63" s="299"/>
      <c r="L63" s="295"/>
    </row>
    <row r="64" spans="1:12" ht="12.75">
      <c r="A64" s="329" t="s">
        <v>29</v>
      </c>
      <c r="B64" s="306">
        <f>'[42]PO'!$AI186</f>
        <v>8979.5</v>
      </c>
      <c r="C64" s="306">
        <f>'[3]PO'!$AH186</f>
        <v>4312.6</v>
      </c>
      <c r="D64" s="310">
        <f t="shared" si="9"/>
        <v>0.89795</v>
      </c>
      <c r="E64" s="311">
        <f t="shared" si="9"/>
        <v>0.9868649885583525</v>
      </c>
      <c r="F64" s="309">
        <f t="shared" si="8"/>
        <v>-8.891498855835245</v>
      </c>
      <c r="G64" s="367">
        <f t="shared" si="10"/>
        <v>0.6037189084762135</v>
      </c>
      <c r="J64" s="295"/>
      <c r="K64" s="299"/>
      <c r="L64" s="295"/>
    </row>
    <row r="65" spans="1:12" ht="12.75">
      <c r="A65" s="329" t="s">
        <v>30</v>
      </c>
      <c r="B65" s="306">
        <f>'[42]PO'!$AI187</f>
        <v>2769.3</v>
      </c>
      <c r="C65" s="306">
        <f>'[3]PO'!$AH187</f>
        <v>4308</v>
      </c>
      <c r="D65" s="310">
        <f>IF(OR(F34="",F34=0),"",B65/F34)</f>
        <v>0.9549310344827587</v>
      </c>
      <c r="E65" s="311">
        <f>IF(OR(G34="",G34=0),"",C65/G34)</f>
        <v>0.9260931252418418</v>
      </c>
      <c r="F65" s="309">
        <f t="shared" si="8"/>
        <v>2.8837909240916892</v>
      </c>
      <c r="G65" s="367">
        <f t="shared" si="10"/>
        <v>0.5197132616487455</v>
      </c>
      <c r="J65" s="295"/>
      <c r="K65" s="299"/>
      <c r="L65" s="295"/>
    </row>
    <row r="66" spans="1:12" ht="12.75">
      <c r="A66" s="329"/>
      <c r="B66" s="312"/>
      <c r="C66" s="312"/>
      <c r="D66" s="313"/>
      <c r="E66" s="308">
        <f>IF(OR(G35="",G35=0),"",C66/G35)</f>
      </c>
      <c r="F66" s="309"/>
      <c r="G66" s="367"/>
      <c r="J66" s="295"/>
      <c r="K66" s="299"/>
      <c r="L66" s="295"/>
    </row>
    <row r="67" spans="1:12" ht="13.5" thickBot="1">
      <c r="A67" s="334" t="s">
        <v>31</v>
      </c>
      <c r="B67" s="314">
        <f>IF(SUM(B46:B65)=0,"",SUM(B46:B65))</f>
        <v>380810.49999999994</v>
      </c>
      <c r="C67" s="314">
        <f>IF(SUM(C46:C65)=0,"",SUM(C46:C65))</f>
        <v>392171.8</v>
      </c>
      <c r="D67" s="315">
        <f>IF(OR(F36="",F36=0),"",B67/F36)</f>
        <v>0.9497468575418992</v>
      </c>
      <c r="E67" s="316">
        <f>IF(OR(G36="",G36=0),"",C67/G36)</f>
        <v>0.9910768867637243</v>
      </c>
      <c r="F67" s="317">
        <f t="shared" si="8"/>
        <v>-4.133002922182505</v>
      </c>
      <c r="G67" s="368">
        <f>IF(D36="","",(F36/D36))</f>
        <v>0.7682731427463341</v>
      </c>
      <c r="J67" s="295"/>
      <c r="K67" s="299"/>
      <c r="L67" s="295"/>
    </row>
    <row r="68" spans="10:12" ht="12.75">
      <c r="J68" s="295"/>
      <c r="K68" s="295"/>
      <c r="L68" s="295"/>
    </row>
  </sheetData>
  <mergeCells count="1">
    <mergeCell ref="B11:E11"/>
  </mergeCells>
  <printOptions/>
  <pageMargins left="0.75" right="0.75" top="1" bottom="1" header="0.4921259845" footer="0.4921259845"/>
  <pageSetup fitToHeight="1" fitToWidth="1"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workbookViewId="0" topLeftCell="A1">
      <selection activeCell="H4" sqref="H4"/>
    </sheetView>
  </sheetViews>
  <sheetFormatPr defaultColWidth="11.421875" defaultRowHeight="12.75"/>
  <cols>
    <col min="1" max="1" width="32.28125" style="178" customWidth="1"/>
    <col min="2" max="2" width="14.7109375" style="180" customWidth="1"/>
    <col min="3" max="3" width="14.7109375" style="181" customWidth="1"/>
    <col min="4" max="4" width="14.140625" style="180" customWidth="1"/>
    <col min="5" max="6" width="14.7109375" style="180" customWidth="1"/>
    <col min="7" max="7" width="16.421875" style="182" customWidth="1"/>
    <col min="8" max="8" width="16.421875" style="183" customWidth="1"/>
    <col min="9" max="9" width="14.7109375" style="178" customWidth="1"/>
    <col min="10" max="10" width="13.7109375" style="178" customWidth="1"/>
    <col min="11" max="11" width="22.00390625" style="178" customWidth="1"/>
    <col min="12" max="12" width="33.00390625" style="178" customWidth="1"/>
    <col min="13" max="14" width="10.7109375" style="178" customWidth="1"/>
    <col min="15" max="15" width="11.57421875" style="178" customWidth="1"/>
    <col min="16" max="16" width="18.28125" style="178" customWidth="1"/>
    <col min="17" max="16384" width="11.421875" style="178" customWidth="1"/>
  </cols>
  <sheetData>
    <row r="1" ht="12.75"/>
    <row r="2" ht="12.75"/>
    <row r="3" ht="12.75">
      <c r="A3" s="179"/>
    </row>
    <row r="4" spans="1:4" ht="14.25">
      <c r="A4" s="184"/>
      <c r="B4" s="369"/>
      <c r="D4" s="186"/>
    </row>
    <row r="5" ht="12.75"/>
    <row r="6" ht="12.75"/>
    <row r="7" spans="1:4" s="187" customFormat="1" ht="13.5" thickBot="1">
      <c r="A7" s="188"/>
      <c r="C7" s="186"/>
      <c r="D7" s="189"/>
    </row>
    <row r="8" spans="1:9" ht="30">
      <c r="A8" s="190" t="s">
        <v>69</v>
      </c>
      <c r="B8" s="190"/>
      <c r="C8" s="191"/>
      <c r="D8" s="192"/>
      <c r="E8" s="192"/>
      <c r="F8" s="192"/>
      <c r="G8" s="192"/>
      <c r="H8" s="193"/>
      <c r="I8" s="194"/>
    </row>
    <row r="9" spans="1:7" ht="15" customHeight="1">
      <c r="A9" s="195"/>
      <c r="B9"/>
      <c r="C9"/>
      <c r="D9"/>
      <c r="E9"/>
      <c r="F9"/>
      <c r="G9"/>
    </row>
    <row r="10" ht="13.5" thickBot="1"/>
    <row r="11" spans="1:16" ht="16.5" thickTop="1">
      <c r="A11" s="203" t="s">
        <v>0</v>
      </c>
      <c r="B11" s="196" t="s">
        <v>1</v>
      </c>
      <c r="C11" s="197"/>
      <c r="D11" s="197"/>
      <c r="E11" s="198"/>
      <c r="F11" s="199" t="s">
        <v>53</v>
      </c>
      <c r="G11" s="199" t="s">
        <v>42</v>
      </c>
      <c r="H11" s="200"/>
      <c r="I11" s="370" t="s">
        <v>3</v>
      </c>
      <c r="J11" s="319"/>
      <c r="L11" s="203" t="s">
        <v>0</v>
      </c>
      <c r="M11" s="204"/>
      <c r="N11" s="205" t="s">
        <v>1</v>
      </c>
      <c r="O11" s="206"/>
      <c r="P11" s="336" t="s">
        <v>42</v>
      </c>
    </row>
    <row r="12" spans="1:16" ht="12.75">
      <c r="A12" s="215"/>
      <c r="B12" s="207" t="s">
        <v>53</v>
      </c>
      <c r="C12" s="208" t="s">
        <v>53</v>
      </c>
      <c r="D12" s="208" t="s">
        <v>53</v>
      </c>
      <c r="E12" s="209" t="s">
        <v>55</v>
      </c>
      <c r="F12" s="210" t="s">
        <v>4</v>
      </c>
      <c r="G12" s="210" t="s">
        <v>4</v>
      </c>
      <c r="H12" s="211" t="s">
        <v>2</v>
      </c>
      <c r="I12" s="212"/>
      <c r="J12" s="320"/>
      <c r="L12" s="215" t="s">
        <v>58</v>
      </c>
      <c r="M12" s="216"/>
      <c r="N12" s="217"/>
      <c r="O12" s="218"/>
      <c r="P12" s="337" t="s">
        <v>4</v>
      </c>
    </row>
    <row r="13" spans="1:16" ht="12" customHeight="1">
      <c r="A13" s="215"/>
      <c r="B13" s="219" t="s">
        <v>5</v>
      </c>
      <c r="C13" s="220" t="s">
        <v>6</v>
      </c>
      <c r="D13" s="221" t="s">
        <v>7</v>
      </c>
      <c r="E13" s="222" t="s">
        <v>7</v>
      </c>
      <c r="F13" s="218" t="s">
        <v>8</v>
      </c>
      <c r="G13" s="218" t="s">
        <v>8</v>
      </c>
      <c r="H13" s="223" t="s">
        <v>14</v>
      </c>
      <c r="I13" s="224" t="s">
        <v>56</v>
      </c>
      <c r="J13" s="321" t="s">
        <v>43</v>
      </c>
      <c r="K13" s="226"/>
      <c r="L13" s="215" t="s">
        <v>59</v>
      </c>
      <c r="M13" s="227" t="s">
        <v>5</v>
      </c>
      <c r="N13" s="228" t="s">
        <v>6</v>
      </c>
      <c r="O13" s="227" t="s">
        <v>7</v>
      </c>
      <c r="P13" s="338" t="s">
        <v>8</v>
      </c>
    </row>
    <row r="14" spans="1:16" ht="12.75">
      <c r="A14" s="238"/>
      <c r="B14" s="229" t="s">
        <v>9</v>
      </c>
      <c r="C14" s="230" t="s">
        <v>10</v>
      </c>
      <c r="D14" s="231" t="s">
        <v>11</v>
      </c>
      <c r="E14" s="232" t="s">
        <v>11</v>
      </c>
      <c r="F14" s="233" t="s">
        <v>12</v>
      </c>
      <c r="G14" s="233" t="s">
        <v>13</v>
      </c>
      <c r="H14" s="234"/>
      <c r="I14" s="235"/>
      <c r="J14" s="360"/>
      <c r="L14" s="238"/>
      <c r="M14" s="233" t="s">
        <v>9</v>
      </c>
      <c r="N14" s="230" t="s">
        <v>10</v>
      </c>
      <c r="O14" s="233" t="s">
        <v>11</v>
      </c>
      <c r="P14" s="339" t="s">
        <v>13</v>
      </c>
    </row>
    <row r="15" spans="1:16" ht="13.5" customHeight="1">
      <c r="A15" s="247" t="s">
        <v>15</v>
      </c>
      <c r="B15" s="239">
        <f>IF(ISERROR('[1]Récolte_N'!$F$24)=TRUE,"",'[1]Récolte_N'!$F$24)</f>
        <v>2015</v>
      </c>
      <c r="C15" s="239">
        <f aca="true" t="shared" si="0" ref="C15:C34">IF(OR(B15="",B15=0),"",(D15/B15)*10)</f>
        <v>24.68982630272953</v>
      </c>
      <c r="D15" s="241">
        <f>IF(ISERROR('[1]Récolte_N'!$H$24)=TRUE,"",'[1]Récolte_N'!$H$24)</f>
        <v>4975</v>
      </c>
      <c r="E15" s="241">
        <f>O15</f>
        <v>3275</v>
      </c>
      <c r="F15" s="344">
        <f>IF(ISERROR('[1]Récolte_N'!$I$24)=TRUE,"",'[1]Récolte_N'!$I$24)</f>
        <v>1250</v>
      </c>
      <c r="G15" s="344">
        <f>P15</f>
        <v>1449.4</v>
      </c>
      <c r="H15" s="242">
        <f>IF(OR(G15=0,G15=""),"",(F15/G15)-1)</f>
        <v>-0.13757416862149863</v>
      </c>
      <c r="I15" s="243">
        <f>D15-F15</f>
        <v>3725</v>
      </c>
      <c r="J15" s="361">
        <f>O15-G15</f>
        <v>1825.6</v>
      </c>
      <c r="K15" s="246"/>
      <c r="L15" s="345" t="s">
        <v>15</v>
      </c>
      <c r="M15" s="239">
        <f>IF(ISERROR('[2]Récolte_N'!$F$24)=TRUE,"",'[2]Récolte_N'!$F$24)</f>
        <v>1320</v>
      </c>
      <c r="N15" s="239">
        <f aca="true" t="shared" si="1" ref="N15:N22">IF(OR(M15="",M15=0),"",(O15/M15)*10)</f>
        <v>24.81060606060606</v>
      </c>
      <c r="O15" s="241">
        <f>IF(ISERROR('[2]Récolte_N'!$H$24)=TRUE,"",'[2]Récolte_N'!$H$24)</f>
        <v>3275</v>
      </c>
      <c r="P15" s="346">
        <f>'[3]FE'!$AI168</f>
        <v>1449.4</v>
      </c>
    </row>
    <row r="16" spans="1:16" ht="13.5" customHeight="1">
      <c r="A16" s="249" t="s">
        <v>39</v>
      </c>
      <c r="B16" s="239">
        <f>IF(ISERROR('[4]Récolte_N'!$F$24)=TRUE,"",'[4]Récolte_N'!$F$24)</f>
        <v>616</v>
      </c>
      <c r="C16" s="239">
        <f t="shared" si="0"/>
        <v>25</v>
      </c>
      <c r="D16" s="241">
        <f>IF(ISERROR('[4]Récolte_N'!$H$24)=TRUE,"",'[4]Récolte_N'!$H$24)</f>
        <v>1540</v>
      </c>
      <c r="E16" s="241">
        <f>O16</f>
        <v>1013</v>
      </c>
      <c r="F16" s="344">
        <f>IF(ISERROR('[4]Récolte_N'!$I$24)=TRUE,"",'[4]Récolte_N'!$I$24)</f>
        <v>160</v>
      </c>
      <c r="G16" s="344">
        <f>P16</f>
        <v>308.5</v>
      </c>
      <c r="H16" s="242">
        <f>IF(OR(G16=0,G16=""),"",(F16/G16)-1)</f>
        <v>-0.4813614262560778</v>
      </c>
      <c r="I16" s="243">
        <f aca="true" t="shared" si="2" ref="I16:I34">D16-F16</f>
        <v>1380</v>
      </c>
      <c r="J16" s="361">
        <f>O16-G16</f>
        <v>704.5</v>
      </c>
      <c r="K16" s="246"/>
      <c r="L16" s="347" t="s">
        <v>39</v>
      </c>
      <c r="M16" s="239">
        <f>IF(ISERROR('[5]Récolte_N'!$F$24)=TRUE,"",'[5]Récolte_N'!$F$24)</f>
        <v>378</v>
      </c>
      <c r="N16" s="239">
        <f t="shared" si="1"/>
        <v>26.7989417989418</v>
      </c>
      <c r="O16" s="241">
        <f>IF(ISERROR('[5]Récolte_N'!$H$24)=TRUE,"",'[5]Récolte_N'!$H$24)</f>
        <v>1013</v>
      </c>
      <c r="P16" s="346">
        <f>'[3]FE'!$AI169</f>
        <v>308.5</v>
      </c>
    </row>
    <row r="17" spans="1:16" ht="13.5" customHeight="1">
      <c r="A17" s="249" t="s">
        <v>16</v>
      </c>
      <c r="B17" s="239">
        <f>IF(ISERROR('[6]Récolte_N'!$F$24)=TRUE,"",'[6]Récolte_N'!$F$24)</f>
        <v>2380</v>
      </c>
      <c r="C17" s="239">
        <f t="shared" si="0"/>
        <v>21</v>
      </c>
      <c r="D17" s="241">
        <f>IF(ISERROR('[6]Récolte_N'!$H$24)=TRUE,"",'[6]Récolte_N'!$H$24)</f>
        <v>4998</v>
      </c>
      <c r="E17" s="250">
        <f>O17</f>
        <v>4368</v>
      </c>
      <c r="F17" s="344">
        <f>IF(ISERROR('[6]Récolte_N'!$I$24)=TRUE,"",'[6]Récolte_N'!$I$24)</f>
        <v>1955</v>
      </c>
      <c r="G17" s="348">
        <f>P17</f>
        <v>2099.8</v>
      </c>
      <c r="H17" s="242">
        <f aca="true" t="shared" si="3" ref="H17:H34">IF(OR(G17=0,G17=""),"",(F17/G17)-1)</f>
        <v>-0.06895894847128303</v>
      </c>
      <c r="I17" s="243">
        <f t="shared" si="2"/>
        <v>3043</v>
      </c>
      <c r="J17" s="361">
        <f aca="true" t="shared" si="4" ref="J17:J34">O17-G17</f>
        <v>2268.2</v>
      </c>
      <c r="K17" s="246"/>
      <c r="L17" s="215" t="s">
        <v>16</v>
      </c>
      <c r="M17" s="239">
        <f>IF(ISERROR('[7]Récolte_N'!$F$24)=TRUE,"",'[7]Récolte_N'!$F$24)</f>
        <v>1680</v>
      </c>
      <c r="N17" s="239">
        <f t="shared" si="1"/>
        <v>26</v>
      </c>
      <c r="O17" s="241">
        <f>IF(ISERROR('[7]Récolte_N'!$H$24)=TRUE,"",'[7]Récolte_N'!$H$24)</f>
        <v>4368</v>
      </c>
      <c r="P17" s="346">
        <f>'[3]FE'!$AI170</f>
        <v>2099.8</v>
      </c>
    </row>
    <row r="18" spans="1:16" ht="13.5" customHeight="1">
      <c r="A18" s="249" t="s">
        <v>36</v>
      </c>
      <c r="B18" s="239">
        <f>IF(ISERROR('[8]Récolte_N'!$F$24)=TRUE,"",'[8]Récolte_N'!$F$24)</f>
        <v>620</v>
      </c>
      <c r="C18" s="239">
        <f t="shared" si="0"/>
        <v>45</v>
      </c>
      <c r="D18" s="241">
        <f>IF(ISERROR('[8]Récolte_N'!$H$24)=TRUE,"",'[8]Récolte_N'!$H$24)</f>
        <v>2790</v>
      </c>
      <c r="E18" s="250">
        <f aca="true" t="shared" si="5" ref="E18:E33">O18</f>
        <v>1748</v>
      </c>
      <c r="F18" s="344">
        <f>IF(ISERROR('[8]Récolte_N'!$I$24)=TRUE,"",'[8]Récolte_N'!$I$24)</f>
        <v>250</v>
      </c>
      <c r="G18" s="348">
        <f aca="true" t="shared" si="6" ref="G18:G34">P18</f>
        <v>455.5</v>
      </c>
      <c r="H18" s="242">
        <f t="shared" si="3"/>
        <v>-0.4511525795828759</v>
      </c>
      <c r="I18" s="243">
        <f t="shared" si="2"/>
        <v>2540</v>
      </c>
      <c r="J18" s="361">
        <f t="shared" si="4"/>
        <v>1292.5</v>
      </c>
      <c r="K18" s="246"/>
      <c r="L18" s="215" t="s">
        <v>36</v>
      </c>
      <c r="M18" s="239">
        <f>IF(ISERROR('[9]Récolte_N'!$F$24)=TRUE,"",'[9]Récolte_N'!$F$24)</f>
        <v>460</v>
      </c>
      <c r="N18" s="239">
        <f t="shared" si="1"/>
        <v>38</v>
      </c>
      <c r="O18" s="241">
        <f>IF(ISERROR('[9]Récolte_N'!$H$24)=TRUE,"",'[9]Récolte_N'!$H$24)</f>
        <v>1748</v>
      </c>
      <c r="P18" s="346">
        <f>'[3]FE'!$AI171</f>
        <v>455.5</v>
      </c>
    </row>
    <row r="19" spans="1:16" ht="13.5" customHeight="1">
      <c r="A19" s="249" t="s">
        <v>17</v>
      </c>
      <c r="B19" s="239">
        <f>IF(ISERROR('[10]Récolte_N'!$F$24)=TRUE,"",'[10]Récolte_N'!$F$24)</f>
        <v>4100</v>
      </c>
      <c r="C19" s="239">
        <f t="shared" si="0"/>
        <v>45</v>
      </c>
      <c r="D19" s="241">
        <f>IF(ISERROR('[10]Récolte_N'!$H$24)=TRUE,"",'[10]Récolte_N'!$H$24)</f>
        <v>18450</v>
      </c>
      <c r="E19" s="250">
        <f t="shared" si="5"/>
        <v>25500</v>
      </c>
      <c r="F19" s="344">
        <f>IF(ISERROR('[10]Récolte_N'!$I$24)=TRUE,"",'[10]Récolte_N'!$I$24)</f>
        <v>16000</v>
      </c>
      <c r="G19" s="348">
        <f t="shared" si="6"/>
        <v>19937.3</v>
      </c>
      <c r="H19" s="242">
        <f t="shared" si="3"/>
        <v>-0.19748411269329347</v>
      </c>
      <c r="I19" s="243">
        <f t="shared" si="2"/>
        <v>2450</v>
      </c>
      <c r="J19" s="361">
        <f t="shared" si="4"/>
        <v>5562.700000000001</v>
      </c>
      <c r="K19" s="246"/>
      <c r="L19" s="215" t="s">
        <v>17</v>
      </c>
      <c r="M19" s="239">
        <f>IF(ISERROR('[11]Récolte_N'!$F$24)=TRUE,"",'[11]Récolte_N'!$F$24)</f>
        <v>5100</v>
      </c>
      <c r="N19" s="239">
        <f t="shared" si="1"/>
        <v>50</v>
      </c>
      <c r="O19" s="241">
        <f>IF(ISERROR('[11]Récolte_N'!$H$24)=TRUE,"",'[11]Récolte_N'!$H$24)</f>
        <v>25500</v>
      </c>
      <c r="P19" s="346">
        <f>'[3]FE'!$AI172</f>
        <v>19937.3</v>
      </c>
    </row>
    <row r="20" spans="1:16" ht="13.5" customHeight="1">
      <c r="A20" s="249" t="s">
        <v>18</v>
      </c>
      <c r="B20" s="239">
        <f>IF(ISERROR('[12]Récolte_N'!$F$24)=TRUE,"",'[12]Récolte_N'!$F$24)</f>
        <v>15600</v>
      </c>
      <c r="C20" s="239">
        <f t="shared" si="0"/>
        <v>41.47435897435898</v>
      </c>
      <c r="D20" s="241">
        <f>IF(ISERROR('[12]Récolte_N'!$H$24)=TRUE,"",'[12]Récolte_N'!$H$24)</f>
        <v>64700</v>
      </c>
      <c r="E20" s="250">
        <f t="shared" si="5"/>
        <v>59270</v>
      </c>
      <c r="F20" s="344">
        <f>IF(ISERROR('[12]Récolte_N'!$I$24)=TRUE,"",'[12]Récolte_N'!$I$24)</f>
        <v>57500</v>
      </c>
      <c r="G20" s="348">
        <f t="shared" si="6"/>
        <v>56938.4</v>
      </c>
      <c r="H20" s="242">
        <f t="shared" si="3"/>
        <v>0.009863290854678075</v>
      </c>
      <c r="I20" s="243">
        <f t="shared" si="2"/>
        <v>7200</v>
      </c>
      <c r="J20" s="361">
        <f t="shared" si="4"/>
        <v>2331.5999999999985</v>
      </c>
      <c r="K20" s="246"/>
      <c r="L20" s="215" t="s">
        <v>18</v>
      </c>
      <c r="M20" s="239">
        <f>IF(ISERROR('[13]Récolte_N'!$F$24)=TRUE,"",'[13]Récolte_N'!$F$24)</f>
        <v>15900</v>
      </c>
      <c r="N20" s="239">
        <f t="shared" si="1"/>
        <v>37.27672955974843</v>
      </c>
      <c r="O20" s="241">
        <f>IF(ISERROR('[13]Récolte_N'!$H$24)=TRUE,"",'[13]Récolte_N'!$H$24)</f>
        <v>59270</v>
      </c>
      <c r="P20" s="346">
        <f>'[3]FE'!$AI173</f>
        <v>56938.4</v>
      </c>
    </row>
    <row r="21" spans="1:16" ht="13.5" customHeight="1">
      <c r="A21" s="249" t="s">
        <v>19</v>
      </c>
      <c r="B21" s="239">
        <f>IF(ISERROR('[14]Récolte_N'!$F$24)=TRUE,"",'[14]Récolte_N'!$F$24)</f>
        <v>320</v>
      </c>
      <c r="C21" s="239">
        <f t="shared" si="0"/>
        <v>19.6875</v>
      </c>
      <c r="D21" s="241">
        <f>IF(ISERROR('[14]Récolte_N'!$H$24)=TRUE,"",'[14]Récolte_N'!$H$24)</f>
        <v>630</v>
      </c>
      <c r="E21" s="250">
        <f t="shared" si="5"/>
        <v>260</v>
      </c>
      <c r="F21" s="344">
        <f>IF(ISERROR('[14]Récolte_N'!$I$24)=TRUE,"",'[14]Récolte_N'!$I$24)</f>
        <v>145</v>
      </c>
      <c r="G21" s="348">
        <f t="shared" si="6"/>
        <v>115.8</v>
      </c>
      <c r="H21" s="242">
        <f t="shared" si="3"/>
        <v>0.2521588946459412</v>
      </c>
      <c r="I21" s="243">
        <f t="shared" si="2"/>
        <v>485</v>
      </c>
      <c r="J21" s="361">
        <f t="shared" si="4"/>
        <v>144.2</v>
      </c>
      <c r="K21" s="246"/>
      <c r="L21" s="215" t="s">
        <v>19</v>
      </c>
      <c r="M21" s="239">
        <f>IF(ISERROR('[15]Récolte_N'!$F$24)=TRUE,"",'[15]Récolte_N'!$F$24)</f>
        <v>153</v>
      </c>
      <c r="N21" s="239">
        <f t="shared" si="1"/>
        <v>16.99346405228758</v>
      </c>
      <c r="O21" s="241">
        <f>IF(ISERROR('[15]Récolte_N'!$H$24)=TRUE,"",'[15]Récolte_N'!$H$24)</f>
        <v>260</v>
      </c>
      <c r="P21" s="346">
        <f>'[3]FE'!$AI174</f>
        <v>115.8</v>
      </c>
    </row>
    <row r="22" spans="1:16" ht="13.5" customHeight="1">
      <c r="A22" s="249" t="s">
        <v>21</v>
      </c>
      <c r="B22" s="239">
        <f>IF(ISERROR('[16]Récolte_N'!$F$24)=TRUE,"",'[16]Récolte_N'!$F$24)</f>
        <v>0</v>
      </c>
      <c r="C22" s="239">
        <f t="shared" si="0"/>
      </c>
      <c r="D22" s="241">
        <f>IF(ISERROR('[16]Récolte_N'!$H$24)=TRUE,"",'[16]Récolte_N'!$H$24)</f>
      </c>
      <c r="E22" s="250">
        <f t="shared" si="5"/>
      </c>
      <c r="F22" s="344">
        <f>IF(ISERROR('[16]Récolte_N'!$I$24)=TRUE,"",'[16]Récolte_N'!$I$24)</f>
      </c>
      <c r="G22" s="348">
        <f t="shared" si="6"/>
        <v>175.6</v>
      </c>
      <c r="H22" s="242"/>
      <c r="I22" s="243"/>
      <c r="J22" s="361"/>
      <c r="K22" s="246"/>
      <c r="L22" s="215" t="s">
        <v>21</v>
      </c>
      <c r="M22" s="239">
        <f>IF(ISERROR('[17]Récolte_N'!$F$24)=TRUE,"",'[17]Récolte_N'!$F$24)</f>
        <v>0</v>
      </c>
      <c r="N22" s="239">
        <f t="shared" si="1"/>
      </c>
      <c r="O22" s="241">
        <f>IF(ISERROR('[17]Récolte_N'!$H$24)=TRUE,"",'[17]Récolte_N'!$H$24)</f>
      </c>
      <c r="P22" s="346">
        <f>'[3]FE'!$AI175</f>
        <v>175.6</v>
      </c>
    </row>
    <row r="23" spans="1:16" ht="13.5" customHeight="1">
      <c r="A23" s="249" t="s">
        <v>35</v>
      </c>
      <c r="B23" s="239">
        <f>IF(ISERROR('[18]Récolte_N'!$F$24)=TRUE,"",'[18]Récolte_N'!$F$24)</f>
        <v>5930</v>
      </c>
      <c r="C23" s="239">
        <f>IF(OR(B23="",B23=0),"",(D23/B23)*10)</f>
        <v>29.342327150084316</v>
      </c>
      <c r="D23" s="241">
        <f>IF(ISERROR('[18]Récolte_N'!$H$24)=TRUE,"",'[18]Récolte_N'!$H$24)</f>
        <v>17400</v>
      </c>
      <c r="E23" s="250">
        <f t="shared" si="5"/>
        <v>14899</v>
      </c>
      <c r="F23" s="344">
        <f>IF(ISERROR('[18]Récolte_N'!$I$24)=TRUE,"",'[18]Récolte_N'!$I$24)</f>
        <v>15320</v>
      </c>
      <c r="G23" s="348">
        <f t="shared" si="6"/>
        <v>12697.3</v>
      </c>
      <c r="H23" s="242">
        <f t="shared" si="3"/>
        <v>0.20655572444535464</v>
      </c>
      <c r="I23" s="243">
        <f t="shared" si="2"/>
        <v>2080</v>
      </c>
      <c r="J23" s="361">
        <f t="shared" si="4"/>
        <v>2201.7000000000007</v>
      </c>
      <c r="K23" s="246"/>
      <c r="L23" s="215" t="s">
        <v>35</v>
      </c>
      <c r="M23" s="239">
        <f>IF(ISERROR('[19]Récolte_N'!$F$24)=TRUE,"",'[19]Récolte_N'!$F$24)</f>
        <v>4370</v>
      </c>
      <c r="N23" s="239">
        <f>IF(OR(M23="",M23=0),"",(O23/M23)*10)</f>
        <v>34.09382151029748</v>
      </c>
      <c r="O23" s="241">
        <f>IF(ISERROR('[19]Récolte_N'!$H$24)=TRUE,"",'[19]Récolte_N'!$H$24)</f>
        <v>14899</v>
      </c>
      <c r="P23" s="346">
        <f>'[3]FE'!$AI176</f>
        <v>12697.3</v>
      </c>
    </row>
    <row r="24" spans="1:16" ht="13.5" customHeight="1">
      <c r="A24" s="249" t="s">
        <v>22</v>
      </c>
      <c r="B24" s="239">
        <f>IF(ISERROR('[20]Récolte_N'!$F$24)=TRUE,"",'[20]Récolte_N'!$F$24)</f>
        <v>2090</v>
      </c>
      <c r="C24" s="239">
        <f>IF(OR(B24="",B24=0),"",(D24/B24)*10)</f>
        <v>34.44976076555024</v>
      </c>
      <c r="D24" s="241">
        <f>IF(ISERROR('[20]Récolte_N'!$H$24)=TRUE,"",'[20]Récolte_N'!$H$24)</f>
        <v>7200</v>
      </c>
      <c r="E24" s="250">
        <f t="shared" si="5"/>
        <v>5670</v>
      </c>
      <c r="F24" s="344">
        <f>IF(ISERROR('[20]Récolte_N'!$I$24)=TRUE,"",'[20]Récolte_N'!$I$24)</f>
        <v>2500</v>
      </c>
      <c r="G24" s="348">
        <f t="shared" si="6"/>
        <v>3106.8</v>
      </c>
      <c r="H24" s="242">
        <f t="shared" si="3"/>
        <v>-0.1953135058581177</v>
      </c>
      <c r="I24" s="243">
        <f t="shared" si="2"/>
        <v>4700</v>
      </c>
      <c r="J24" s="361">
        <f t="shared" si="4"/>
        <v>2563.2</v>
      </c>
      <c r="K24" s="246"/>
      <c r="L24" s="215" t="s">
        <v>22</v>
      </c>
      <c r="M24" s="239">
        <f>IF(ISERROR('[21]Récolte_N'!$F$24)=TRUE,"",'[21]Récolte_N'!$F$24)</f>
        <v>1580</v>
      </c>
      <c r="N24" s="239">
        <f>IF(OR(M24="",M24=0),"",(O24/M24)*10)</f>
        <v>35.88607594936709</v>
      </c>
      <c r="O24" s="241">
        <f>IF(ISERROR('[21]Récolte_N'!$H$24)=TRUE,"",'[21]Récolte_N'!$H$24)</f>
        <v>5670</v>
      </c>
      <c r="P24" s="346">
        <f>'[3]FE'!$AI177</f>
        <v>3106.8</v>
      </c>
    </row>
    <row r="25" spans="1:16" ht="13.5" customHeight="1">
      <c r="A25" s="249" t="s">
        <v>37</v>
      </c>
      <c r="B25" s="239">
        <f>IF(ISERROR('[22]Récolte_N'!$F$24)=TRUE,"",'[22]Récolte_N'!$F$24)</f>
        <v>0</v>
      </c>
      <c r="C25" s="239">
        <f>IF(OR(B25="",B25=0),"",(D25/B25)*10)</f>
      </c>
      <c r="D25" s="241">
        <f>IF(ISERROR('[22]Récolte_N'!$H$24)=TRUE,"",'[22]Récolte_N'!$H$24)</f>
      </c>
      <c r="E25" s="250">
        <f t="shared" si="5"/>
      </c>
      <c r="F25" s="344">
        <f>IF(ISERROR('[22]Récolte_N'!$I$24)=TRUE,"",'[22]Récolte_N'!$I$24)</f>
      </c>
      <c r="G25" s="348">
        <f t="shared" si="6"/>
        <v>15.9</v>
      </c>
      <c r="H25" s="242"/>
      <c r="I25" s="243"/>
      <c r="J25" s="361"/>
      <c r="K25" s="246"/>
      <c r="L25" s="215" t="s">
        <v>37</v>
      </c>
      <c r="M25" s="239">
        <f>IF(ISERROR('[23]Récolte_N'!$F$24)=TRUE,"",'[23]Récolte_N'!$F$24)</f>
        <v>0</v>
      </c>
      <c r="N25" s="239">
        <f>IF(OR(M25="",M25=0),"",(O25/M25)*10)</f>
      </c>
      <c r="O25" s="241">
        <f>IF(ISERROR('[23]Récolte_N'!$H$24)=TRUE,"",'[23]Récolte_N'!$H$24)</f>
      </c>
      <c r="P25" s="346">
        <f>'[3]FE'!$AI178</f>
        <v>15.9</v>
      </c>
    </row>
    <row r="26" spans="1:16" ht="13.5" customHeight="1">
      <c r="A26" s="249" t="s">
        <v>23</v>
      </c>
      <c r="B26" s="239">
        <f>IF(ISERROR('[24]Récolte_N'!$F$24)=TRUE,"",'[24]Récolte_N'!$F$24)</f>
        <v>1790</v>
      </c>
      <c r="C26" s="239">
        <f t="shared" si="0"/>
        <v>33.3072625698324</v>
      </c>
      <c r="D26" s="241">
        <f>IF(ISERROR('[24]Récolte_N'!$H$24)=TRUE,"",'[24]Récolte_N'!$H$24)</f>
        <v>5962</v>
      </c>
      <c r="E26" s="250">
        <f t="shared" si="5"/>
        <v>4099.8</v>
      </c>
      <c r="F26" s="344">
        <f>IF(ISERROR('[24]Récolte_N'!$I$24)=TRUE,"",'[24]Récolte_N'!$I$24)</f>
        <v>3250</v>
      </c>
      <c r="G26" s="348">
        <f t="shared" si="6"/>
        <v>1676.1</v>
      </c>
      <c r="H26" s="242">
        <f t="shared" si="3"/>
        <v>0.9390251178330649</v>
      </c>
      <c r="I26" s="243">
        <f t="shared" si="2"/>
        <v>2712</v>
      </c>
      <c r="J26" s="361">
        <f t="shared" si="4"/>
        <v>2423.7000000000003</v>
      </c>
      <c r="K26" s="371"/>
      <c r="L26" s="215" t="s">
        <v>23</v>
      </c>
      <c r="M26" s="239">
        <f>IF(ISERROR('[25]Récolte_N'!$F$24)=TRUE,"",'[25]Récolte_N'!$F$24)</f>
        <v>1239</v>
      </c>
      <c r="N26" s="239">
        <f aca="true" t="shared" si="7" ref="N26:N34">IF(OR(M26="",M26=0),"",(O26/M26)*10)</f>
        <v>33.08958837772397</v>
      </c>
      <c r="O26" s="241">
        <f>IF(ISERROR('[25]Récolte_N'!$H$24)=TRUE,"",'[25]Récolte_N'!$H$24)</f>
        <v>4099.8</v>
      </c>
      <c r="P26" s="346">
        <f>'[3]FE'!$AI179</f>
        <v>1676.1</v>
      </c>
    </row>
    <row r="27" spans="1:16" ht="13.5" customHeight="1">
      <c r="A27" s="249" t="s">
        <v>24</v>
      </c>
      <c r="B27" s="239">
        <f>IF(ISERROR('[26]Récolte_N'!$F$24)=TRUE,"",'[26]Récolte_N'!$F$24)</f>
        <v>4340</v>
      </c>
      <c r="C27" s="239">
        <f t="shared" si="0"/>
        <v>35.67972350230414</v>
      </c>
      <c r="D27" s="241">
        <f>IF(ISERROR('[26]Récolte_N'!$H$24)=TRUE,"",'[26]Récolte_N'!$H$24)</f>
        <v>15485</v>
      </c>
      <c r="E27" s="250">
        <f t="shared" si="5"/>
        <v>7810</v>
      </c>
      <c r="F27" s="344">
        <f>IF(ISERROR('[26]Récolte_N'!$I$24)=TRUE,"",'[26]Récolte_N'!$I$24)</f>
        <v>4200</v>
      </c>
      <c r="G27" s="348">
        <f t="shared" si="6"/>
        <v>1858</v>
      </c>
      <c r="H27" s="242">
        <f t="shared" si="3"/>
        <v>1.2604951560818085</v>
      </c>
      <c r="I27" s="243">
        <f t="shared" si="2"/>
        <v>11285</v>
      </c>
      <c r="J27" s="361">
        <f t="shared" si="4"/>
        <v>5952</v>
      </c>
      <c r="K27" s="246"/>
      <c r="L27" s="215" t="s">
        <v>24</v>
      </c>
      <c r="M27" s="239">
        <f>IF(ISERROR('[27]Récolte_N'!$F$24)=TRUE,"",'[27]Récolte_N'!$F$24)</f>
        <v>2480</v>
      </c>
      <c r="N27" s="239">
        <f t="shared" si="7"/>
        <v>31.491935483870968</v>
      </c>
      <c r="O27" s="241">
        <f>IF(ISERROR('[27]Récolte_N'!$H$24)=TRUE,"",'[27]Récolte_N'!$H$24)</f>
        <v>7810</v>
      </c>
      <c r="P27" s="346">
        <f>'[3]FE'!$AI180</f>
        <v>1858</v>
      </c>
    </row>
    <row r="28" spans="1:16" ht="13.5" customHeight="1">
      <c r="A28" s="249" t="s">
        <v>25</v>
      </c>
      <c r="B28" s="239">
        <f>IF(ISERROR('[28]Récolte_N'!$F$24)=TRUE,"",'[28]Récolte_N'!$F$24)</f>
        <v>4700</v>
      </c>
      <c r="C28" s="239">
        <f t="shared" si="0"/>
        <v>30.21276595744681</v>
      </c>
      <c r="D28" s="241">
        <f>IF(ISERROR('[28]Récolte_N'!$H$24)=TRUE,"",'[28]Récolte_N'!$H$24)</f>
        <v>14200</v>
      </c>
      <c r="E28" s="250">
        <f t="shared" si="5"/>
        <v>11500</v>
      </c>
      <c r="F28" s="344">
        <f>IF(ISERROR('[28]Récolte_N'!$I$24)=TRUE,"",'[28]Récolte_N'!$I$24)</f>
        <v>8500</v>
      </c>
      <c r="G28" s="348">
        <f t="shared" si="6"/>
        <v>7961.2</v>
      </c>
      <c r="H28" s="242">
        <f t="shared" si="3"/>
        <v>0.06767823946138773</v>
      </c>
      <c r="I28" s="243">
        <f t="shared" si="2"/>
        <v>5700</v>
      </c>
      <c r="J28" s="361">
        <f t="shared" si="4"/>
        <v>3538.8</v>
      </c>
      <c r="K28" s="246"/>
      <c r="L28" s="215" t="s">
        <v>25</v>
      </c>
      <c r="M28" s="239">
        <f>IF(ISERROR('[29]Récolte_N'!$F$24)=TRUE,"",'[29]Récolte_N'!$F$24)</f>
        <v>4000</v>
      </c>
      <c r="N28" s="239">
        <f t="shared" si="7"/>
        <v>28.75</v>
      </c>
      <c r="O28" s="241">
        <f>IF(ISERROR('[29]Récolte_N'!$H$24)=TRUE,"",'[29]Récolte_N'!$H$24)</f>
        <v>11500</v>
      </c>
      <c r="P28" s="346">
        <f>'[3]FE'!$AI181</f>
        <v>7961.2</v>
      </c>
    </row>
    <row r="29" spans="1:16" ht="13.5" customHeight="1">
      <c r="A29" s="249" t="s">
        <v>26</v>
      </c>
      <c r="B29" s="239">
        <f>IF(ISERROR('[30]Récolte_N'!$F$24)=TRUE,"",'[30]Récolte_N'!$F$24)</f>
        <v>13700</v>
      </c>
      <c r="C29" s="239">
        <f t="shared" si="0"/>
        <v>39</v>
      </c>
      <c r="D29" s="241">
        <f>IF(ISERROR('[30]Récolte_N'!$H$24)=TRUE,"",'[30]Récolte_N'!$H$24)</f>
        <v>53430</v>
      </c>
      <c r="E29" s="250">
        <f t="shared" si="5"/>
        <v>49025</v>
      </c>
      <c r="F29" s="344">
        <f>IF(ISERROR('[30]Récolte_N'!$I$24)=TRUE,"",'[30]Récolte_N'!$I$24)</f>
        <v>48000</v>
      </c>
      <c r="G29" s="348">
        <f t="shared" si="6"/>
        <v>43476.5</v>
      </c>
      <c r="H29" s="242">
        <f t="shared" si="3"/>
        <v>0.1040447138109093</v>
      </c>
      <c r="I29" s="243">
        <f t="shared" si="2"/>
        <v>5430</v>
      </c>
      <c r="J29" s="361">
        <f t="shared" si="4"/>
        <v>5548.5</v>
      </c>
      <c r="K29" s="246"/>
      <c r="L29" s="215" t="s">
        <v>26</v>
      </c>
      <c r="M29" s="239">
        <f>IF(ISERROR('[31]Récolte_N'!$F$24)=TRUE,"",'[31]Récolte_N'!$F$24)</f>
        <v>13250</v>
      </c>
      <c r="N29" s="239">
        <f t="shared" si="7"/>
        <v>37</v>
      </c>
      <c r="O29" s="241">
        <f>IF(ISERROR('[31]Récolte_N'!$H$24)=TRUE,"",'[31]Récolte_N'!$H$24)</f>
        <v>49025</v>
      </c>
      <c r="P29" s="346">
        <f>'[3]FE'!$AI182</f>
        <v>43476.5</v>
      </c>
    </row>
    <row r="30" spans="1:16" ht="13.5" customHeight="1">
      <c r="A30" s="249" t="s">
        <v>27</v>
      </c>
      <c r="B30" s="239">
        <f>IF(ISERROR('[32]Récolte_N'!$F$24)=TRUE,"",'[32]Récolte_N'!$F$24)</f>
        <v>1845</v>
      </c>
      <c r="C30" s="239">
        <f t="shared" si="0"/>
        <v>32</v>
      </c>
      <c r="D30" s="241">
        <f>IF(ISERROR('[32]Récolte_N'!$H$24)=TRUE,"",'[32]Récolte_N'!$H$24)</f>
        <v>5904</v>
      </c>
      <c r="E30" s="250">
        <f t="shared" si="5"/>
        <v>3308</v>
      </c>
      <c r="F30" s="344">
        <f>IF(ISERROR('[32]Récolte_N'!$I$24)=TRUE,"",'[32]Récolte_N'!$I$24)</f>
        <v>1700</v>
      </c>
      <c r="G30" s="348">
        <f t="shared" si="6"/>
        <v>1299.7</v>
      </c>
      <c r="H30" s="242">
        <f t="shared" si="3"/>
        <v>0.30799415249673</v>
      </c>
      <c r="I30" s="243">
        <f t="shared" si="2"/>
        <v>4204</v>
      </c>
      <c r="J30" s="361">
        <f t="shared" si="4"/>
        <v>2008.3</v>
      </c>
      <c r="K30" s="246"/>
      <c r="L30" s="215" t="s">
        <v>27</v>
      </c>
      <c r="M30" s="239">
        <f>IF(ISERROR('[33]Récolte_N'!$F$24)=TRUE,"",'[33]Récolte_N'!$F$24)</f>
        <v>1215</v>
      </c>
      <c r="N30" s="239">
        <f t="shared" si="7"/>
        <v>27.226337448559672</v>
      </c>
      <c r="O30" s="241">
        <f>IF(ISERROR('[33]Récolte_N'!$H$24)=TRUE,"",'[33]Récolte_N'!$H$24)</f>
        <v>3308</v>
      </c>
      <c r="P30" s="346">
        <f>'[3]FE'!$AI183</f>
        <v>1299.7</v>
      </c>
    </row>
    <row r="31" spans="1:16" ht="13.5" customHeight="1">
      <c r="A31" s="249" t="s">
        <v>28</v>
      </c>
      <c r="B31" s="239">
        <f>IF(ISERROR('[34]Récolte_N'!$F$24)=TRUE,"",'[34]Récolte_N'!$F$24)</f>
        <v>6532</v>
      </c>
      <c r="C31" s="239">
        <f t="shared" si="0"/>
        <v>50.18999999999999</v>
      </c>
      <c r="D31" s="241">
        <f>IF(ISERROR('[34]Récolte_N'!$H$24)=TRUE,"",'[34]Récolte_N'!$H$24)</f>
        <v>32784.10799999999</v>
      </c>
      <c r="E31" s="250">
        <f t="shared" si="5"/>
        <v>28689</v>
      </c>
      <c r="F31" s="344">
        <f>IF(ISERROR('[34]Récolte_N'!$I$24)=TRUE,"",'[34]Récolte_N'!$I$24)</f>
        <v>28900</v>
      </c>
      <c r="G31" s="348">
        <f t="shared" si="6"/>
        <v>28833.2</v>
      </c>
      <c r="H31" s="242">
        <f t="shared" si="3"/>
        <v>0.002316773719184706</v>
      </c>
      <c r="I31" s="243">
        <f t="shared" si="2"/>
        <v>3884.107999999993</v>
      </c>
      <c r="J31" s="361">
        <f t="shared" si="4"/>
        <v>-144.20000000000073</v>
      </c>
      <c r="K31" s="246"/>
      <c r="L31" s="215" t="s">
        <v>28</v>
      </c>
      <c r="M31" s="239">
        <f>IF(ISERROR('[35]Récolte_N'!$F$24)=TRUE,"",'[35]Récolte_N'!$F$24)</f>
        <v>7300</v>
      </c>
      <c r="N31" s="239">
        <f t="shared" si="7"/>
        <v>39.300000000000004</v>
      </c>
      <c r="O31" s="241">
        <f>IF(ISERROR('[35]Récolte_N'!$H$24)=TRUE,"",'[35]Récolte_N'!$H$24)</f>
        <v>28689</v>
      </c>
      <c r="P31" s="346">
        <f>'[3]FE'!$AI184</f>
        <v>28833.2</v>
      </c>
    </row>
    <row r="32" spans="1:16" ht="12.75">
      <c r="A32" s="249" t="s">
        <v>38</v>
      </c>
      <c r="B32" s="239">
        <f>IF(ISERROR('[36]Récolte_N'!$F$24)=TRUE,"",'[36]Récolte_N'!$F$24)</f>
        <v>4270</v>
      </c>
      <c r="C32" s="239">
        <f t="shared" si="0"/>
        <v>50.81967213114754</v>
      </c>
      <c r="D32" s="241">
        <f>IF(ISERROR('[36]Récolte_N'!$H$24)=TRUE,"",'[36]Récolte_N'!$H$24)</f>
        <v>21700</v>
      </c>
      <c r="E32" s="250">
        <f t="shared" si="5"/>
        <v>16100</v>
      </c>
      <c r="F32" s="344">
        <f>IF(ISERROR('[36]Récolte_N'!$I$24)=TRUE,"",'[36]Récolte_N'!$I$24)</f>
        <v>18630</v>
      </c>
      <c r="G32" s="348">
        <f t="shared" si="6"/>
        <v>15823.8</v>
      </c>
      <c r="H32" s="242">
        <f t="shared" si="3"/>
        <v>0.17734046183596863</v>
      </c>
      <c r="I32" s="243">
        <f t="shared" si="2"/>
        <v>3070</v>
      </c>
      <c r="J32" s="361">
        <f t="shared" si="4"/>
        <v>276.2000000000007</v>
      </c>
      <c r="L32" s="215" t="s">
        <v>38</v>
      </c>
      <c r="M32" s="239">
        <f>IF(ISERROR('[37]Récolte_N'!$F$24)=TRUE,"",'[37]Récolte_N'!$F$24)</f>
        <v>4600</v>
      </c>
      <c r="N32" s="239">
        <f t="shared" si="7"/>
        <v>35</v>
      </c>
      <c r="O32" s="241">
        <f>IF(ISERROR('[37]Récolte_N'!$H$24)=TRUE,"",'[37]Récolte_N'!$H$24)</f>
        <v>16100</v>
      </c>
      <c r="P32" s="346">
        <f>'[3]FE'!$AI185</f>
        <v>15823.8</v>
      </c>
    </row>
    <row r="33" spans="1:16" ht="12.75">
      <c r="A33" s="249" t="s">
        <v>29</v>
      </c>
      <c r="B33" s="239">
        <f>IF(ISERROR('[38]Récolte_N'!$F$24)=TRUE,"",'[38]Récolte_N'!$F$24)</f>
        <v>3678</v>
      </c>
      <c r="C33" s="239">
        <f t="shared" si="0"/>
        <v>21.294181620445897</v>
      </c>
      <c r="D33" s="241">
        <f>IF(ISERROR('[38]Récolte_N'!$H$24)=TRUE,"",'[38]Récolte_N'!$H$24)</f>
        <v>7832</v>
      </c>
      <c r="E33" s="250">
        <f t="shared" si="5"/>
        <v>4943</v>
      </c>
      <c r="F33" s="344">
        <f>IF(ISERROR('[38]Récolte_N'!$I$24)=TRUE,"",'[38]Récolte_N'!$I$24)</f>
        <v>5000</v>
      </c>
      <c r="G33" s="348">
        <f t="shared" si="6"/>
        <v>1613.4</v>
      </c>
      <c r="H33" s="242">
        <f t="shared" si="3"/>
        <v>2.099045493987852</v>
      </c>
      <c r="I33" s="243">
        <f t="shared" si="2"/>
        <v>2832</v>
      </c>
      <c r="J33" s="361">
        <f t="shared" si="4"/>
        <v>3329.6</v>
      </c>
      <c r="K33"/>
      <c r="L33" s="215" t="s">
        <v>29</v>
      </c>
      <c r="M33" s="239">
        <f>IF(ISERROR('[39]Récolte_N'!$F$24)=TRUE,"",'[39]Récolte_N'!$F$24)</f>
        <v>2748</v>
      </c>
      <c r="N33" s="239">
        <f t="shared" si="7"/>
        <v>17.987627365356623</v>
      </c>
      <c r="O33" s="241">
        <f>IF(ISERROR('[39]Récolte_N'!$H$24)=TRUE,"",'[39]Récolte_N'!$H$24)</f>
        <v>4943</v>
      </c>
      <c r="P33" s="346">
        <f>'[3]FE'!$AI186</f>
        <v>1613.4</v>
      </c>
    </row>
    <row r="34" spans="1:16" ht="12.75">
      <c r="A34" s="249" t="s">
        <v>30</v>
      </c>
      <c r="B34" s="239">
        <f>IF(ISERROR('[40]Récolte_N'!$F$24)=TRUE,"",'[40]Récolte_N'!$F$24)</f>
        <v>150</v>
      </c>
      <c r="C34" s="239">
        <f t="shared" si="0"/>
        <v>18</v>
      </c>
      <c r="D34" s="241">
        <f>IF(ISERROR('[40]Récolte_N'!$H$24)=TRUE,"",'[40]Récolte_N'!$H$24)</f>
        <v>270</v>
      </c>
      <c r="E34" s="241">
        <f>O34</f>
        <v>200</v>
      </c>
      <c r="F34" s="344">
        <f>IF(ISERROR('[40]Récolte_N'!$I$24)=TRUE,"",'[40]Récolte_N'!$I$24)</f>
        <v>40</v>
      </c>
      <c r="G34" s="348">
        <f t="shared" si="6"/>
        <v>82.1</v>
      </c>
      <c r="H34" s="242">
        <f t="shared" si="3"/>
        <v>-0.51278928136419</v>
      </c>
      <c r="I34" s="243">
        <f t="shared" si="2"/>
        <v>230</v>
      </c>
      <c r="J34" s="361">
        <f t="shared" si="4"/>
        <v>117.9</v>
      </c>
      <c r="L34" s="215" t="s">
        <v>30</v>
      </c>
      <c r="M34" s="239">
        <f>IF(ISERROR('[41]Récolte_N'!$F$24)=TRUE,"",'[41]Récolte_N'!$F$24)</f>
        <v>100</v>
      </c>
      <c r="N34" s="239">
        <f t="shared" si="7"/>
        <v>20</v>
      </c>
      <c r="O34" s="241">
        <f>IF(ISERROR('[41]Récolte_N'!$H$24)=TRUE,"",'[41]Récolte_N'!$H$24)</f>
        <v>200</v>
      </c>
      <c r="P34" s="346">
        <f>'[3]FE'!$AI187</f>
        <v>82.1</v>
      </c>
    </row>
    <row r="35" spans="1:16" ht="12.75">
      <c r="A35" s="215"/>
      <c r="B35" s="254"/>
      <c r="C35" s="254"/>
      <c r="D35" s="256"/>
      <c r="E35" s="257"/>
      <c r="F35" s="258"/>
      <c r="G35" s="259"/>
      <c r="H35" s="260"/>
      <c r="I35" s="261"/>
      <c r="J35" s="362"/>
      <c r="L35" s="215"/>
      <c r="M35" s="263"/>
      <c r="N35" s="263"/>
      <c r="O35" s="263"/>
      <c r="P35" s="264"/>
    </row>
    <row r="36" spans="1:16" ht="15.75" thickBot="1">
      <c r="A36" s="324" t="s">
        <v>31</v>
      </c>
      <c r="B36" s="265">
        <f>IF(SUM(B15:B34)=0,"",SUM(B15:B34))</f>
        <v>74676</v>
      </c>
      <c r="C36" s="266">
        <f>IF(OR(B36="",B36=0),"",(D36/B36)*10)</f>
        <v>37.52880550645455</v>
      </c>
      <c r="D36" s="265">
        <f>IF(SUM(D15:D34)=0,"",SUM(D15:D34))</f>
        <v>280250.108</v>
      </c>
      <c r="E36" s="267">
        <f>IF(SUM(E15:E34)=0,"",SUM(E15:E34))</f>
        <v>241677.8</v>
      </c>
      <c r="F36" s="268">
        <f>IF(SUM(F15:F34)=0,"",SUM(F15:F34))</f>
        <v>213300</v>
      </c>
      <c r="G36" s="269">
        <f>IF(SUM(G15:G34)=0,"",SUM(G15:G34))</f>
        <v>199924.30000000002</v>
      </c>
      <c r="H36" s="270">
        <f>IF(OR(F36=0,F36=""),"",(F36/G36)-1)</f>
        <v>0.06690382309704224</v>
      </c>
      <c r="I36" s="271">
        <f>SUM(I15:I34)</f>
        <v>66950.108</v>
      </c>
      <c r="J36" s="363">
        <f>SUM(J15:J34)</f>
        <v>41945</v>
      </c>
      <c r="L36" s="273" t="s">
        <v>31</v>
      </c>
      <c r="M36" s="274">
        <f>IF(SUM(M15:M34)=0,"",SUM(M15:M34))</f>
        <v>67873</v>
      </c>
      <c r="N36" s="275">
        <f>IF(OR(M36="",M36=0),"",(O36/M36)*10)</f>
        <v>35.60735491285194</v>
      </c>
      <c r="O36" s="271">
        <f>IF(SUM(O15:O34)=0,"",SUM(O15:O34))</f>
        <v>241677.8</v>
      </c>
      <c r="P36" s="276">
        <f>IF(SUM(P15:P34)=0,"",SUM(P15:P34))</f>
        <v>199924.30000000002</v>
      </c>
    </row>
    <row r="37" spans="1:14" ht="13.5" thickTop="1">
      <c r="A37" s="277"/>
      <c r="B37" s="278"/>
      <c r="C37" s="278"/>
      <c r="D37" s="278"/>
      <c r="E37" s="278"/>
      <c r="F37" s="278"/>
      <c r="G37" s="279"/>
      <c r="H37" s="280"/>
      <c r="I37" s="281"/>
      <c r="N37" s="180"/>
    </row>
    <row r="38" spans="1:9" ht="12.75">
      <c r="A38" s="282" t="s">
        <v>32</v>
      </c>
      <c r="B38" s="283">
        <f>M36</f>
        <v>67873</v>
      </c>
      <c r="C38" s="283">
        <f>(D38/B38)*10</f>
        <v>35.60735491285194</v>
      </c>
      <c r="D38" s="283">
        <f>O36</f>
        <v>241677.8</v>
      </c>
      <c r="F38" s="283">
        <f>P36</f>
        <v>199924.30000000002</v>
      </c>
      <c r="G38" s="378"/>
      <c r="H38" s="280"/>
      <c r="I38" s="281"/>
    </row>
    <row r="39" spans="1:9" ht="12.75">
      <c r="A39" s="282" t="s">
        <v>33</v>
      </c>
      <c r="B39" s="284"/>
      <c r="C39" s="285"/>
      <c r="D39" s="284"/>
      <c r="F39" s="284"/>
      <c r="G39" s="279"/>
      <c r="H39" s="280"/>
      <c r="I39" s="281"/>
    </row>
    <row r="40" spans="1:9" ht="12.75">
      <c r="A40" s="282" t="s">
        <v>34</v>
      </c>
      <c r="B40" s="286">
        <f>IF(OR(B36="",B36=0),"",(B36/B38)-1)</f>
        <v>0.10023131436653743</v>
      </c>
      <c r="C40" s="286">
        <f>IF(OR(C36="",C36=0),"",(C36/C38)-1)</f>
        <v>0.053962182765479705</v>
      </c>
      <c r="D40" s="286">
        <f>IF(OR(D36="",D36=0),"",(D36/D38)-1)</f>
        <v>0.15960219763668837</v>
      </c>
      <c r="F40" s="286">
        <f>IF(OR(F36="",F36=0),"",(F36/F38)-1)</f>
        <v>0.06690382309704224</v>
      </c>
      <c r="G40" s="279"/>
      <c r="H40" s="280"/>
      <c r="I40" s="281"/>
    </row>
    <row r="41" ht="13.5" thickBot="1"/>
    <row r="42" spans="1:7" ht="12.75">
      <c r="A42" s="327" t="s">
        <v>0</v>
      </c>
      <c r="B42" s="287" t="s">
        <v>4</v>
      </c>
      <c r="C42" s="288" t="s">
        <v>4</v>
      </c>
      <c r="D42" s="289" t="s">
        <v>4</v>
      </c>
      <c r="E42" s="289" t="s">
        <v>4</v>
      </c>
      <c r="F42" s="290" t="s">
        <v>45</v>
      </c>
      <c r="G42" s="364" t="s">
        <v>46</v>
      </c>
    </row>
    <row r="43" spans="1:12" ht="12.75">
      <c r="A43" s="329"/>
      <c r="B43" s="291" t="s">
        <v>47</v>
      </c>
      <c r="C43" s="292" t="s">
        <v>47</v>
      </c>
      <c r="D43" s="293" t="s">
        <v>47</v>
      </c>
      <c r="E43" s="293" t="s">
        <v>47</v>
      </c>
      <c r="F43" s="294" t="s">
        <v>48</v>
      </c>
      <c r="G43" s="365" t="s">
        <v>49</v>
      </c>
      <c r="J43" s="295"/>
      <c r="K43" s="295"/>
      <c r="L43" s="295"/>
    </row>
    <row r="44" spans="1:12" ht="12.75">
      <c r="A44" s="329"/>
      <c r="B44" s="296" t="s">
        <v>60</v>
      </c>
      <c r="C44" s="297" t="s">
        <v>61</v>
      </c>
      <c r="D44" s="298" t="s">
        <v>60</v>
      </c>
      <c r="E44" s="298" t="s">
        <v>61</v>
      </c>
      <c r="F44" s="294" t="s">
        <v>50</v>
      </c>
      <c r="G44" s="365" t="s">
        <v>14</v>
      </c>
      <c r="J44" s="295"/>
      <c r="K44" s="299"/>
      <c r="L44" s="295"/>
    </row>
    <row r="45" spans="1:12" ht="12.75">
      <c r="A45" s="331"/>
      <c r="B45" s="300" t="s">
        <v>51</v>
      </c>
      <c r="C45" s="301" t="s">
        <v>51</v>
      </c>
      <c r="D45" s="302" t="s">
        <v>52</v>
      </c>
      <c r="E45" s="302" t="s">
        <v>52</v>
      </c>
      <c r="F45" s="303" t="s">
        <v>47</v>
      </c>
      <c r="G45" s="366"/>
      <c r="J45" s="295"/>
      <c r="K45" s="299"/>
      <c r="L45" s="295"/>
    </row>
    <row r="46" spans="1:12" ht="12.75">
      <c r="A46" s="329" t="s">
        <v>15</v>
      </c>
      <c r="B46" s="305">
        <f>'[42]FE'!$AI168</f>
        <v>1192.7</v>
      </c>
      <c r="C46" s="306">
        <f>'[3]FE'!$AH168</f>
        <v>1363.7</v>
      </c>
      <c r="D46" s="307">
        <f>IF(OR(F15="",F15=0),"",B46/F15)</f>
        <v>0.95416</v>
      </c>
      <c r="E46" s="308">
        <f>IF(OR(G15="",G15=0),"",C46/G15)</f>
        <v>0.9408720850006899</v>
      </c>
      <c r="F46" s="309">
        <f aca="true" t="shared" si="8" ref="F46:F67">IF(OR(D46="",D46=0),"",(D46-E46)*100)</f>
        <v>1.3287914999310146</v>
      </c>
      <c r="G46" s="367">
        <f>IF(D15="","",(F15/D15))</f>
        <v>0.25125628140703515</v>
      </c>
      <c r="J46" s="295"/>
      <c r="K46" s="299"/>
      <c r="L46" s="295"/>
    </row>
    <row r="47" spans="1:12" ht="12.75">
      <c r="A47" s="329" t="s">
        <v>39</v>
      </c>
      <c r="B47" s="306">
        <f>'[42]FE'!$AI169</f>
        <v>158.6</v>
      </c>
      <c r="C47" s="306">
        <f>'[3]FE'!$AH169</f>
        <v>308.5</v>
      </c>
      <c r="D47" s="310">
        <f>IF(OR(F16="",F16=0),"",B47/F16)</f>
        <v>0.99125</v>
      </c>
      <c r="E47" s="308">
        <f>IF(OR(G16="",G16=0),"",C47/G16)</f>
        <v>1</v>
      </c>
      <c r="F47" s="309">
        <f t="shared" si="8"/>
        <v>-0.8750000000000036</v>
      </c>
      <c r="G47" s="367">
        <f>IF(D16="","",(F16/D16))</f>
        <v>0.1038961038961039</v>
      </c>
      <c r="J47" s="295"/>
      <c r="K47" s="299"/>
      <c r="L47" s="299"/>
    </row>
    <row r="48" spans="1:12" ht="12.75">
      <c r="A48" s="329" t="s">
        <v>16</v>
      </c>
      <c r="B48" s="306">
        <f>'[42]FE'!$AI170</f>
        <v>1951.6</v>
      </c>
      <c r="C48" s="306">
        <f>'[3]FE'!$AH170</f>
        <v>2080.7</v>
      </c>
      <c r="D48" s="310">
        <f>IF(OR(F17="",F17=0),"",B48/F17)</f>
        <v>0.9982608695652173</v>
      </c>
      <c r="E48" s="311">
        <f aca="true" t="shared" si="9" ref="D48:E64">IF(OR(G17="",G17=0),"",C48/G17)</f>
        <v>0.9909038956091054</v>
      </c>
      <c r="F48" s="309">
        <f t="shared" si="8"/>
        <v>0.7356973956111901</v>
      </c>
      <c r="G48" s="367">
        <f>IF(D17="","",(F17/D17))</f>
        <v>0.391156462585034</v>
      </c>
      <c r="J48" s="295"/>
      <c r="K48" s="299"/>
      <c r="L48" s="295"/>
    </row>
    <row r="49" spans="1:12" ht="12.75">
      <c r="A49" s="329" t="s">
        <v>36</v>
      </c>
      <c r="B49" s="306">
        <f>'[42]FE'!$AI171</f>
        <v>247.1</v>
      </c>
      <c r="C49" s="306">
        <f>'[3]FE'!$AH171</f>
        <v>401.1</v>
      </c>
      <c r="D49" s="310">
        <f t="shared" si="9"/>
        <v>0.9884</v>
      </c>
      <c r="E49" s="311">
        <f t="shared" si="9"/>
        <v>0.8805708013172339</v>
      </c>
      <c r="F49" s="309">
        <f t="shared" si="8"/>
        <v>10.782919868276608</v>
      </c>
      <c r="G49" s="367">
        <f>IF(D18="","",(F18/D18))</f>
        <v>0.08960573476702509</v>
      </c>
      <c r="J49" s="295"/>
      <c r="K49" s="299"/>
      <c r="L49" s="295"/>
    </row>
    <row r="50" spans="1:12" ht="12.75">
      <c r="A50" s="329" t="s">
        <v>17</v>
      </c>
      <c r="B50" s="306">
        <f>'[42]FE'!$AI172</f>
        <v>14003.1</v>
      </c>
      <c r="C50" s="306">
        <f>'[3]FE'!$AH172</f>
        <v>19843.3</v>
      </c>
      <c r="D50" s="310">
        <f t="shared" si="9"/>
        <v>0.87519375</v>
      </c>
      <c r="E50" s="311">
        <f t="shared" si="9"/>
        <v>0.9952852191620731</v>
      </c>
      <c r="F50" s="309">
        <f t="shared" si="8"/>
        <v>-12.009146916207314</v>
      </c>
      <c r="G50" s="367">
        <f aca="true" t="shared" si="10" ref="G50:G65">IF(D19="","",(F19/D19))</f>
        <v>0.8672086720867209</v>
      </c>
      <c r="J50" s="295"/>
      <c r="K50" s="299"/>
      <c r="L50" s="295"/>
    </row>
    <row r="51" spans="1:12" ht="12.75">
      <c r="A51" s="329" t="s">
        <v>18</v>
      </c>
      <c r="B51" s="306">
        <f>'[42]FE'!$AI173</f>
        <v>57003.1</v>
      </c>
      <c r="C51" s="306">
        <f>'[3]FE'!$AH173</f>
        <v>56757.6</v>
      </c>
      <c r="D51" s="310">
        <f t="shared" si="9"/>
        <v>0.9913582608695652</v>
      </c>
      <c r="E51" s="311">
        <f t="shared" si="9"/>
        <v>0.9968246385567561</v>
      </c>
      <c r="F51" s="309">
        <f t="shared" si="8"/>
        <v>-0.5466377687190827</v>
      </c>
      <c r="G51" s="367">
        <f t="shared" si="10"/>
        <v>0.8887171561051005</v>
      </c>
      <c r="J51" s="295"/>
      <c r="K51" s="299"/>
      <c r="L51" s="295"/>
    </row>
    <row r="52" spans="1:12" ht="12.75">
      <c r="A52" s="329" t="s">
        <v>19</v>
      </c>
      <c r="B52" s="306">
        <f>'[42]FE'!$AI174</f>
        <v>141.6</v>
      </c>
      <c r="C52" s="306">
        <f>'[3]FE'!$AH174</f>
        <v>115.8</v>
      </c>
      <c r="D52" s="310">
        <f t="shared" si="9"/>
        <v>0.976551724137931</v>
      </c>
      <c r="E52" s="311">
        <f t="shared" si="9"/>
        <v>1</v>
      </c>
      <c r="F52" s="309">
        <f t="shared" si="8"/>
        <v>-2.344827586206899</v>
      </c>
      <c r="G52" s="367">
        <f t="shared" si="10"/>
        <v>0.23015873015873015</v>
      </c>
      <c r="J52" s="295"/>
      <c r="K52" s="299"/>
      <c r="L52" s="295"/>
    </row>
    <row r="53" spans="1:12" ht="12.75">
      <c r="A53" s="329" t="s">
        <v>21</v>
      </c>
      <c r="B53" s="306">
        <f>'[42]FE'!$AI175</f>
        <v>215.8</v>
      </c>
      <c r="C53" s="306">
        <f>'[3]FE'!$AH175</f>
        <v>175.6</v>
      </c>
      <c r="D53" s="310">
        <f t="shared" si="9"/>
      </c>
      <c r="E53" s="311">
        <f t="shared" si="9"/>
        <v>1</v>
      </c>
      <c r="F53" s="309">
        <f t="shared" si="8"/>
      </c>
      <c r="G53" s="367">
        <f t="shared" si="10"/>
      </c>
      <c r="J53" s="295"/>
      <c r="K53" s="299"/>
      <c r="L53" s="295"/>
    </row>
    <row r="54" spans="1:12" ht="12.75">
      <c r="A54" s="329" t="s">
        <v>35</v>
      </c>
      <c r="B54" s="306">
        <f>'[42]FE'!$AI176</f>
        <v>13156.1</v>
      </c>
      <c r="C54" s="306">
        <f>'[3]FE'!$AH176</f>
        <v>12597.5</v>
      </c>
      <c r="D54" s="310">
        <f t="shared" si="9"/>
        <v>0.8587532637075719</v>
      </c>
      <c r="E54" s="311">
        <f t="shared" si="9"/>
        <v>0.9921400612728691</v>
      </c>
      <c r="F54" s="309">
        <f t="shared" si="8"/>
        <v>-13.338679756529725</v>
      </c>
      <c r="G54" s="367">
        <f t="shared" si="10"/>
        <v>0.8804597701149425</v>
      </c>
      <c r="J54" s="295"/>
      <c r="K54" s="299"/>
      <c r="L54" s="295"/>
    </row>
    <row r="55" spans="1:12" ht="12.75">
      <c r="A55" s="329" t="s">
        <v>22</v>
      </c>
      <c r="B55" s="306">
        <f>'[42]FE'!$AI177</f>
        <v>2478.7</v>
      </c>
      <c r="C55" s="306">
        <f>'[3]FE'!$AH177</f>
        <v>3050.8</v>
      </c>
      <c r="D55" s="310">
        <f t="shared" si="9"/>
        <v>0.9914799999999999</v>
      </c>
      <c r="E55" s="311">
        <f t="shared" si="9"/>
        <v>0.9819750225312218</v>
      </c>
      <c r="F55" s="309">
        <f t="shared" si="8"/>
        <v>0.9504977468778097</v>
      </c>
      <c r="G55" s="367">
        <f t="shared" si="10"/>
        <v>0.3472222222222222</v>
      </c>
      <c r="J55" s="295"/>
      <c r="K55" s="299"/>
      <c r="L55" s="295"/>
    </row>
    <row r="56" spans="1:12" ht="12.75">
      <c r="A56" s="329" t="s">
        <v>37</v>
      </c>
      <c r="B56" s="306">
        <f>'[42]FE'!$AI178</f>
        <v>49.8</v>
      </c>
      <c r="C56" s="306">
        <f>'[3]FE'!$AH178</f>
        <v>15.9</v>
      </c>
      <c r="D56" s="310">
        <f t="shared" si="9"/>
      </c>
      <c r="E56" s="311">
        <f t="shared" si="9"/>
        <v>1</v>
      </c>
      <c r="F56" s="309">
        <f t="shared" si="8"/>
      </c>
      <c r="G56" s="367">
        <f t="shared" si="10"/>
      </c>
      <c r="J56" s="295"/>
      <c r="K56" s="299"/>
      <c r="L56" s="295"/>
    </row>
    <row r="57" spans="1:12" ht="12.75">
      <c r="A57" s="329" t="s">
        <v>23</v>
      </c>
      <c r="B57" s="306">
        <f>'[42]FE'!$AI179</f>
        <v>3238.8</v>
      </c>
      <c r="C57" s="306">
        <f>'[3]FE'!$AH179</f>
        <v>1671.8</v>
      </c>
      <c r="D57" s="310">
        <f>IF(OR(F26="",F26=0),"",B57/F26)</f>
        <v>0.9965538461538462</v>
      </c>
      <c r="E57" s="311">
        <f t="shared" si="9"/>
        <v>0.9974345206133286</v>
      </c>
      <c r="F57" s="309">
        <f t="shared" si="8"/>
        <v>-0.08806744594823668</v>
      </c>
      <c r="G57" s="367">
        <f t="shared" si="10"/>
        <v>0.5451190875545119</v>
      </c>
      <c r="J57" s="295"/>
      <c r="K57" s="299"/>
      <c r="L57" s="295"/>
    </row>
    <row r="58" spans="1:12" ht="12.75">
      <c r="A58" s="329" t="s">
        <v>24</v>
      </c>
      <c r="B58" s="306">
        <f>'[42]FE'!$AI180</f>
        <v>3984.9</v>
      </c>
      <c r="C58" s="306">
        <f>'[3]FE'!$AH180</f>
        <v>1766.8</v>
      </c>
      <c r="D58" s="310">
        <f t="shared" si="9"/>
        <v>0.9487857142857143</v>
      </c>
      <c r="E58" s="311">
        <f t="shared" si="9"/>
        <v>0.9509149623250807</v>
      </c>
      <c r="F58" s="309">
        <f t="shared" si="8"/>
        <v>-0.2129248039366316</v>
      </c>
      <c r="G58" s="367">
        <f t="shared" si="10"/>
        <v>0.2712302227962544</v>
      </c>
      <c r="J58" s="295"/>
      <c r="K58" s="299"/>
      <c r="L58" s="295"/>
    </row>
    <row r="59" spans="1:12" ht="12.75">
      <c r="A59" s="329" t="s">
        <v>25</v>
      </c>
      <c r="B59" s="306">
        <f>'[42]FE'!$AI181</f>
        <v>8340.3</v>
      </c>
      <c r="C59" s="306">
        <f>'[3]FE'!$AH181</f>
        <v>7807.5</v>
      </c>
      <c r="D59" s="310">
        <f t="shared" si="9"/>
        <v>0.9812117647058822</v>
      </c>
      <c r="E59" s="311">
        <f t="shared" si="9"/>
        <v>0.9806938652464453</v>
      </c>
      <c r="F59" s="309">
        <f t="shared" si="8"/>
        <v>0.05178994594369213</v>
      </c>
      <c r="G59" s="367">
        <f t="shared" si="10"/>
        <v>0.5985915492957746</v>
      </c>
      <c r="J59" s="295"/>
      <c r="K59" s="299"/>
      <c r="L59" s="299"/>
    </row>
    <row r="60" spans="1:12" ht="12.75">
      <c r="A60" s="329" t="s">
        <v>26</v>
      </c>
      <c r="B60" s="306">
        <f>'[42]FE'!$AI182</f>
        <v>47423.9</v>
      </c>
      <c r="C60" s="306">
        <f>'[3]FE'!$AH182</f>
        <v>43090.5</v>
      </c>
      <c r="D60" s="310">
        <f t="shared" si="9"/>
        <v>0.9879979166666667</v>
      </c>
      <c r="E60" s="311">
        <f t="shared" si="9"/>
        <v>0.9911216404264372</v>
      </c>
      <c r="F60" s="309">
        <f t="shared" si="8"/>
        <v>-0.3123723759770547</v>
      </c>
      <c r="G60" s="367">
        <f t="shared" si="10"/>
        <v>0.8983717012914093</v>
      </c>
      <c r="J60" s="295"/>
      <c r="K60" s="299"/>
      <c r="L60" s="295"/>
    </row>
    <row r="61" spans="1:12" ht="12.75">
      <c r="A61" s="329" t="s">
        <v>27</v>
      </c>
      <c r="B61" s="306">
        <f>'[42]FE'!$AI183</f>
        <v>1600.3</v>
      </c>
      <c r="C61" s="306">
        <f>'[3]FE'!$AH183</f>
        <v>1299.7</v>
      </c>
      <c r="D61" s="310">
        <f t="shared" si="9"/>
        <v>0.9413529411764706</v>
      </c>
      <c r="E61" s="311">
        <f t="shared" si="9"/>
        <v>1</v>
      </c>
      <c r="F61" s="309">
        <f t="shared" si="8"/>
        <v>-5.864705882352938</v>
      </c>
      <c r="G61" s="367">
        <f t="shared" si="10"/>
        <v>0.287940379403794</v>
      </c>
      <c r="J61" s="295"/>
      <c r="K61" s="299"/>
      <c r="L61" s="295"/>
    </row>
    <row r="62" spans="1:12" ht="12.75">
      <c r="A62" s="329" t="s">
        <v>28</v>
      </c>
      <c r="B62" s="306">
        <f>'[42]FE'!$AI184</f>
        <v>27909.6</v>
      </c>
      <c r="C62" s="306">
        <f>'[3]FE'!$AH184</f>
        <v>28243.8</v>
      </c>
      <c r="D62" s="310">
        <f t="shared" si="9"/>
        <v>0.9657301038062284</v>
      </c>
      <c r="E62" s="311">
        <f t="shared" si="9"/>
        <v>0.9795582869747375</v>
      </c>
      <c r="F62" s="309">
        <f t="shared" si="8"/>
        <v>-1.382818316850909</v>
      </c>
      <c r="G62" s="367">
        <f>IF(D31="","",(F31/D31))</f>
        <v>0.8815246704287335</v>
      </c>
      <c r="J62" s="295"/>
      <c r="K62" s="299"/>
      <c r="L62" s="295"/>
    </row>
    <row r="63" spans="1:12" ht="12.75">
      <c r="A63" s="329" t="s">
        <v>38</v>
      </c>
      <c r="B63" s="306">
        <f>'[42]FE'!$AI185</f>
        <v>18430.3</v>
      </c>
      <c r="C63" s="306">
        <f>'[3]FE'!$AH185</f>
        <v>15762.6</v>
      </c>
      <c r="D63" s="310">
        <f t="shared" si="9"/>
        <v>0.9892807300053676</v>
      </c>
      <c r="E63" s="311">
        <f t="shared" si="9"/>
        <v>0.9961324081446935</v>
      </c>
      <c r="F63" s="309">
        <f t="shared" si="8"/>
        <v>-0.6851678139325856</v>
      </c>
      <c r="G63" s="367">
        <f>IF(D32="","",(F32/D32))</f>
        <v>0.8585253456221198</v>
      </c>
      <c r="J63" s="295"/>
      <c r="K63" s="299"/>
      <c r="L63" s="295"/>
    </row>
    <row r="64" spans="1:12" ht="12.75">
      <c r="A64" s="329" t="s">
        <v>29</v>
      </c>
      <c r="B64" s="306">
        <f>'[42]FE'!$AI186</f>
        <v>3549.9</v>
      </c>
      <c r="C64" s="306">
        <f>'[3]FE'!$AH186</f>
        <v>1613.4</v>
      </c>
      <c r="D64" s="310">
        <f t="shared" si="9"/>
        <v>0.70998</v>
      </c>
      <c r="E64" s="311">
        <f t="shared" si="9"/>
        <v>1</v>
      </c>
      <c r="F64" s="309">
        <f t="shared" si="8"/>
        <v>-29.001999999999995</v>
      </c>
      <c r="G64" s="367">
        <f t="shared" si="10"/>
        <v>0.6384065372829418</v>
      </c>
      <c r="J64" s="295"/>
      <c r="K64" s="299"/>
      <c r="L64" s="295"/>
    </row>
    <row r="65" spans="1:12" ht="12.75">
      <c r="A65" s="329" t="s">
        <v>30</v>
      </c>
      <c r="B65" s="306">
        <f>'[42]FE'!$AI187</f>
        <v>35.7</v>
      </c>
      <c r="C65" s="306">
        <f>'[3]FE'!$AH187</f>
        <v>82.1</v>
      </c>
      <c r="D65" s="310">
        <f>IF(OR(F34="",F34=0),"",B65/F34)</f>
        <v>0.8925000000000001</v>
      </c>
      <c r="E65" s="311">
        <f>IF(OR(G34="",G34=0),"",C65/G34)</f>
        <v>1</v>
      </c>
      <c r="F65" s="309">
        <f t="shared" si="8"/>
        <v>-10.749999999999993</v>
      </c>
      <c r="G65" s="367">
        <f t="shared" si="10"/>
        <v>0.14814814814814814</v>
      </c>
      <c r="J65" s="295"/>
      <c r="K65" s="299"/>
      <c r="L65" s="295"/>
    </row>
    <row r="66" spans="1:12" ht="12.75">
      <c r="A66" s="329"/>
      <c r="B66" s="312"/>
      <c r="C66" s="312"/>
      <c r="D66" s="313"/>
      <c r="E66" s="308">
        <f>IF(OR(G35="",G35=0),"",C66/G35)</f>
      </c>
      <c r="F66" s="309"/>
      <c r="G66" s="367"/>
      <c r="J66" s="295"/>
      <c r="K66" s="299"/>
      <c r="L66" s="295"/>
    </row>
    <row r="67" spans="1:12" ht="13.5" thickBot="1">
      <c r="A67" s="334" t="s">
        <v>31</v>
      </c>
      <c r="B67" s="314">
        <f>IF(SUM(B46:B65)=0,"",SUM(B46:B65))</f>
        <v>205111.9</v>
      </c>
      <c r="C67" s="314">
        <f>IF(SUM(C46:C65)=0,"",SUM(C46:C65))</f>
        <v>198048.7</v>
      </c>
      <c r="D67" s="315">
        <f>IF(OR(F36="",F36=0),"",B67/F36)</f>
        <v>0.9616122831692452</v>
      </c>
      <c r="E67" s="316">
        <f>IF(OR(G36="",G36=0),"",C67/G36)</f>
        <v>0.9906184490829779</v>
      </c>
      <c r="F67" s="317">
        <f t="shared" si="8"/>
        <v>-2.900616591373273</v>
      </c>
      <c r="G67" s="368">
        <f>IF(D36="","",(F36/D36))</f>
        <v>0.7611058619110327</v>
      </c>
      <c r="J67" s="295"/>
      <c r="K67" s="299"/>
      <c r="L67" s="295"/>
    </row>
  </sheetData>
  <mergeCells count="1">
    <mergeCell ref="B11:E11"/>
  </mergeCells>
  <printOptions/>
  <pageMargins left="0.75" right="0.75" top="1" bottom="1" header="0.4921259845" footer="0.4921259845"/>
  <pageSetup fitToHeight="1" fitToWidth="1"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workbookViewId="0" topLeftCell="A2">
      <selection activeCell="G10" sqref="G10"/>
    </sheetView>
  </sheetViews>
  <sheetFormatPr defaultColWidth="11.421875" defaultRowHeight="12.75"/>
  <cols>
    <col min="1" max="1" width="34.7109375" style="178" customWidth="1"/>
    <col min="2" max="2" width="19.7109375" style="180" customWidth="1"/>
    <col min="3" max="3" width="15.7109375" style="181" customWidth="1"/>
    <col min="4" max="4" width="13.7109375" style="180" customWidth="1"/>
    <col min="5" max="5" width="5.7109375" style="178" customWidth="1"/>
    <col min="6" max="6" width="11.421875" style="178" customWidth="1"/>
    <col min="7" max="7" width="34.7109375" style="178" customWidth="1"/>
    <col min="8" max="8" width="19.7109375" style="178" customWidth="1"/>
    <col min="9" max="9" width="15.7109375" style="178" customWidth="1"/>
    <col min="10" max="10" width="13.7109375" style="178" customWidth="1"/>
    <col min="11" max="16384" width="11.421875" style="178" customWidth="1"/>
  </cols>
  <sheetData>
    <row r="1" ht="12.75">
      <c r="A1" s="379" t="s">
        <v>70</v>
      </c>
    </row>
    <row r="2" ht="12.75">
      <c r="A2" s="379"/>
    </row>
    <row r="3" ht="12.75">
      <c r="A3" s="379"/>
    </row>
    <row r="4" ht="12.75">
      <c r="A4" s="379"/>
    </row>
    <row r="5" ht="12.75">
      <c r="A5" s="379"/>
    </row>
    <row r="6" ht="12.75">
      <c r="A6" s="379"/>
    </row>
    <row r="7" ht="12.75">
      <c r="A7" s="379"/>
    </row>
    <row r="8" ht="12.75"/>
    <row r="9" spans="1:9" ht="25.5" customHeight="1">
      <c r="A9" s="380" t="s">
        <v>71</v>
      </c>
      <c r="B9" s="380"/>
      <c r="C9" s="380"/>
      <c r="D9" s="380"/>
      <c r="E9" s="380"/>
      <c r="F9" s="381"/>
      <c r="G9" s="381"/>
      <c r="H9" s="381"/>
      <c r="I9" s="381"/>
    </row>
    <row r="10" spans="1:9" s="295" customFormat="1" ht="12.75" customHeight="1">
      <c r="A10" s="382"/>
      <c r="B10" s="382"/>
      <c r="C10" s="382"/>
      <c r="D10" s="382"/>
      <c r="E10" s="382"/>
      <c r="F10" s="381"/>
      <c r="G10" s="381"/>
      <c r="H10" s="381"/>
      <c r="I10" s="381"/>
    </row>
    <row r="11" spans="1:9" s="295" customFormat="1" ht="12.75" customHeight="1">
      <c r="A11" s="382"/>
      <c r="B11" s="382"/>
      <c r="C11" s="382"/>
      <c r="D11" s="382"/>
      <c r="E11" s="382"/>
      <c r="F11" s="381"/>
      <c r="G11" s="381"/>
      <c r="H11" s="381"/>
      <c r="I11" s="381"/>
    </row>
    <row r="12" spans="1:4" ht="12.75" customHeight="1">
      <c r="A12" s="383"/>
      <c r="B12" s="384"/>
      <c r="C12" s="384"/>
      <c r="D12" s="384"/>
    </row>
    <row r="13" spans="1:10" ht="18" customHeight="1">
      <c r="A13" s="385" t="s">
        <v>72</v>
      </c>
      <c r="B13" s="386"/>
      <c r="C13" s="386"/>
      <c r="D13" s="387"/>
      <c r="G13" s="385" t="s">
        <v>73</v>
      </c>
      <c r="H13" s="386"/>
      <c r="I13" s="386"/>
      <c r="J13" s="387"/>
    </row>
    <row r="14" ht="15" customHeight="1" thickBot="1">
      <c r="A14" s="295"/>
    </row>
    <row r="15" spans="1:10" ht="12.75">
      <c r="A15" s="418" t="s">
        <v>0</v>
      </c>
      <c r="B15" s="389" t="s">
        <v>74</v>
      </c>
      <c r="C15" s="390" t="s">
        <v>75</v>
      </c>
      <c r="D15" s="419" t="s">
        <v>76</v>
      </c>
      <c r="E15" s="392"/>
      <c r="G15" s="418" t="s">
        <v>0</v>
      </c>
      <c r="H15" s="389" t="s">
        <v>74</v>
      </c>
      <c r="I15" s="390" t="s">
        <v>75</v>
      </c>
      <c r="J15" s="419" t="s">
        <v>76</v>
      </c>
    </row>
    <row r="16" spans="1:10" ht="12.75">
      <c r="A16" s="420"/>
      <c r="B16" s="393" t="s">
        <v>9</v>
      </c>
      <c r="C16" s="394" t="s">
        <v>9</v>
      </c>
      <c r="D16" s="421" t="s">
        <v>14</v>
      </c>
      <c r="E16" s="392"/>
      <c r="G16" s="420"/>
      <c r="H16" s="393" t="s">
        <v>9</v>
      </c>
      <c r="I16" s="394" t="s">
        <v>9</v>
      </c>
      <c r="J16" s="421" t="s">
        <v>14</v>
      </c>
    </row>
    <row r="17" spans="1:10" ht="12" customHeight="1">
      <c r="A17" s="420"/>
      <c r="B17" s="395" t="s">
        <v>77</v>
      </c>
      <c r="C17" s="396" t="s">
        <v>78</v>
      </c>
      <c r="D17" s="421"/>
      <c r="E17" s="392"/>
      <c r="G17" s="420"/>
      <c r="H17" s="397" t="s">
        <v>77</v>
      </c>
      <c r="I17" s="396" t="s">
        <v>78</v>
      </c>
      <c r="J17" s="421"/>
    </row>
    <row r="18" spans="1:10" ht="12.75">
      <c r="A18" s="422"/>
      <c r="B18" s="398"/>
      <c r="C18" s="399"/>
      <c r="D18" s="423"/>
      <c r="E18" s="392"/>
      <c r="G18" s="422"/>
      <c r="H18" s="400"/>
      <c r="I18" s="399"/>
      <c r="J18" s="423"/>
    </row>
    <row r="19" spans="1:10" ht="12.75">
      <c r="A19" s="424" t="s">
        <v>15</v>
      </c>
      <c r="B19" s="401">
        <f>IF(ISERROR('[1]Récolte_N+1'!$F$21)=TRUE,"",'[1]Récolte_N+1'!$F$21)</f>
        <v>11000</v>
      </c>
      <c r="C19" s="401">
        <f>IF(ISERROR('[1]Récolte_N'!$F$21)=TRUE,"",'[1]Récolte_N'!$F$21)</f>
        <v>10950</v>
      </c>
      <c r="D19" s="425">
        <f>IF(OR(C19=0,C19=""),"",(B19/C19)-1)</f>
        <v>0.004566210045662045</v>
      </c>
      <c r="E19" s="392"/>
      <c r="G19" s="424" t="s">
        <v>15</v>
      </c>
      <c r="H19" s="401">
        <f>IF(ISERROR('[1]Récolte_N+1'!$F$23)=TRUE,"",'[1]Récolte_N+1'!$F$23)</f>
        <v>1000</v>
      </c>
      <c r="I19" s="401">
        <f>IF(ISERROR('[1]Récolte_N'!$F$23)=TRUE,"",'[1]Récolte_N'!$F$23)</f>
        <v>865</v>
      </c>
      <c r="J19" s="425">
        <f aca="true" t="shared" si="0" ref="J19:J38">IF(OR(I19=0,I19=""),"",(H19/I19)-1)</f>
        <v>0.1560693641618498</v>
      </c>
    </row>
    <row r="20" spans="1:10" ht="12.75">
      <c r="A20" s="426" t="s">
        <v>39</v>
      </c>
      <c r="B20" s="401">
        <f>IF(ISERROR('[4]Récolte_N+1'!$F$21)=TRUE,"",'[4]Récolte_N+1'!$F$21)</f>
        <v>19130</v>
      </c>
      <c r="C20" s="401">
        <f>IF(ISERROR('[4]Récolte_N'!$F$21)=TRUE,"",'[4]Récolte_N'!$F$21)</f>
        <v>19070</v>
      </c>
      <c r="D20" s="425">
        <f aca="true" t="shared" si="1" ref="D20:D38">IF(OR(C20=0,C20=""),"",(B20/C20)-1)</f>
        <v>0.0031463030938647663</v>
      </c>
      <c r="E20" s="392"/>
      <c r="G20" s="426" t="s">
        <v>39</v>
      </c>
      <c r="H20" s="401">
        <f>IF(ISERROR('[4]Récolte_N+1'!$F$23)=TRUE,"",'[4]Récolte_N+1'!$F$23)</f>
        <v>1800</v>
      </c>
      <c r="I20" s="401">
        <f>IF(ISERROR('[4]Récolte_N'!$F$23)=TRUE,"",'[4]Récolte_N'!$F$23)</f>
        <v>1580</v>
      </c>
      <c r="J20" s="425">
        <f t="shared" si="0"/>
        <v>0.139240506329114</v>
      </c>
    </row>
    <row r="21" spans="1:10" ht="12.75">
      <c r="A21" s="426" t="s">
        <v>16</v>
      </c>
      <c r="B21" s="401">
        <f>IF(ISERROR('[6]Récolte_N+1'!$F$21)=TRUE,"",'[6]Récolte_N+1'!$F$21)</f>
        <v>165200</v>
      </c>
      <c r="C21" s="401">
        <f>IF(ISERROR('[6]Récolte_N'!$F$21)=TRUE,"",'[6]Récolte_N'!$F$21)</f>
        <v>170600</v>
      </c>
      <c r="D21" s="425">
        <f t="shared" si="1"/>
        <v>-0.03165298944900352</v>
      </c>
      <c r="E21" s="392"/>
      <c r="G21" s="426" t="s">
        <v>16</v>
      </c>
      <c r="H21" s="401">
        <f>IF(ISERROR('[6]Récolte_N+1'!$F$23)=TRUE,"",'[6]Récolte_N+1'!$F$23)</f>
        <v>13700</v>
      </c>
      <c r="I21" s="401">
        <f>IF(ISERROR('[6]Récolte_N'!$F$23)=TRUE,"",'[6]Récolte_N'!$F$23)</f>
        <v>12500</v>
      </c>
      <c r="J21" s="425">
        <f t="shared" si="0"/>
        <v>0.09600000000000009</v>
      </c>
    </row>
    <row r="22" spans="1:10" ht="12.75">
      <c r="A22" s="426" t="s">
        <v>36</v>
      </c>
      <c r="B22" s="401">
        <f>IF(ISERROR('[8]Récolte_N+1'!$F$21)=TRUE,"",'[8]Récolte_N+1'!$F$21)</f>
        <v>29700</v>
      </c>
      <c r="C22" s="401">
        <f>IF(ISERROR('[8]Récolte_N'!$F$21)=TRUE,"",'[8]Récolte_N'!$F$21)</f>
        <v>29800</v>
      </c>
      <c r="D22" s="425">
        <f t="shared" si="1"/>
        <v>-0.003355704697986628</v>
      </c>
      <c r="E22" s="392"/>
      <c r="G22" s="426" t="s">
        <v>36</v>
      </c>
      <c r="H22" s="401">
        <f>IF(ISERROR('[8]Récolte_N+1'!$F$23)=TRUE,"",'[8]Récolte_N+1'!$F$23)</f>
        <v>230</v>
      </c>
      <c r="I22" s="401">
        <f>IF(ISERROR('[8]Récolte_N'!$F$23)=TRUE,"",'[8]Récolte_N'!$F$23)</f>
        <v>410</v>
      </c>
      <c r="J22" s="425">
        <f t="shared" si="0"/>
        <v>-0.4390243902439024</v>
      </c>
    </row>
    <row r="23" spans="1:10" ht="12.75">
      <c r="A23" s="426" t="s">
        <v>17</v>
      </c>
      <c r="B23" s="401">
        <f>IF(ISERROR('[10]Récolte_N+1'!$F$21)=TRUE,"",'[10]Récolte_N+1'!$F$21)</f>
        <v>28000</v>
      </c>
      <c r="C23" s="401">
        <f>IF(ISERROR('[10]Récolte_N'!$F$21)=TRUE,"",'[10]Récolte_N'!$F$21)</f>
        <v>32000</v>
      </c>
      <c r="D23" s="425">
        <f t="shared" si="1"/>
        <v>-0.125</v>
      </c>
      <c r="E23" s="392"/>
      <c r="G23" s="426" t="s">
        <v>17</v>
      </c>
      <c r="H23" s="401">
        <f>IF(ISERROR('[10]Récolte_N+1'!$F$23)=TRUE,"",'[10]Récolte_N+1'!$F$23)</f>
        <v>1700</v>
      </c>
      <c r="I23" s="401">
        <f>IF(ISERROR('[10]Récolte_N'!$F$23)=TRUE,"",'[10]Récolte_N'!$F$23)</f>
        <v>1575</v>
      </c>
      <c r="J23" s="425">
        <f t="shared" si="0"/>
        <v>0.0793650793650793</v>
      </c>
    </row>
    <row r="24" spans="1:10" ht="12.75">
      <c r="A24" s="426" t="s">
        <v>18</v>
      </c>
      <c r="B24" s="401">
        <f>IF(ISERROR('[12]Récolte_N+1'!$F$21)=TRUE,"",'[12]Récolte_N+1'!$F$21)</f>
        <v>131000</v>
      </c>
      <c r="C24" s="401">
        <f>IF(ISERROR('[12]Récolte_N'!$F$21)=TRUE,"",'[12]Récolte_N'!$F$21)</f>
        <v>138100</v>
      </c>
      <c r="D24" s="425">
        <f t="shared" si="1"/>
        <v>-0.051412020275162895</v>
      </c>
      <c r="E24" s="392"/>
      <c r="G24" s="426" t="s">
        <v>18</v>
      </c>
      <c r="H24" s="401">
        <f>IF(ISERROR('[12]Récolte_N+1'!$F$23)=TRUE,"",'[12]Récolte_N+1'!$F$23)</f>
        <v>17200</v>
      </c>
      <c r="I24" s="401">
        <f>IF(ISERROR('[12]Récolte_N'!$F$23)=TRUE,"",'[12]Récolte_N'!$F$23)</f>
        <v>16200</v>
      </c>
      <c r="J24" s="425">
        <f t="shared" si="0"/>
        <v>0.06172839506172845</v>
      </c>
    </row>
    <row r="25" spans="1:10" ht="12.75">
      <c r="A25" s="426" t="s">
        <v>19</v>
      </c>
      <c r="B25" s="401">
        <f>IF(ISERROR('[14]Récolte_N+1'!$F$21)=TRUE,"",'[14]Récolte_N+1'!$F$21)</f>
        <v>18840</v>
      </c>
      <c r="C25" s="401">
        <f>IF(ISERROR('[14]Récolte_N'!$F$21)=TRUE,"",'[14]Récolte_N'!$F$21)</f>
        <v>20500</v>
      </c>
      <c r="D25" s="425">
        <f t="shared" si="1"/>
        <v>-0.08097560975609752</v>
      </c>
      <c r="E25" s="392"/>
      <c r="G25" s="426" t="s">
        <v>19</v>
      </c>
      <c r="H25" s="401">
        <f>IF(ISERROR('[14]Récolte_N+1'!$F$23)=TRUE,"",'[14]Récolte_N+1'!$F$23)</f>
        <v>1500</v>
      </c>
      <c r="I25" s="401">
        <f>IF(ISERROR('[14]Récolte_N'!$F$23)=TRUE,"",'[14]Récolte_N'!$F$23)</f>
        <v>1400</v>
      </c>
      <c r="J25" s="425">
        <f t="shared" si="0"/>
        <v>0.0714285714285714</v>
      </c>
    </row>
    <row r="26" spans="1:10" ht="12.75">
      <c r="A26" s="426" t="s">
        <v>21</v>
      </c>
      <c r="B26" s="401">
        <f>IF(ISERROR('[16]Récolte_N+1'!$F$21)=TRUE,"",'[16]Récolte_N+1'!$F$21)</f>
        <v>3150</v>
      </c>
      <c r="C26" s="401">
        <f>IF(ISERROR('[16]Récolte_N'!$F$21)=TRUE,"",'[16]Récolte_N'!$F$21)</f>
        <v>3225</v>
      </c>
      <c r="D26" s="425">
        <f t="shared" si="1"/>
        <v>-0.023255813953488413</v>
      </c>
      <c r="E26" s="392"/>
      <c r="G26" s="426" t="s">
        <v>21</v>
      </c>
      <c r="H26" s="401">
        <f>IF(ISERROR('[16]Récolte_N+1'!$F$23)=TRUE,"",'[16]Récolte_N+1'!$F$23)</f>
        <v>1225</v>
      </c>
      <c r="I26" s="401">
        <f>IF(ISERROR('[16]Récolte_N'!$F$23)=TRUE,"",'[16]Récolte_N'!$F$23)</f>
        <v>1120</v>
      </c>
      <c r="J26" s="425">
        <f t="shared" si="0"/>
        <v>0.09375</v>
      </c>
    </row>
    <row r="27" spans="1:10" ht="12.75">
      <c r="A27" s="426" t="s">
        <v>35</v>
      </c>
      <c r="B27" s="401">
        <f>IF(ISERROR('[18]Récolte_N+1'!$F$21)=TRUE,"",'[18]Récolte_N+1'!$F$21)</f>
        <v>186000</v>
      </c>
      <c r="C27" s="401">
        <f>IF(ISERROR('[18]Récolte_N'!$F$21)=TRUE,"",'[18]Récolte_N'!$F$21)</f>
        <v>192400</v>
      </c>
      <c r="D27" s="425">
        <f t="shared" si="1"/>
        <v>-0.033264033264033266</v>
      </c>
      <c r="E27" s="392"/>
      <c r="G27" s="426" t="s">
        <v>35</v>
      </c>
      <c r="H27" s="401">
        <f>IF(ISERROR('[18]Récolte_N+1'!$F$23)=TRUE,"",'[18]Récolte_N+1'!$F$23)</f>
        <v>25000</v>
      </c>
      <c r="I27" s="401">
        <f>IF(ISERROR('[18]Récolte_N'!$F$23)=TRUE,"",'[18]Récolte_N'!$F$23)</f>
        <v>20750</v>
      </c>
      <c r="J27" s="425">
        <f t="shared" si="0"/>
        <v>0.20481927710843384</v>
      </c>
    </row>
    <row r="28" spans="1:10" ht="12.75">
      <c r="A28" s="426" t="s">
        <v>22</v>
      </c>
      <c r="B28" s="401">
        <f>IF(ISERROR('[20]Récolte_N+1'!$F$21)=TRUE,"",'[20]Récolte_N+1'!$F$21)</f>
        <v>125000</v>
      </c>
      <c r="C28" s="401">
        <f>IF(ISERROR('[20]Récolte_N'!$F$21)=TRUE,"",'[20]Récolte_N'!$F$21)</f>
        <v>124430</v>
      </c>
      <c r="D28" s="425">
        <f t="shared" si="1"/>
        <v>0.004580888853170428</v>
      </c>
      <c r="E28" s="392"/>
      <c r="G28" s="426" t="s">
        <v>22</v>
      </c>
      <c r="H28" s="401">
        <f>IF(ISERROR('[20]Récolte_N+1'!$F$23)=TRUE,"",'[20]Récolte_N+1'!$F$23)</f>
        <v>10500</v>
      </c>
      <c r="I28" s="401">
        <f>IF(ISERROR('[20]Récolte_N'!$F$23)=TRUE,"",'[20]Récolte_N'!$F$23)</f>
        <v>9700</v>
      </c>
      <c r="J28" s="425">
        <f t="shared" si="0"/>
        <v>0.08247422680412364</v>
      </c>
    </row>
    <row r="29" spans="1:10" ht="12.75">
      <c r="A29" s="426" t="s">
        <v>37</v>
      </c>
      <c r="B29" s="401">
        <f>IF(ISERROR('[22]Récolte_N+1'!$F$21)=TRUE,"",'[22]Récolte_N+1'!$F$21)</f>
        <v>3250</v>
      </c>
      <c r="C29" s="401">
        <f>IF(ISERROR('[22]Récolte_N'!$F$21)=TRUE,"",'[22]Récolte_N'!$F$21)</f>
        <v>3000</v>
      </c>
      <c r="D29" s="425">
        <f t="shared" si="1"/>
        <v>0.08333333333333326</v>
      </c>
      <c r="E29" s="392"/>
      <c r="G29" s="426" t="s">
        <v>37</v>
      </c>
      <c r="H29" s="401">
        <f>IF(ISERROR('[22]Récolte_N+1'!$F$23)=TRUE,"",'[22]Récolte_N+1'!$F$23)</f>
        <v>80</v>
      </c>
      <c r="I29" s="401">
        <f>IF(ISERROR('[22]Récolte_N'!$F$23)=TRUE,"",'[22]Récolte_N'!$F$23)</f>
        <v>80</v>
      </c>
      <c r="J29" s="425">
        <f t="shared" si="0"/>
        <v>0</v>
      </c>
    </row>
    <row r="30" spans="1:10" ht="12.75">
      <c r="A30" s="426" t="s">
        <v>23</v>
      </c>
      <c r="B30" s="401">
        <f>IF(ISERROR('[24]Récolte_N+1'!$F$21)=TRUE,"",'[24]Récolte_N+1'!$F$21)</f>
        <v>38200</v>
      </c>
      <c r="C30" s="401">
        <f>IF(ISERROR('[24]Récolte_N'!$F$21)=TRUE,"",'[24]Récolte_N'!$F$21)</f>
        <v>39370</v>
      </c>
      <c r="D30" s="425">
        <f t="shared" si="1"/>
        <v>-0.029718059436118827</v>
      </c>
      <c r="E30" s="392"/>
      <c r="G30" s="426" t="s">
        <v>23</v>
      </c>
      <c r="H30" s="401">
        <f>IF(ISERROR('[24]Récolte_N+1'!$F$23)=TRUE,"",'[24]Récolte_N+1'!$F$23)</f>
        <v>2140</v>
      </c>
      <c r="I30" s="401">
        <f>IF(ISERROR('[24]Récolte_N'!$F$23)=TRUE,"",'[24]Récolte_N'!$F$23)</f>
        <v>2247</v>
      </c>
      <c r="J30" s="425">
        <f t="shared" si="0"/>
        <v>-0.04761904761904767</v>
      </c>
    </row>
    <row r="31" spans="1:10" ht="12.75">
      <c r="A31" s="426" t="s">
        <v>24</v>
      </c>
      <c r="B31" s="401">
        <f>IF(ISERROR('[26]Récolte_N+1'!$F$21)=TRUE,"",'[26]Récolte_N+1'!$F$21)</f>
        <v>63000</v>
      </c>
      <c r="C31" s="401">
        <f>IF(ISERROR('[26]Récolte_N'!$F$21)=TRUE,"",'[26]Récolte_N'!$F$21)</f>
        <v>60715</v>
      </c>
      <c r="D31" s="425">
        <f t="shared" si="1"/>
        <v>0.037634851354690024</v>
      </c>
      <c r="E31" s="392"/>
      <c r="G31" s="426" t="s">
        <v>24</v>
      </c>
      <c r="H31" s="401">
        <f>IF(ISERROR('[26]Récolte_N+1'!$F$23)=TRUE,"",'[26]Récolte_N+1'!$F$23)</f>
        <v>8090</v>
      </c>
      <c r="I31" s="401">
        <f>IF(ISERROR('[26]Récolte_N'!$F$23)=TRUE,"",'[26]Récolte_N'!$F$23)</f>
        <v>7685</v>
      </c>
      <c r="J31" s="425">
        <f t="shared" si="0"/>
        <v>0.0527000650618088</v>
      </c>
    </row>
    <row r="32" spans="1:10" ht="12.75">
      <c r="A32" s="426" t="s">
        <v>25</v>
      </c>
      <c r="B32" s="401">
        <f>IF(ISERROR('[28]Récolte_N+1'!$F$21)=TRUE,"",'[28]Récolte_N+1'!$F$21)</f>
        <v>291000</v>
      </c>
      <c r="C32" s="401">
        <f>IF(ISERROR('[28]Récolte_N'!$F$21)=TRUE,"",'[28]Récolte_N'!$F$21)</f>
        <v>291600</v>
      </c>
      <c r="D32" s="425">
        <f t="shared" si="1"/>
        <v>-0.002057613168724326</v>
      </c>
      <c r="E32" s="392"/>
      <c r="G32" s="426" t="s">
        <v>25</v>
      </c>
      <c r="H32" s="401">
        <f>IF(ISERROR('[28]Récolte_N+1'!$F$23)=TRUE,"",'[28]Récolte_N+1'!$F$23)</f>
        <v>26100</v>
      </c>
      <c r="I32" s="401">
        <f>IF(ISERROR('[28]Récolte_N'!$F$23)=TRUE,"",'[28]Récolte_N'!$F$23)</f>
        <v>22400</v>
      </c>
      <c r="J32" s="425">
        <f t="shared" si="0"/>
        <v>0.1651785714285714</v>
      </c>
    </row>
    <row r="33" spans="1:10" ht="12.75">
      <c r="A33" s="426" t="s">
        <v>26</v>
      </c>
      <c r="B33" s="401">
        <f>IF(ISERROR('[30]Récolte_N+1'!$F$21)=TRUE,"",'[30]Récolte_N+1'!$F$21)</f>
        <v>78400</v>
      </c>
      <c r="C33" s="401">
        <f>IF(ISERROR('[30]Récolte_N'!$F$21)=TRUE,"",'[30]Récolte_N'!$F$21)</f>
        <v>76880</v>
      </c>
      <c r="D33" s="425">
        <f t="shared" si="1"/>
        <v>0.019771071800208206</v>
      </c>
      <c r="E33" s="392"/>
      <c r="G33" s="426" t="s">
        <v>26</v>
      </c>
      <c r="H33" s="401">
        <f>IF(ISERROR('[30]Récolte_N+1'!$F$23)=TRUE,"",'[30]Récolte_N+1'!$F$23)</f>
        <v>6800</v>
      </c>
      <c r="I33" s="401">
        <f>IF(ISERROR('[30]Récolte_N'!$F$23)=TRUE,"",'[30]Récolte_N'!$F$23)</f>
        <v>6060</v>
      </c>
      <c r="J33" s="425">
        <f t="shared" si="0"/>
        <v>0.12211221122112215</v>
      </c>
    </row>
    <row r="34" spans="1:10" ht="12.75">
      <c r="A34" s="426" t="s">
        <v>27</v>
      </c>
      <c r="B34" s="401">
        <f>IF(ISERROR('[32]Récolte_N+1'!$F$21)=TRUE,"",'[32]Récolte_N+1'!$F$21)</f>
        <v>101445</v>
      </c>
      <c r="C34" s="401">
        <f>IF(ISERROR('[32]Récolte_N'!$F$21)=TRUE,"",'[32]Récolte_N'!$F$21)</f>
        <v>97980</v>
      </c>
      <c r="D34" s="425">
        <f t="shared" si="1"/>
        <v>0.03536436007348431</v>
      </c>
      <c r="E34" s="392"/>
      <c r="G34" s="426" t="s">
        <v>27</v>
      </c>
      <c r="H34" s="401">
        <f>IF(ISERROR('[32]Récolte_N+1'!$F$23)=TRUE,"",'[32]Récolte_N+1'!$F$23)</f>
        <v>18100</v>
      </c>
      <c r="I34" s="401">
        <f>IF(ISERROR('[32]Récolte_N'!$F$23)=TRUE,"",'[32]Récolte_N'!$F$23)</f>
        <v>16365</v>
      </c>
      <c r="J34" s="425">
        <f t="shared" si="0"/>
        <v>0.10601894286587221</v>
      </c>
    </row>
    <row r="35" spans="1:10" ht="12.75">
      <c r="A35" s="426" t="s">
        <v>28</v>
      </c>
      <c r="B35" s="401">
        <f>IF(ISERROR('[34]Récolte_N+1'!$F$21)=TRUE,"",'[34]Récolte_N+1'!$F$21)</f>
        <v>77600</v>
      </c>
      <c r="C35" s="401">
        <f>IF(ISERROR('[34]Récolte_N'!$F$21)=TRUE,"",'[34]Récolte_N'!$F$21)</f>
        <v>89280</v>
      </c>
      <c r="D35" s="425">
        <f t="shared" si="1"/>
        <v>-0.1308243727598566</v>
      </c>
      <c r="E35" s="392"/>
      <c r="G35" s="426" t="s">
        <v>28</v>
      </c>
      <c r="H35" s="401">
        <f>IF(ISERROR('[34]Récolte_N+1'!$F$23)=TRUE,"",'[34]Récolte_N+1'!$F$23)</f>
        <v>8200</v>
      </c>
      <c r="I35" s="401">
        <f>IF(ISERROR('[34]Récolte_N'!$F$23)=TRUE,"",'[34]Récolte_N'!$F$23)</f>
        <v>5346</v>
      </c>
      <c r="J35" s="425">
        <f t="shared" si="0"/>
        <v>0.5338570894126449</v>
      </c>
    </row>
    <row r="36" spans="1:10" ht="12.75">
      <c r="A36" s="426" t="s">
        <v>38</v>
      </c>
      <c r="B36" s="401">
        <f>IF(ISERROR('[36]Récolte_N+1'!$F$21)=TRUE,"",'[36]Récolte_N+1'!$F$21)</f>
        <v>49000</v>
      </c>
      <c r="C36" s="401">
        <f>IF(ISERROR('[36]Récolte_N'!$F$21)=TRUE,"",'[36]Récolte_N'!$F$21)</f>
        <v>48900</v>
      </c>
      <c r="D36" s="425">
        <f t="shared" si="1"/>
        <v>0.002044989775051187</v>
      </c>
      <c r="E36" s="392"/>
      <c r="G36" s="426" t="s">
        <v>38</v>
      </c>
      <c r="H36" s="401">
        <f>IF(ISERROR('[36]Récolte_N+1'!$F$23)=TRUE,"",'[36]Récolte_N+1'!$F$23)</f>
        <v>5000</v>
      </c>
      <c r="I36" s="401">
        <f>IF(ISERROR('[36]Récolte_N'!$F$23)=TRUE,"",'[36]Récolte_N'!$F$23)</f>
        <v>5670</v>
      </c>
      <c r="J36" s="425">
        <f t="shared" si="0"/>
        <v>-0.11816578483245155</v>
      </c>
    </row>
    <row r="37" spans="1:10" ht="12.75">
      <c r="A37" s="426" t="s">
        <v>29</v>
      </c>
      <c r="B37" s="401">
        <f>IF(ISERROR('[38]Récolte_N+1'!$F$21)=TRUE,"",'[38]Récolte_N+1'!$F$21)</f>
        <v>42600</v>
      </c>
      <c r="C37" s="401">
        <f>IF(ISERROR('[38]Récolte_N'!$F$21)=TRUE,"",'[38]Récolte_N'!$F$21)</f>
        <v>47533</v>
      </c>
      <c r="D37" s="425">
        <f t="shared" si="1"/>
        <v>-0.10378053142027643</v>
      </c>
      <c r="E37" s="392"/>
      <c r="G37" s="426" t="s">
        <v>29</v>
      </c>
      <c r="H37" s="401">
        <f>IF(ISERROR('[38]Récolte_N+1'!$F$23)=TRUE,"",'[38]Récolte_N+1'!$F$23)</f>
        <v>4950</v>
      </c>
      <c r="I37" s="401">
        <f>IF(ISERROR('[38]Récolte_N'!$F$23)=TRUE,"",'[38]Récolte_N'!$F$23)</f>
        <v>4940</v>
      </c>
      <c r="J37" s="425">
        <f t="shared" si="0"/>
        <v>0.002024291497975783</v>
      </c>
    </row>
    <row r="38" spans="1:10" ht="12.75">
      <c r="A38" s="426" t="s">
        <v>30</v>
      </c>
      <c r="B38" s="401">
        <f>IF(ISERROR('[40]Récolte_N+1'!$F$21)=TRUE,"",'[40]Récolte_N+1'!$F$21)</f>
        <v>3800</v>
      </c>
      <c r="C38" s="401">
        <f>IF(ISERROR('[40]Récolte_N'!$F$21)=TRUE,"",'[40]Récolte_N'!$F$21)</f>
        <v>4200</v>
      </c>
      <c r="D38" s="425">
        <f t="shared" si="1"/>
        <v>-0.09523809523809523</v>
      </c>
      <c r="E38" s="392"/>
      <c r="G38" s="426" t="s">
        <v>30</v>
      </c>
      <c r="H38" s="401">
        <f>IF(ISERROR('[40]Récolte_N+1'!$F$23)=TRUE,"",'[40]Récolte_N+1'!$F$23)</f>
        <v>2600</v>
      </c>
      <c r="I38" s="401">
        <f>IF(ISERROR('[40]Récolte_N'!$F$23)=TRUE,"",'[40]Récolte_N'!$F$23)</f>
        <v>1550</v>
      </c>
      <c r="J38" s="425">
        <f t="shared" si="0"/>
        <v>0.6774193548387097</v>
      </c>
    </row>
    <row r="39" spans="1:10" ht="12.75">
      <c r="A39" s="420"/>
      <c r="B39" s="402"/>
      <c r="C39" s="403"/>
      <c r="D39" s="427"/>
      <c r="E39" s="392"/>
      <c r="G39" s="420"/>
      <c r="H39" s="402"/>
      <c r="I39" s="404"/>
      <c r="J39" s="427"/>
    </row>
    <row r="40" spans="1:10" ht="15" customHeight="1" thickBot="1">
      <c r="A40" s="428" t="s">
        <v>31</v>
      </c>
      <c r="B40" s="405">
        <f>SUM(B19:B38)</f>
        <v>1465315</v>
      </c>
      <c r="C40" s="405">
        <f>SUM(C19:C38)</f>
        <v>1500533</v>
      </c>
      <c r="D40" s="429">
        <f>IF(OR(C40=0,C40=""),"",(B40/C40)-1)</f>
        <v>-0.02347032687718298</v>
      </c>
      <c r="E40" s="392"/>
      <c r="G40" s="428" t="s">
        <v>31</v>
      </c>
      <c r="H40" s="406">
        <f>SUM(H19:H38)</f>
        <v>155915</v>
      </c>
      <c r="I40" s="407">
        <f>SUM(I19:I38)</f>
        <v>138443</v>
      </c>
      <c r="J40" s="429">
        <f>IF(OR(I40=0,I40=""),"",(H40/I40)-1)</f>
        <v>0.12620356392161391</v>
      </c>
    </row>
    <row r="41" spans="1:5" ht="12.75">
      <c r="A41" s="408"/>
      <c r="B41" s="409"/>
      <c r="C41" s="409"/>
      <c r="D41" s="410"/>
      <c r="E41" s="392"/>
    </row>
    <row r="44" spans="1:10" ht="18">
      <c r="A44" s="385" t="s">
        <v>79</v>
      </c>
      <c r="B44" s="386"/>
      <c r="C44" s="386"/>
      <c r="D44" s="387"/>
      <c r="G44" s="385" t="s">
        <v>80</v>
      </c>
      <c r="H44" s="386"/>
      <c r="I44" s="386"/>
      <c r="J44" s="387"/>
    </row>
    <row r="45" ht="15" customHeight="1" thickBot="1"/>
    <row r="46" spans="1:10" ht="14.25" thickBot="1">
      <c r="A46" s="418" t="s">
        <v>0</v>
      </c>
      <c r="B46" s="411" t="s">
        <v>74</v>
      </c>
      <c r="C46" s="411" t="s">
        <v>74</v>
      </c>
      <c r="D46" s="419" t="s">
        <v>76</v>
      </c>
      <c r="G46" s="388" t="s">
        <v>0</v>
      </c>
      <c r="H46" s="389" t="s">
        <v>74</v>
      </c>
      <c r="I46" s="390" t="s">
        <v>75</v>
      </c>
      <c r="J46" s="391" t="s">
        <v>76</v>
      </c>
    </row>
    <row r="47" spans="1:10" ht="13.5">
      <c r="A47" s="420"/>
      <c r="B47" s="412" t="s">
        <v>9</v>
      </c>
      <c r="C47" s="412" t="s">
        <v>9</v>
      </c>
      <c r="D47" s="421" t="s">
        <v>14</v>
      </c>
      <c r="G47" s="430"/>
      <c r="H47" s="389" t="s">
        <v>9</v>
      </c>
      <c r="I47" s="390" t="s">
        <v>9</v>
      </c>
      <c r="J47" s="419" t="s">
        <v>14</v>
      </c>
    </row>
    <row r="48" spans="1:10" ht="12.75">
      <c r="A48" s="420"/>
      <c r="B48" s="395" t="s">
        <v>77</v>
      </c>
      <c r="C48" s="395" t="s">
        <v>78</v>
      </c>
      <c r="D48" s="421"/>
      <c r="G48" s="420"/>
      <c r="H48" s="395" t="s">
        <v>77</v>
      </c>
      <c r="I48" s="396" t="s">
        <v>78</v>
      </c>
      <c r="J48" s="421"/>
    </row>
    <row r="49" spans="1:10" ht="12.75">
      <c r="A49" s="422"/>
      <c r="B49" s="398"/>
      <c r="C49" s="398"/>
      <c r="D49" s="423"/>
      <c r="G49" s="422"/>
      <c r="H49" s="398"/>
      <c r="I49" s="399"/>
      <c r="J49" s="423"/>
    </row>
    <row r="50" spans="1:10" ht="12.75">
      <c r="A50" s="424" t="s">
        <v>15</v>
      </c>
      <c r="B50" s="401">
        <f>IF(ISERROR('[1]Récolte_N+1'!$F$22)=TRUE,"",'[1]Récolte_N+1'!$F$22)</f>
        <v>69600</v>
      </c>
      <c r="C50" s="401">
        <f>IF(ISERROR('[1]Récolte_N'!$F$22)=TRUE,"",'[1]Récolte_N'!$F$22)</f>
        <v>64950</v>
      </c>
      <c r="D50" s="425">
        <f aca="true" t="shared" si="2" ref="D50:D69">IF(OR(C50=0,C50=""),"",(B50/C50)-1)</f>
        <v>0.07159353348729791</v>
      </c>
      <c r="G50" s="424" t="s">
        <v>15</v>
      </c>
      <c r="H50" s="401">
        <f>IF(ISERROR('[1]Récolte_N+1'!$F$25)=TRUE,"",'[1]Récolte_N+1'!$F$25)</f>
        <v>15900</v>
      </c>
      <c r="I50" s="401">
        <f>IF(ISERROR('[1]Récolte_N'!$F$25)=TRUE,"",'[1]Récolte_N'!$F$25)</f>
        <v>11945</v>
      </c>
      <c r="J50" s="425">
        <f aca="true" t="shared" si="3" ref="J50:J69">IF(OR(I50=0,I50=""),"",(H50/I50)-1)</f>
        <v>0.3311008790288823</v>
      </c>
    </row>
    <row r="51" spans="1:10" ht="12.75">
      <c r="A51" s="426" t="s">
        <v>39</v>
      </c>
      <c r="B51" s="401">
        <f>IF(ISERROR('[4]Récolte_N+1'!$F$22)=TRUE,"",'[4]Récolte_N+1'!$F$22)</f>
        <v>12950</v>
      </c>
      <c r="C51" s="401">
        <f>IF(ISERROR('[4]Récolte_N'!$F$22)=TRUE,"",'[4]Récolte_N'!$F$22)</f>
        <v>12990</v>
      </c>
      <c r="D51" s="425">
        <f t="shared" si="2"/>
        <v>-0.003079291762894565</v>
      </c>
      <c r="G51" s="426" t="s">
        <v>39</v>
      </c>
      <c r="H51" s="401">
        <f>IF(ISERROR('[4]Récolte_N+1'!$F$25)=TRUE,"",'[4]Récolte_N+1'!$F$25)</f>
        <v>697</v>
      </c>
      <c r="I51" s="401">
        <f>IF(ISERROR('[4]Récolte_N'!$F$25)=TRUE,"",'[4]Récolte_N'!$F$25)</f>
        <v>387</v>
      </c>
      <c r="J51" s="425">
        <f t="shared" si="3"/>
        <v>0.8010335917312661</v>
      </c>
    </row>
    <row r="52" spans="1:10" ht="12.75">
      <c r="A52" s="426" t="s">
        <v>16</v>
      </c>
      <c r="B52" s="401">
        <f>IF(ISERROR('[6]Récolte_N+1'!$F$22)=TRUE,"",'[6]Récolte_N+1'!$F$22)</f>
        <v>19800</v>
      </c>
      <c r="C52" s="401">
        <f>IF(ISERROR('[6]Récolte_N'!$F$22)=TRUE,"",'[6]Récolte_N'!$F$22)</f>
        <v>22000</v>
      </c>
      <c r="D52" s="425">
        <f t="shared" si="2"/>
        <v>-0.09999999999999998</v>
      </c>
      <c r="G52" s="426" t="s">
        <v>16</v>
      </c>
      <c r="H52" s="401">
        <f>IF(ISERROR('[6]Récolte_N+1'!$F$25)=TRUE,"",'[6]Récolte_N+1'!$F$25)</f>
        <v>14500</v>
      </c>
      <c r="I52" s="401">
        <f>IF(ISERROR('[6]Récolte_N'!$F$25)=TRUE,"",'[6]Récolte_N'!$F$25)</f>
        <v>14300</v>
      </c>
      <c r="J52" s="425">
        <f t="shared" si="3"/>
        <v>0.013986013986013957</v>
      </c>
    </row>
    <row r="53" spans="1:10" ht="12.75">
      <c r="A53" s="426" t="s">
        <v>36</v>
      </c>
      <c r="B53" s="401">
        <f>IF(ISERROR('[8]Récolte_N+1'!$F$22)=TRUE,"",'[8]Récolte_N+1'!$F$22)</f>
        <v>2300</v>
      </c>
      <c r="C53" s="401">
        <f>IF(ISERROR('[8]Récolte_N'!$F$22)=TRUE,"",'[8]Récolte_N'!$F$22)</f>
        <v>3010</v>
      </c>
      <c r="D53" s="425">
        <f t="shared" si="2"/>
        <v>-0.23588039867109634</v>
      </c>
      <c r="G53" s="426" t="s">
        <v>36</v>
      </c>
      <c r="H53" s="401">
        <f>IF(ISERROR('[8]Récolte_N+1'!$F$25)=TRUE,"",'[8]Récolte_N+1'!$F$25)</f>
        <v>14750</v>
      </c>
      <c r="I53" s="401">
        <f>IF(ISERROR('[8]Récolte_N'!$F$25)=TRUE,"",'[8]Récolte_N'!$F$25)</f>
        <v>10340</v>
      </c>
      <c r="J53" s="425">
        <f t="shared" si="3"/>
        <v>0.4264990328820115</v>
      </c>
    </row>
    <row r="54" spans="1:10" ht="12.75">
      <c r="A54" s="426" t="s">
        <v>17</v>
      </c>
      <c r="B54" s="401">
        <f>IF(ISERROR('[10]Récolte_N+1'!$F$22)=TRUE,"",'[10]Récolte_N+1'!$F$22)</f>
      </c>
      <c r="C54" s="401">
        <f>IF(ISERROR('[10]Récolte_N'!$F$22)=TRUE,"",'[10]Récolte_N'!$F$22)</f>
      </c>
      <c r="D54" s="425">
        <f t="shared" si="2"/>
      </c>
      <c r="G54" s="426" t="s">
        <v>17</v>
      </c>
      <c r="H54" s="401">
        <f>IF(ISERROR('[10]Récolte_N+1'!$F$25)=TRUE,"",'[10]Récolte_N+1'!$F$25)</f>
      </c>
      <c r="I54" s="401">
        <f>IF(ISERROR('[10]Récolte_N'!$F$25)=TRUE,"",'[10]Récolte_N'!$F$25)</f>
      </c>
      <c r="J54" s="425">
        <f t="shared" si="3"/>
      </c>
    </row>
    <row r="55" spans="1:10" ht="12.75">
      <c r="A55" s="426" t="s">
        <v>18</v>
      </c>
      <c r="B55" s="401">
        <f>IF(ISERROR('[12]Récolte_N+1'!$F$22)=TRUE,"",'[12]Récolte_N+1'!$F$22)</f>
      </c>
      <c r="C55" s="401">
        <f>IF(ISERROR('[12]Récolte_N'!$F$22)=TRUE,"",'[12]Récolte_N'!$F$22)</f>
        <v>900</v>
      </c>
      <c r="D55" s="425" t="e">
        <f t="shared" si="2"/>
        <v>#VALUE!</v>
      </c>
      <c r="G55" s="426" t="s">
        <v>18</v>
      </c>
      <c r="H55" s="401">
        <f>IF(ISERROR('[12]Récolte_N+1'!$F$25)=TRUE,"",'[12]Récolte_N+1'!$F$25)</f>
      </c>
      <c r="I55" s="401">
        <f>IF(ISERROR('[12]Récolte_N'!$F$25)=TRUE,"",'[12]Récolte_N'!$F$25)</f>
      </c>
      <c r="J55" s="425">
        <f t="shared" si="3"/>
      </c>
    </row>
    <row r="56" spans="1:10" ht="12.75">
      <c r="A56" s="426" t="s">
        <v>19</v>
      </c>
      <c r="B56" s="401">
        <f>IF(ISERROR('[14]Récolte_N+1'!$F$22)=TRUE,"",'[14]Récolte_N+1'!$F$22)</f>
        <v>20530</v>
      </c>
      <c r="C56" s="401">
        <f>IF(ISERROR('[14]Récolte_N'!$F$22)=TRUE,"",'[14]Récolte_N'!$F$22)</f>
        <v>23940</v>
      </c>
      <c r="D56" s="425">
        <f t="shared" si="2"/>
        <v>-0.14243943191311614</v>
      </c>
      <c r="G56" s="426" t="s">
        <v>19</v>
      </c>
      <c r="H56" s="401">
        <f>IF(ISERROR('[14]Récolte_N+1'!$F$25)=TRUE,"",'[14]Récolte_N+1'!$F$25)</f>
        <v>10400</v>
      </c>
      <c r="I56" s="401">
        <f>IF(ISERROR('[14]Récolte_N'!$F$25)=TRUE,"",'[14]Récolte_N'!$F$25)</f>
        <v>7300</v>
      </c>
      <c r="J56" s="425">
        <f t="shared" si="3"/>
        <v>0.42465753424657526</v>
      </c>
    </row>
    <row r="57" spans="1:10" ht="12.75">
      <c r="A57" s="426" t="s">
        <v>21</v>
      </c>
      <c r="B57" s="401">
        <f>IF(ISERROR('[16]Récolte_N+1'!$F$22)=TRUE,"",'[16]Récolte_N+1'!$F$22)</f>
        <v>8025</v>
      </c>
      <c r="C57" s="401">
        <f>IF(ISERROR('[16]Récolte_N'!$F$22)=TRUE,"",'[16]Récolte_N'!$F$22)</f>
        <v>7600</v>
      </c>
      <c r="D57" s="425">
        <f t="shared" si="2"/>
        <v>0.05592105263157898</v>
      </c>
      <c r="G57" s="426" t="s">
        <v>21</v>
      </c>
      <c r="H57" s="401">
        <f>IF(ISERROR('[16]Récolte_N+1'!$F$25)=TRUE,"",'[16]Récolte_N+1'!$F$25)</f>
        <v>730</v>
      </c>
      <c r="I57" s="401">
        <f>IF(ISERROR('[16]Récolte_N'!$F$25)=TRUE,"",'[16]Récolte_N'!$F$25)</f>
        <v>500</v>
      </c>
      <c r="J57" s="425">
        <f t="shared" si="3"/>
        <v>0.45999999999999996</v>
      </c>
    </row>
    <row r="58" spans="1:10" ht="12.75">
      <c r="A58" s="426" t="s">
        <v>35</v>
      </c>
      <c r="B58" s="401">
        <f>IF(ISERROR('[18]Récolte_N+1'!$F$22)=TRUE,"",'[18]Récolte_N+1'!$F$22)</f>
        <v>8900</v>
      </c>
      <c r="C58" s="401">
        <f>IF(ISERROR('[18]Récolte_N'!$F$22)=TRUE,"",'[18]Récolte_N'!$F$22)</f>
        <v>12120</v>
      </c>
      <c r="D58" s="425">
        <f t="shared" si="2"/>
        <v>-0.2656765676567657</v>
      </c>
      <c r="G58" s="426" t="s">
        <v>35</v>
      </c>
      <c r="H58" s="401">
        <f>IF(ISERROR('[18]Récolte_N+1'!$F$25)=TRUE,"",'[18]Récolte_N+1'!$F$25)</f>
      </c>
      <c r="I58" s="401">
        <f>IF(ISERROR('[18]Récolte_N'!$F$25)=TRUE,"",'[18]Récolte_N'!$F$25)</f>
      </c>
      <c r="J58" s="425">
        <f t="shared" si="3"/>
      </c>
    </row>
    <row r="59" spans="1:10" ht="12.75">
      <c r="A59" s="426" t="s">
        <v>22</v>
      </c>
      <c r="B59" s="401">
        <f>IF(ISERROR('[20]Récolte_N+1'!$F$22)=TRUE,"",'[20]Récolte_N+1'!$F$22)</f>
        <v>8800</v>
      </c>
      <c r="C59" s="401">
        <f>IF(ISERROR('[20]Récolte_N'!$F$22)=TRUE,"",'[20]Récolte_N'!$F$22)</f>
        <v>12700</v>
      </c>
      <c r="D59" s="425">
        <f t="shared" si="2"/>
        <v>-0.30708661417322836</v>
      </c>
      <c r="G59" s="426" t="s">
        <v>22</v>
      </c>
      <c r="H59" s="401">
        <f>IF(ISERROR('[20]Récolte_N+1'!$F$25)=TRUE,"",'[20]Récolte_N+1'!$F$25)</f>
        <v>200</v>
      </c>
      <c r="I59" s="401">
        <f>IF(ISERROR('[20]Récolte_N'!$F$25)=TRUE,"",'[20]Récolte_N'!$F$25)</f>
        <v>110</v>
      </c>
      <c r="J59" s="425">
        <f t="shared" si="3"/>
        <v>0.8181818181818181</v>
      </c>
    </row>
    <row r="60" spans="1:10" ht="12.75">
      <c r="A60" s="426" t="s">
        <v>37</v>
      </c>
      <c r="B60" s="401">
        <f>IF(ISERROR('[22]Récolte_N+1'!$F$22)=TRUE,"",'[22]Récolte_N+1'!$F$22)</f>
        <v>270</v>
      </c>
      <c r="C60" s="401">
        <f>IF(ISERROR('[22]Récolte_N'!$F$22)=TRUE,"",'[22]Récolte_N'!$F$22)</f>
        <v>280</v>
      </c>
      <c r="D60" s="425">
        <f t="shared" si="2"/>
        <v>-0.0357142857142857</v>
      </c>
      <c r="G60" s="426" t="s">
        <v>37</v>
      </c>
      <c r="H60" s="401">
        <f>IF(ISERROR('[22]Récolte_N+1'!$F$25)=TRUE,"",'[22]Récolte_N+1'!$F$25)</f>
        <v>3450</v>
      </c>
      <c r="I60" s="401">
        <f>IF(ISERROR('[22]Récolte_N'!$F$25)=TRUE,"",'[22]Récolte_N'!$F$25)</f>
        <v>1800</v>
      </c>
      <c r="J60" s="425">
        <f t="shared" si="3"/>
        <v>0.9166666666666667</v>
      </c>
    </row>
    <row r="61" spans="1:10" ht="12.75">
      <c r="A61" s="426" t="s">
        <v>23</v>
      </c>
      <c r="B61" s="401">
        <f>IF(ISERROR('[24]Récolte_N+1'!$F$22)=TRUE,"",'[24]Récolte_N+1'!$F$22)</f>
        <v>135</v>
      </c>
      <c r="C61" s="401">
        <f>IF(ISERROR('[24]Récolte_N'!$F$22)=TRUE,"",'[24]Récolte_N'!$F$22)</f>
        <v>133</v>
      </c>
      <c r="D61" s="425">
        <f t="shared" si="2"/>
        <v>0.015037593984962516</v>
      </c>
      <c r="G61" s="426" t="s">
        <v>23</v>
      </c>
      <c r="H61" s="401">
        <f>IF(ISERROR('[24]Récolte_N+1'!$F$25)=TRUE,"",'[24]Récolte_N+1'!$F$25)</f>
        <v>2</v>
      </c>
      <c r="I61" s="401">
        <f>IF(ISERROR('[24]Récolte_N'!$F$25)=TRUE,"",'[24]Récolte_N'!$F$25)</f>
        <v>2</v>
      </c>
      <c r="J61" s="425">
        <f t="shared" si="3"/>
        <v>0</v>
      </c>
    </row>
    <row r="62" spans="1:10" ht="12.75">
      <c r="A62" s="426" t="s">
        <v>24</v>
      </c>
      <c r="B62" s="401">
        <f>IF(ISERROR('[26]Récolte_N+1'!$F$22)=TRUE,"",'[26]Récolte_N+1'!$F$22)</f>
        <v>27170</v>
      </c>
      <c r="C62" s="401">
        <f>IF(ISERROR('[26]Récolte_N'!$F$22)=TRUE,"",'[26]Récolte_N'!$F$22)</f>
        <v>27895</v>
      </c>
      <c r="D62" s="425">
        <f t="shared" si="2"/>
        <v>-0.025990320846029702</v>
      </c>
      <c r="G62" s="426" t="s">
        <v>24</v>
      </c>
      <c r="H62" s="401">
        <f>IF(ISERROR('[26]Récolte_N+1'!$F$25)=TRUE,"",'[26]Récolte_N+1'!$F$25)</f>
        <v>145</v>
      </c>
      <c r="I62" s="401">
        <f>IF(ISERROR('[26]Récolte_N'!$F$25)=TRUE,"",'[26]Récolte_N'!$F$25)</f>
        <v>145</v>
      </c>
      <c r="J62" s="425">
        <f t="shared" si="3"/>
        <v>0</v>
      </c>
    </row>
    <row r="63" spans="1:10" ht="12.75">
      <c r="A63" s="426" t="s">
        <v>25</v>
      </c>
      <c r="B63" s="401">
        <f>IF(ISERROR('[28]Récolte_N+1'!$F$22)=TRUE,"",'[28]Récolte_N+1'!$F$22)</f>
        <v>69800</v>
      </c>
      <c r="C63" s="401">
        <f>IF(ISERROR('[28]Récolte_N'!$F$22)=TRUE,"",'[28]Récolte_N'!$F$22)</f>
        <v>78600</v>
      </c>
      <c r="D63" s="425">
        <f t="shared" si="2"/>
        <v>-0.11195928753180662</v>
      </c>
      <c r="G63" s="426" t="s">
        <v>25</v>
      </c>
      <c r="H63" s="401">
        <f>IF(ISERROR('[28]Récolte_N+1'!$F$25)=TRUE,"",'[28]Récolte_N+1'!$F$25)</f>
        <v>1000</v>
      </c>
      <c r="I63" s="401">
        <f>IF(ISERROR('[28]Récolte_N'!$F$25)=TRUE,"",'[28]Récolte_N'!$F$25)</f>
        <v>950</v>
      </c>
      <c r="J63" s="425">
        <f t="shared" si="3"/>
        <v>0.05263157894736836</v>
      </c>
    </row>
    <row r="64" spans="1:10" ht="12.75">
      <c r="A64" s="426" t="s">
        <v>26</v>
      </c>
      <c r="B64" s="401">
        <f>IF(ISERROR('[30]Récolte_N+1'!$F$22)=TRUE,"",'[30]Récolte_N+1'!$F$22)</f>
        <v>2000</v>
      </c>
      <c r="C64" s="401">
        <f>IF(ISERROR('[30]Récolte_N'!$F$22)=TRUE,"",'[30]Récolte_N'!$F$22)</f>
        <v>2210</v>
      </c>
      <c r="D64" s="425">
        <f t="shared" si="2"/>
        <v>-0.09502262443438914</v>
      </c>
      <c r="G64" s="426" t="s">
        <v>26</v>
      </c>
      <c r="H64" s="401">
        <f>IF(ISERROR('[30]Récolte_N+1'!$F$25)=TRUE,"",'[30]Récolte_N+1'!$F$25)</f>
      </c>
      <c r="I64" s="401">
        <f>IF(ISERROR('[30]Récolte_N'!$F$25)=TRUE,"",'[30]Récolte_N'!$F$25)</f>
      </c>
      <c r="J64" s="425">
        <f t="shared" si="3"/>
      </c>
    </row>
    <row r="65" spans="1:10" ht="12.75">
      <c r="A65" s="426" t="s">
        <v>27</v>
      </c>
      <c r="B65" s="401">
        <f>IF(ISERROR('[32]Récolte_N+1'!$F$22)=TRUE,"",'[32]Récolte_N+1'!$F$22)</f>
        <v>146000</v>
      </c>
      <c r="C65" s="401">
        <f>IF(ISERROR('[32]Récolte_N'!$F$22)=TRUE,"",'[32]Récolte_N'!$F$22)</f>
        <v>157970</v>
      </c>
      <c r="D65" s="425">
        <f t="shared" si="2"/>
        <v>-0.07577388111666772</v>
      </c>
      <c r="G65" s="426" t="s">
        <v>27</v>
      </c>
      <c r="H65" s="401">
        <f>IF(ISERROR('[32]Récolte_N+1'!$F$25)=TRUE,"",'[32]Récolte_N+1'!$F$25)</f>
        <v>2200</v>
      </c>
      <c r="I65" s="401">
        <f>IF(ISERROR('[32]Récolte_N'!$F$25)=TRUE,"",'[32]Récolte_N'!$F$25)</f>
        <v>1215</v>
      </c>
      <c r="J65" s="425">
        <f t="shared" si="3"/>
        <v>0.8106995884773662</v>
      </c>
    </row>
    <row r="66" spans="1:10" ht="12.75">
      <c r="A66" s="426" t="s">
        <v>28</v>
      </c>
      <c r="B66" s="401">
        <f>IF(ISERROR('[34]Récolte_N+1'!$F$22)=TRUE,"",'[34]Récolte_N+1'!$F$22)</f>
        <v>110</v>
      </c>
      <c r="C66" s="401">
        <f>IF(ISERROR('[34]Récolte_N'!$F$22)=TRUE,"",'[34]Récolte_N'!$F$22)</f>
        <v>111</v>
      </c>
      <c r="D66" s="425">
        <f t="shared" si="2"/>
        <v>-0.009009009009009028</v>
      </c>
      <c r="G66" s="426" t="s">
        <v>28</v>
      </c>
      <c r="H66" s="401">
        <f>IF(ISERROR('[34]Récolte_N+1'!$F$25)=TRUE,"",'[34]Récolte_N+1'!$F$25)</f>
      </c>
      <c r="I66" s="401">
        <f>IF(ISERROR('[34]Récolte_N'!$F$25)=TRUE,"",'[34]Récolte_N'!$F$25)</f>
        <v>0</v>
      </c>
      <c r="J66" s="425">
        <f t="shared" si="3"/>
      </c>
    </row>
    <row r="67" spans="1:10" ht="12.75">
      <c r="A67" s="426" t="s">
        <v>38</v>
      </c>
      <c r="B67" s="401">
        <f>IF(ISERROR('[36]Récolte_N+1'!$F$22)=TRUE,"",'[36]Récolte_N+1'!$F$22)</f>
        <v>0</v>
      </c>
      <c r="C67" s="401">
        <f>IF(ISERROR('[36]Récolte_N'!$F$22)=TRUE,"",'[36]Récolte_N'!$F$22)</f>
        <v>750</v>
      </c>
      <c r="D67" s="425">
        <f t="shared" si="2"/>
        <v>-1</v>
      </c>
      <c r="G67" s="426" t="s">
        <v>38</v>
      </c>
      <c r="H67" s="401">
        <f>IF(ISERROR('[36]Récolte_N+1'!$F$25)=TRUE,"",'[36]Récolte_N+1'!$F$25)</f>
        <v>0</v>
      </c>
      <c r="I67" s="401">
        <f>IF(ISERROR('[36]Récolte_N'!$F$25)=TRUE,"",'[36]Récolte_N'!$F$25)</f>
        <v>0</v>
      </c>
      <c r="J67" s="425">
        <f t="shared" si="3"/>
      </c>
    </row>
    <row r="68" spans="1:10" ht="12.75">
      <c r="A68" s="426" t="s">
        <v>29</v>
      </c>
      <c r="B68" s="401">
        <f>IF(ISERROR('[38]Récolte_N+1'!$F$22)=TRUE,"",'[38]Récolte_N+1'!$F$22)</f>
        <v>198380</v>
      </c>
      <c r="C68" s="401">
        <f>IF(ISERROR('[38]Récolte_N'!$F$22)=TRUE,"",'[38]Récolte_N'!$F$22)</f>
        <v>203517</v>
      </c>
      <c r="D68" s="425">
        <f t="shared" si="2"/>
        <v>-0.025241134647228436</v>
      </c>
      <c r="G68" s="426" t="s">
        <v>29</v>
      </c>
      <c r="H68" s="401">
        <f>IF(ISERROR('[38]Récolte_N+1'!$F$25)=TRUE,"",'[38]Récolte_N+1'!$F$25)</f>
        <v>31510</v>
      </c>
      <c r="I68" s="401">
        <f>IF(ISERROR('[38]Récolte_N'!$F$25)=TRUE,"",'[38]Récolte_N'!$F$25)</f>
        <v>26253</v>
      </c>
      <c r="J68" s="425">
        <f t="shared" si="3"/>
        <v>0.20024378166304801</v>
      </c>
    </row>
    <row r="69" spans="1:10" ht="12.75">
      <c r="A69" s="426" t="s">
        <v>30</v>
      </c>
      <c r="B69" s="401">
        <f>IF(ISERROR('[40]Récolte_N+1'!$F$22)=TRUE,"",'[40]Récolte_N+1'!$F$22)</f>
        <v>26500</v>
      </c>
      <c r="C69" s="401">
        <f>IF(ISERROR('[40]Récolte_N'!$F$22)=TRUE,"",'[40]Récolte_N'!$F$22)</f>
        <v>26500</v>
      </c>
      <c r="D69" s="425">
        <f t="shared" si="2"/>
        <v>0</v>
      </c>
      <c r="G69" s="426" t="s">
        <v>30</v>
      </c>
      <c r="H69" s="401">
        <f>IF(ISERROR('[40]Récolte_N+1'!$F$25)=TRUE,"",'[40]Récolte_N+1'!$F$25)</f>
        <v>350</v>
      </c>
      <c r="I69" s="401">
        <f>IF(ISERROR('[40]Récolte_N'!$F$25)=TRUE,"",'[40]Récolte_N'!$F$25)</f>
        <v>350</v>
      </c>
      <c r="J69" s="425">
        <f t="shared" si="3"/>
        <v>0</v>
      </c>
    </row>
    <row r="70" spans="1:10" ht="12.75">
      <c r="A70" s="420"/>
      <c r="B70" s="402"/>
      <c r="C70" s="402"/>
      <c r="D70" s="427"/>
      <c r="G70" s="420"/>
      <c r="H70" s="413"/>
      <c r="I70" s="414"/>
      <c r="J70" s="427"/>
    </row>
    <row r="71" spans="1:10" ht="13.5" thickBot="1">
      <c r="A71" s="428" t="s">
        <v>31</v>
      </c>
      <c r="B71" s="415">
        <f>SUM(B50:B69)</f>
        <v>621270</v>
      </c>
      <c r="C71" s="415">
        <f>SUM(C50:C69)</f>
        <v>658176</v>
      </c>
      <c r="D71" s="429">
        <f>IF(OR(C71=0,C71=""),"",(B71/C71)-1)</f>
        <v>-0.05607314760793469</v>
      </c>
      <c r="G71" s="428" t="s">
        <v>31</v>
      </c>
      <c r="H71" s="416">
        <f>SUM(H50:H69)</f>
        <v>95834</v>
      </c>
      <c r="I71" s="417">
        <f>SUM(I50:I69)</f>
        <v>75597</v>
      </c>
      <c r="J71" s="429">
        <f>IF(OR(I71=0,I71=""),"",(H71/I71)-1)</f>
        <v>0.26769580803471027</v>
      </c>
    </row>
    <row r="86" ht="12.75" hidden="1"/>
    <row r="87" ht="12.75" hidden="1"/>
    <row r="88" ht="12.75" hidden="1"/>
    <row r="89" ht="12.75" hidden="1"/>
    <row r="90" ht="12.75" hidden="1"/>
    <row r="91" spans="2:3" ht="12.75" hidden="1">
      <c r="B91" s="180" t="s">
        <v>81</v>
      </c>
      <c r="C91" s="181" t="s">
        <v>82</v>
      </c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</sheetData>
  <mergeCells count="5">
    <mergeCell ref="A9:E9"/>
    <mergeCell ref="A13:D13"/>
    <mergeCell ref="G13:J13"/>
    <mergeCell ref="A44:D44"/>
    <mergeCell ref="G44:J44"/>
  </mergeCells>
  <printOptions/>
  <pageMargins left="0.75" right="0.75" top="1" bottom="1" header="0.4921259845" footer="0.4921259845"/>
  <pageSetup fitToHeight="1" fitToWidth="1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7"/>
  <sheetViews>
    <sheetView workbookViewId="0" topLeftCell="A1">
      <selection activeCell="A1" sqref="A1"/>
    </sheetView>
  </sheetViews>
  <sheetFormatPr defaultColWidth="11.421875" defaultRowHeight="12.75"/>
  <cols>
    <col min="1" max="1" width="38.57421875" style="178" customWidth="1"/>
    <col min="2" max="2" width="14.7109375" style="180" customWidth="1"/>
    <col min="3" max="3" width="14.7109375" style="181" customWidth="1"/>
    <col min="4" max="4" width="14.140625" style="180" customWidth="1"/>
    <col min="5" max="5" width="14.7109375" style="180" customWidth="1"/>
    <col min="6" max="6" width="37.00390625" style="182" customWidth="1"/>
    <col min="7" max="7" width="16.421875" style="183" customWidth="1"/>
    <col min="8" max="8" width="14.7109375" style="178" customWidth="1"/>
    <col min="9" max="10" width="13.7109375" style="178" customWidth="1"/>
    <col min="11" max="11" width="22.00390625" style="178" customWidth="1"/>
    <col min="12" max="14" width="10.7109375" style="178" customWidth="1"/>
    <col min="15" max="15" width="11.57421875" style="178" customWidth="1"/>
    <col min="16" max="16384" width="11.421875" style="178" customWidth="1"/>
  </cols>
  <sheetData>
    <row r="1" ht="12.75"/>
    <row r="2" ht="12.75"/>
    <row r="3" ht="12.75"/>
    <row r="4" spans="1:3" ht="12.75">
      <c r="A4" s="179"/>
      <c r="C4" s="183"/>
    </row>
    <row r="5" spans="1:4" ht="12.75">
      <c r="A5" s="431"/>
      <c r="D5" s="186"/>
    </row>
    <row r="6" ht="12.75"/>
    <row r="7" spans="1:11" s="187" customFormat="1" ht="13.5" thickBot="1">
      <c r="A7" s="188"/>
      <c r="C7" s="186"/>
      <c r="D7" s="189"/>
      <c r="K7" s="187" t="s">
        <v>41</v>
      </c>
    </row>
    <row r="8" spans="1:8" ht="30">
      <c r="A8" s="190" t="s">
        <v>83</v>
      </c>
      <c r="B8" s="190"/>
      <c r="C8" s="191"/>
      <c r="D8" s="192"/>
      <c r="E8" s="192"/>
      <c r="F8" s="192"/>
      <c r="G8" s="193"/>
      <c r="H8" s="194"/>
    </row>
    <row r="9" spans="1:6" ht="15" customHeight="1">
      <c r="A9" s="195"/>
      <c r="B9"/>
      <c r="C9"/>
      <c r="D9"/>
      <c r="E9"/>
      <c r="F9"/>
    </row>
    <row r="10" ht="13.5" thickBot="1">
      <c r="B10" s="180" t="s">
        <v>40</v>
      </c>
    </row>
    <row r="11" spans="1:9" ht="16.5" customHeight="1" thickTop="1">
      <c r="A11" s="203" t="s">
        <v>0</v>
      </c>
      <c r="B11" s="196" t="s">
        <v>1</v>
      </c>
      <c r="C11" s="197"/>
      <c r="D11" s="436"/>
      <c r="E11" s="178"/>
      <c r="F11" s="203" t="s">
        <v>0</v>
      </c>
      <c r="G11" s="196" t="s">
        <v>1</v>
      </c>
      <c r="H11" s="197"/>
      <c r="I11" s="436"/>
    </row>
    <row r="12" spans="1:9" ht="12.75">
      <c r="A12" s="215"/>
      <c r="B12" s="207" t="s">
        <v>84</v>
      </c>
      <c r="C12" s="208" t="s">
        <v>84</v>
      </c>
      <c r="D12" s="437" t="s">
        <v>84</v>
      </c>
      <c r="E12" s="178"/>
      <c r="F12" s="215"/>
      <c r="G12" s="207" t="s">
        <v>53</v>
      </c>
      <c r="H12" s="208" t="s">
        <v>53</v>
      </c>
      <c r="I12" s="437" t="s">
        <v>53</v>
      </c>
    </row>
    <row r="13" spans="1:9" ht="12" customHeight="1">
      <c r="A13" s="215"/>
      <c r="B13" s="219" t="s">
        <v>5</v>
      </c>
      <c r="C13" s="220" t="s">
        <v>6</v>
      </c>
      <c r="D13" s="338" t="s">
        <v>7</v>
      </c>
      <c r="E13" s="226"/>
      <c r="F13" s="215"/>
      <c r="G13" s="219" t="s">
        <v>5</v>
      </c>
      <c r="H13" s="220" t="s">
        <v>6</v>
      </c>
      <c r="I13" s="338" t="s">
        <v>7</v>
      </c>
    </row>
    <row r="14" spans="1:9" ht="12.75">
      <c r="A14" s="238"/>
      <c r="B14" s="229" t="s">
        <v>9</v>
      </c>
      <c r="C14" s="230" t="s">
        <v>10</v>
      </c>
      <c r="D14" s="339" t="s">
        <v>11</v>
      </c>
      <c r="E14" s="178"/>
      <c r="F14" s="238"/>
      <c r="G14" s="229" t="s">
        <v>9</v>
      </c>
      <c r="H14" s="230" t="s">
        <v>10</v>
      </c>
      <c r="I14" s="339" t="s">
        <v>11</v>
      </c>
    </row>
    <row r="15" spans="1:9" ht="13.5" customHeight="1">
      <c r="A15" s="247" t="s">
        <v>15</v>
      </c>
      <c r="B15" s="239">
        <f>IF(ISERROR('[1]Récolte_N+1'!$F$21)=TRUE,"",'[1]Récolte_N+1'!$F$21)</f>
        <v>11000</v>
      </c>
      <c r="C15" s="239">
        <f aca="true" t="shared" si="0" ref="C15:C34">IF(OR(B15="",B15=0),"",(D15/B15)*10)</f>
        <v>27.468181818181815</v>
      </c>
      <c r="D15" s="248">
        <f>IF(ISERROR('[1]Récolte_N+1'!$H$21)=TRUE,"",'[1]Récolte_N+1'!$H$21)</f>
        <v>30215</v>
      </c>
      <c r="E15" s="246"/>
      <c r="F15" s="247" t="s">
        <v>15</v>
      </c>
      <c r="G15" s="239">
        <f>IF(ISERROR('[1]Récolte_N'!$F$21)=TRUE,"",'[1]Récolte_N'!$F$21)</f>
        <v>10950</v>
      </c>
      <c r="H15" s="239">
        <f aca="true" t="shared" si="1" ref="H15:H22">IF(OR(G15="",G15=0),"",(I15/G15)*10)</f>
        <v>23.205479452054796</v>
      </c>
      <c r="I15" s="248">
        <f>IF(ISERROR('[1]Récolte_N'!$H$21)=TRUE,"",'[1]Récolte_N'!$H$21)</f>
        <v>25410</v>
      </c>
    </row>
    <row r="16" spans="1:9" ht="13.5" customHeight="1">
      <c r="A16" s="249" t="s">
        <v>39</v>
      </c>
      <c r="B16" s="239">
        <f>IF(ISERROR('[4]Récolte_N+1'!$F$21)=TRUE,"",'[4]Récolte_N+1'!$F$21)</f>
        <v>19130</v>
      </c>
      <c r="C16" s="239">
        <f t="shared" si="0"/>
        <v>30.63146889702039</v>
      </c>
      <c r="D16" s="248">
        <f>IF(ISERROR('[4]Récolte_N+1'!$H$21)=TRUE,"",'[4]Récolte_N+1'!$H$21)</f>
        <v>58598</v>
      </c>
      <c r="E16" s="246"/>
      <c r="F16" s="249" t="s">
        <v>39</v>
      </c>
      <c r="G16" s="239">
        <f>IF(ISERROR('[4]Récolte_N'!$F$21)=TRUE,"",'[4]Récolte_N'!$F$21)</f>
        <v>19070</v>
      </c>
      <c r="H16" s="239">
        <f t="shared" si="1"/>
        <v>32.60513896171998</v>
      </c>
      <c r="I16" s="248">
        <f>IF(ISERROR('[4]Récolte_N'!$H$21)=TRUE,"",'[4]Récolte_N'!$H$21)</f>
        <v>62178</v>
      </c>
    </row>
    <row r="17" spans="1:9" ht="13.5" customHeight="1">
      <c r="A17" s="249" t="s">
        <v>16</v>
      </c>
      <c r="B17" s="239">
        <f>IF(ISERROR('[6]Récolte_N+1'!$F$21)=TRUE,"",'[6]Récolte_N+1'!$F$21)</f>
        <v>165200</v>
      </c>
      <c r="C17" s="239">
        <f t="shared" si="0"/>
        <v>31.625907990314772</v>
      </c>
      <c r="D17" s="248">
        <f>IF(ISERROR('[6]Récolte_N+1'!$H$21)=TRUE,"",'[6]Récolte_N+1'!$H$21)</f>
        <v>522460</v>
      </c>
      <c r="E17" s="246"/>
      <c r="F17" s="249" t="s">
        <v>16</v>
      </c>
      <c r="G17" s="239">
        <f>IF(ISERROR('[6]Récolte_N'!$F$21)=TRUE,"",'[6]Récolte_N'!$F$21)</f>
        <v>170600</v>
      </c>
      <c r="H17" s="239">
        <f t="shared" si="1"/>
        <v>34.3862837045721</v>
      </c>
      <c r="I17" s="248">
        <f>IF(ISERROR('[6]Récolte_N'!$H$21)=TRUE,"",'[6]Récolte_N'!$H$21)</f>
        <v>586630</v>
      </c>
    </row>
    <row r="18" spans="1:9" ht="13.5" customHeight="1">
      <c r="A18" s="249" t="s">
        <v>36</v>
      </c>
      <c r="B18" s="239">
        <f>IF(ISERROR('[8]Récolte_N+1'!$F$21)=TRUE,"",'[8]Récolte_N+1'!$F$21)</f>
        <v>29700</v>
      </c>
      <c r="C18" s="239">
        <f t="shared" si="0"/>
        <v>35</v>
      </c>
      <c r="D18" s="248">
        <f>IF(ISERROR('[8]Récolte_N+1'!$H$21)=TRUE,"",'[8]Récolte_N+1'!$H$21)</f>
        <v>103950</v>
      </c>
      <c r="E18" s="246"/>
      <c r="F18" s="249" t="s">
        <v>36</v>
      </c>
      <c r="G18" s="239">
        <f>IF(ISERROR('[8]Récolte_N'!$F$21)=TRUE,"",'[8]Récolte_N'!$F$21)</f>
        <v>29800</v>
      </c>
      <c r="H18" s="239">
        <f t="shared" si="1"/>
        <v>39</v>
      </c>
      <c r="I18" s="248">
        <f>IF(ISERROR('[8]Récolte_N'!$H$21)=TRUE,"",'[8]Récolte_N'!$H$21)</f>
        <v>116220</v>
      </c>
    </row>
    <row r="19" spans="1:9" ht="13.5" customHeight="1">
      <c r="A19" s="249" t="s">
        <v>17</v>
      </c>
      <c r="B19" s="239">
        <f>IF(ISERROR('[10]Récolte_N+1'!$F$21)=TRUE,"",'[10]Récolte_N+1'!$F$21)</f>
        <v>28000</v>
      </c>
      <c r="C19" s="239">
        <f t="shared" si="0"/>
        <v>40</v>
      </c>
      <c r="D19" s="248">
        <f>IF(ISERROR('[10]Récolte_N+1'!$H$21)=TRUE,"",'[10]Récolte_N+1'!$H$21)</f>
        <v>112000</v>
      </c>
      <c r="E19" s="246"/>
      <c r="F19" s="249" t="s">
        <v>17</v>
      </c>
      <c r="G19" s="239">
        <f>IF(ISERROR('[10]Récolte_N'!$F$21)=TRUE,"",'[10]Récolte_N'!$F$21)</f>
        <v>32000</v>
      </c>
      <c r="H19" s="239">
        <f t="shared" si="1"/>
        <v>36</v>
      </c>
      <c r="I19" s="248">
        <f>IF(ISERROR('[10]Récolte_N'!$H$21)=TRUE,"",'[10]Récolte_N'!$H$21)</f>
        <v>115200</v>
      </c>
    </row>
    <row r="20" spans="1:9" ht="13.5" customHeight="1">
      <c r="A20" s="249" t="s">
        <v>18</v>
      </c>
      <c r="B20" s="239">
        <f>IF(ISERROR('[12]Récolte_N+1'!$F$21)=TRUE,"",'[12]Récolte_N+1'!$F$21)</f>
        <v>131000</v>
      </c>
      <c r="C20" s="239">
        <f t="shared" si="0"/>
        <v>36.25954198473282</v>
      </c>
      <c r="D20" s="248">
        <f>IF(ISERROR('[12]Récolte_N+1'!$H$21)=TRUE,"",'[12]Récolte_N+1'!$H$21)</f>
        <v>475000</v>
      </c>
      <c r="E20" s="246"/>
      <c r="F20" s="249" t="s">
        <v>18</v>
      </c>
      <c r="G20" s="239">
        <f>IF(ISERROR('[12]Récolte_N'!$F$21)=TRUE,"",'[12]Récolte_N'!$F$21)</f>
        <v>138100</v>
      </c>
      <c r="H20" s="239">
        <f t="shared" si="1"/>
        <v>39.753801593048514</v>
      </c>
      <c r="I20" s="248">
        <f>IF(ISERROR('[12]Récolte_N'!$H$21)=TRUE,"",'[12]Récolte_N'!$H$21)</f>
        <v>549000</v>
      </c>
    </row>
    <row r="21" spans="1:9" ht="13.5" customHeight="1">
      <c r="A21" s="249" t="s">
        <v>19</v>
      </c>
      <c r="B21" s="239">
        <f>IF(ISERROR('[14]Récolte_N+1'!$F$21)=TRUE,"",'[14]Récolte_N+1'!$F$21)</f>
        <v>18840</v>
      </c>
      <c r="C21" s="239">
        <f t="shared" si="0"/>
        <v>31.634819532908708</v>
      </c>
      <c r="D21" s="248">
        <f>IF(ISERROR('[14]Récolte_N+1'!$H$21)=TRUE,"",'[14]Récolte_N+1'!$H$21)</f>
        <v>59600</v>
      </c>
      <c r="E21" s="246"/>
      <c r="F21" s="249" t="s">
        <v>19</v>
      </c>
      <c r="G21" s="239">
        <f>IF(ISERROR('[14]Récolte_N'!$F$21)=TRUE,"",'[14]Récolte_N'!$F$21)</f>
        <v>20500</v>
      </c>
      <c r="H21" s="239">
        <f t="shared" si="1"/>
        <v>33.673170731707316</v>
      </c>
      <c r="I21" s="248">
        <f>IF(ISERROR('[14]Récolte_N'!$H$21)=TRUE,"",'[14]Récolte_N'!$H$21)</f>
        <v>69030</v>
      </c>
    </row>
    <row r="22" spans="1:9" ht="13.5" customHeight="1">
      <c r="A22" s="249" t="s">
        <v>21</v>
      </c>
      <c r="B22" s="239">
        <f>IF(ISERROR('[16]Récolte_N+1'!$F$21)=TRUE,"",'[16]Récolte_N+1'!$F$21)</f>
        <v>3150</v>
      </c>
      <c r="C22" s="239">
        <f t="shared" si="0"/>
        <v>19.841269841269842</v>
      </c>
      <c r="D22" s="248">
        <f>IF(ISERROR('[16]Récolte_N+1'!$H$21)=TRUE,"",'[16]Récolte_N+1'!$H$21)</f>
        <v>6250</v>
      </c>
      <c r="E22" s="246"/>
      <c r="F22" s="249" t="s">
        <v>21</v>
      </c>
      <c r="G22" s="239">
        <f>IF(ISERROR('[16]Récolte_N'!$F$21)=TRUE,"",'[16]Récolte_N'!$F$21)</f>
        <v>3225</v>
      </c>
      <c r="H22" s="239">
        <f t="shared" si="1"/>
        <v>22.015503875968992</v>
      </c>
      <c r="I22" s="248">
        <f>IF(ISERROR('[16]Récolte_N'!$H$21)=TRUE,"",'[16]Récolte_N'!$H$21)</f>
        <v>7100</v>
      </c>
    </row>
    <row r="23" spans="1:9" ht="13.5" customHeight="1">
      <c r="A23" s="249" t="s">
        <v>35</v>
      </c>
      <c r="B23" s="239">
        <f>IF(ISERROR('[18]Récolte_N+1'!$F$21)=TRUE,"",'[18]Récolte_N+1'!$F$21)</f>
        <v>186000</v>
      </c>
      <c r="C23" s="239">
        <f>IF(OR(B23="",B23=0),"",(D23/B23)*10)</f>
        <v>35.27956989247312</v>
      </c>
      <c r="D23" s="248">
        <f>IF(ISERROR('[18]Récolte_N+1'!$H$21)=TRUE,"",'[18]Récolte_N+1'!$H$21)</f>
        <v>656200</v>
      </c>
      <c r="E23" s="246"/>
      <c r="F23" s="249" t="s">
        <v>35</v>
      </c>
      <c r="G23" s="239">
        <f>IF(ISERROR('[18]Récolte_N'!$F$21)=TRUE,"",'[18]Récolte_N'!$F$21)</f>
        <v>192400</v>
      </c>
      <c r="H23" s="239">
        <f>IF(OR(G23="",G23=0),"",(I23/G23)*10)</f>
        <v>39.89085239085239</v>
      </c>
      <c r="I23" s="248">
        <f>IF(ISERROR('[18]Récolte_N'!$H$21)=TRUE,"",'[18]Récolte_N'!$H$21)</f>
        <v>767500</v>
      </c>
    </row>
    <row r="24" spans="1:9" ht="13.5" customHeight="1">
      <c r="A24" s="249" t="s">
        <v>22</v>
      </c>
      <c r="B24" s="239">
        <f>IF(ISERROR('[20]Récolte_N+1'!$F$21)=TRUE,"",'[20]Récolte_N+1'!$F$21)</f>
        <v>125000</v>
      </c>
      <c r="C24" s="239">
        <f>IF(OR(B24="",B24=0),"",(D24/B24)*10)</f>
        <v>34</v>
      </c>
      <c r="D24" s="248">
        <f>IF(ISERROR('[20]Récolte_N+1'!$H$21)=TRUE,"",'[20]Récolte_N+1'!$H$21)</f>
        <v>425000</v>
      </c>
      <c r="E24" s="246"/>
      <c r="F24" s="249" t="s">
        <v>22</v>
      </c>
      <c r="G24" s="239">
        <f>IF(ISERROR('[20]Récolte_N'!$F$21)=TRUE,"",'[20]Récolte_N'!$F$21)</f>
        <v>124430</v>
      </c>
      <c r="H24" s="239">
        <f>IF(OR(G24="",G24=0),"",(I24/G24)*10)</f>
        <v>37.12930965201318</v>
      </c>
      <c r="I24" s="248">
        <f>IF(ISERROR('[20]Récolte_N'!$H$21)=TRUE,"",'[20]Récolte_N'!$H$21)</f>
        <v>462000</v>
      </c>
    </row>
    <row r="25" spans="1:9" ht="13.5" customHeight="1">
      <c r="A25" s="249" t="s">
        <v>37</v>
      </c>
      <c r="B25" s="239">
        <f>IF(ISERROR('[20]Récolte_N+1'!$F$21)=TRUE,"",'[22]Récolte_N+1'!$F$21)</f>
        <v>3250</v>
      </c>
      <c r="C25" s="239">
        <f>IF(OR(B25="",B25=0),"",(D25/B25)*10)</f>
        <v>40.61538461538461</v>
      </c>
      <c r="D25" s="248">
        <f>IF(ISERROR('[20]Récolte_N+1'!$H$21)=TRUE,"",'[22]Récolte_N+1'!$H$21)</f>
        <v>13200</v>
      </c>
      <c r="E25" s="246"/>
      <c r="F25" s="249" t="s">
        <v>37</v>
      </c>
      <c r="G25" s="239">
        <f>IF(ISERROR('[20]Récolte_N'!$F$21)=TRUE,"",'[22]Récolte_N'!$F$21)</f>
        <v>3000</v>
      </c>
      <c r="H25" s="239">
        <f>IF(OR(G25="",G25=0),"",(I25/G25)*10)</f>
        <v>43.33333333333333</v>
      </c>
      <c r="I25" s="248">
        <f>IF(ISERROR('[20]Récolte_N'!$H$21)=TRUE,"",'[22]Récolte_N'!$H$21)</f>
        <v>13000</v>
      </c>
    </row>
    <row r="26" spans="1:9" ht="13.5" customHeight="1">
      <c r="A26" s="249" t="s">
        <v>23</v>
      </c>
      <c r="B26" s="239">
        <f>IF(ISERROR('[24]Récolte_N+1'!$F$21)=TRUE,"",'[24]Récolte_N+1'!$F$21)</f>
        <v>38200</v>
      </c>
      <c r="C26" s="239">
        <f t="shared" si="0"/>
        <v>34.49888159318669</v>
      </c>
      <c r="D26" s="248">
        <f>IF(ISERROR('[24]Récolte_N+1'!$H$21)=TRUE,"",'[24]Récolte_N+1'!$H$21)</f>
        <v>131785.72768597314</v>
      </c>
      <c r="E26" s="246"/>
      <c r="F26" s="249" t="s">
        <v>23</v>
      </c>
      <c r="G26" s="239">
        <f>IF(ISERROR('[24]Récolte_N'!$F$21)=TRUE,"",'[24]Récolte_N'!$F$21)</f>
        <v>39370</v>
      </c>
      <c r="H26" s="239">
        <f aca="true" t="shared" si="2" ref="H26:H34">IF(OR(G26="",G26=0),"",(I26/G26)*10)</f>
        <v>34.695935991871984</v>
      </c>
      <c r="I26" s="248">
        <f>IF(ISERROR('[24]Récolte_N'!$H$21)=TRUE,"",'[24]Récolte_N'!$H$21)</f>
        <v>136597.9</v>
      </c>
    </row>
    <row r="27" spans="1:9" ht="13.5" customHeight="1">
      <c r="A27" s="249" t="s">
        <v>24</v>
      </c>
      <c r="B27" s="239">
        <f>IF(ISERROR('[26]Récolte_N+1'!$F$21)=TRUE,"",'[26]Récolte_N+1'!$F$21)</f>
        <v>63000</v>
      </c>
      <c r="C27" s="239">
        <f t="shared" si="0"/>
        <v>33.26269841269841</v>
      </c>
      <c r="D27" s="248">
        <f>IF(ISERROR('[26]Récolte_N+1'!$H$21)=TRUE,"",'[26]Récolte_N+1'!$H$21)</f>
        <v>209555</v>
      </c>
      <c r="E27" s="246"/>
      <c r="F27" s="249" t="s">
        <v>24</v>
      </c>
      <c r="G27" s="239">
        <f>IF(ISERROR('[26]Récolte_N'!$F$21)=TRUE,"",'[26]Récolte_N'!$F$21)</f>
        <v>60715</v>
      </c>
      <c r="H27" s="239">
        <f t="shared" si="2"/>
        <v>36.262043975953226</v>
      </c>
      <c r="I27" s="248">
        <f>IF(ISERROR('[26]Récolte_N'!$H$21)=TRUE,"",'[26]Récolte_N'!$H$21)</f>
        <v>220165</v>
      </c>
    </row>
    <row r="28" spans="1:9" ht="13.5" customHeight="1">
      <c r="A28" s="249" t="s">
        <v>25</v>
      </c>
      <c r="B28" s="239">
        <f>IF(ISERROR('[28]Récolte_N+1'!$F$21)=TRUE,"",'[28]Récolte_N+1'!$F$21)</f>
        <v>291000</v>
      </c>
      <c r="C28" s="239">
        <f t="shared" si="0"/>
        <v>33.36769759450172</v>
      </c>
      <c r="D28" s="248">
        <f>IF(ISERROR('[28]Récolte_N+1'!$H$21)=TRUE,"",'[28]Récolte_N+1'!$H$21)</f>
        <v>971000</v>
      </c>
      <c r="E28" s="246"/>
      <c r="F28" s="249" t="s">
        <v>25</v>
      </c>
      <c r="G28" s="239">
        <f>IF(ISERROR('[28]Récolte_N'!$F$21)=TRUE,"",'[28]Récolte_N'!$F$21)</f>
        <v>291600</v>
      </c>
      <c r="H28" s="239">
        <f t="shared" si="2"/>
        <v>36.45404663923182</v>
      </c>
      <c r="I28" s="248">
        <f>IF(ISERROR('[28]Récolte_N'!$H$21)=TRUE,"",'[28]Récolte_N'!$H$21)</f>
        <v>1063000</v>
      </c>
    </row>
    <row r="29" spans="1:9" ht="13.5" customHeight="1">
      <c r="A29" s="249" t="s">
        <v>26</v>
      </c>
      <c r="B29" s="239">
        <f>IF(ISERROR('[30]Récolte_N+1'!$F$21)=TRUE,"",'[30]Récolte_N+1'!$F$21)</f>
        <v>78400</v>
      </c>
      <c r="C29" s="239">
        <f t="shared" si="0"/>
        <v>35</v>
      </c>
      <c r="D29" s="248">
        <f>IF(ISERROR('[30]Récolte_N+1'!$H$21)=TRUE,"",'[30]Récolte_N+1'!$H$21)</f>
        <v>274400</v>
      </c>
      <c r="E29" s="246"/>
      <c r="F29" s="249" t="s">
        <v>26</v>
      </c>
      <c r="G29" s="239">
        <f>IF(ISERROR('[30]Récolte_N'!$F$21)=TRUE,"",'[30]Récolte_N'!$F$21)</f>
        <v>76880</v>
      </c>
      <c r="H29" s="239">
        <f t="shared" si="2"/>
        <v>40</v>
      </c>
      <c r="I29" s="248">
        <f>IF(ISERROR('[30]Récolte_N'!$H$21)=TRUE,"",'[30]Récolte_N'!$H$21)</f>
        <v>307520</v>
      </c>
    </row>
    <row r="30" spans="1:9" ht="13.5" customHeight="1">
      <c r="A30" s="249" t="s">
        <v>27</v>
      </c>
      <c r="B30" s="239">
        <f>IF(ISERROR('[32]Récolte_N+1'!$F$21)=TRUE,"",'[32]Récolte_N+1'!$F$21)</f>
        <v>101445</v>
      </c>
      <c r="C30" s="239">
        <f t="shared" si="0"/>
        <v>31.868401596924443</v>
      </c>
      <c r="D30" s="248">
        <f>IF(ISERROR('[32]Récolte_N+1'!$H$21)=TRUE,"",'[32]Récolte_N+1'!$H$21)</f>
        <v>323289</v>
      </c>
      <c r="E30" s="246"/>
      <c r="F30" s="249" t="s">
        <v>27</v>
      </c>
      <c r="G30" s="239">
        <f>IF(ISERROR('[32]Récolte_N'!$F$21)=TRUE,"",'[32]Récolte_N'!$F$21)</f>
        <v>97980</v>
      </c>
      <c r="H30" s="239">
        <f t="shared" si="2"/>
        <v>35.853541539089605</v>
      </c>
      <c r="I30" s="248">
        <f>IF(ISERROR('[32]Récolte_N'!$H$21)=TRUE,"",'[32]Récolte_N'!$H$21)</f>
        <v>351293</v>
      </c>
    </row>
    <row r="31" spans="1:9" ht="13.5" customHeight="1">
      <c r="A31" s="249" t="s">
        <v>28</v>
      </c>
      <c r="B31" s="239">
        <f>IF(ISERROR('[34]Récolte_N+1'!$F$21)=TRUE,"",'[34]Récolte_N+1'!$F$21)</f>
        <v>77600</v>
      </c>
      <c r="C31" s="239">
        <f t="shared" si="0"/>
        <v>35</v>
      </c>
      <c r="D31" s="248">
        <f>IF(ISERROR('[34]Récolte_N+1'!$H$21)=TRUE,"",'[34]Récolte_N+1'!$H$21)</f>
        <v>271600</v>
      </c>
      <c r="E31" s="246"/>
      <c r="F31" s="249" t="s">
        <v>28</v>
      </c>
      <c r="G31" s="239">
        <f>IF(ISERROR('[34]Récolte_N'!$F$21)=TRUE,"",'[34]Récolte_N'!$F$21)</f>
        <v>89280</v>
      </c>
      <c r="H31" s="239">
        <f t="shared" si="2"/>
        <v>35.33</v>
      </c>
      <c r="I31" s="248">
        <f>IF(ISERROR('[34]Récolte_N'!$H$21)=TRUE,"",'[34]Récolte_N'!$H$21)</f>
        <v>315426.24</v>
      </c>
    </row>
    <row r="32" spans="1:9" ht="12.75">
      <c r="A32" s="249" t="s">
        <v>38</v>
      </c>
      <c r="B32" s="239">
        <f>IF(ISERROR('[36]Récolte_N+1'!$F$21)=TRUE,"",'[36]Récolte_N+1'!$F$21)</f>
        <v>49000</v>
      </c>
      <c r="C32" s="239">
        <f t="shared" si="0"/>
        <v>35.22381328349794</v>
      </c>
      <c r="D32" s="248">
        <f>IF(ISERROR('[36]Récolte_N+1'!$H$21)=TRUE,"",'[36]Récolte_N+1'!$H$21)</f>
        <v>172596.6850891399</v>
      </c>
      <c r="E32" s="178"/>
      <c r="F32" s="249" t="s">
        <v>38</v>
      </c>
      <c r="G32" s="239">
        <f>IF(ISERROR('[36]Récolte_N'!$F$21)=TRUE,"",'[36]Récolte_N'!$F$21)</f>
        <v>48900</v>
      </c>
      <c r="H32" s="239">
        <f t="shared" si="2"/>
        <v>36.30061349693251</v>
      </c>
      <c r="I32" s="248">
        <f>IF(ISERROR('[36]Récolte_N'!$H$21)=TRUE,"",'[36]Récolte_N'!$H$21)</f>
        <v>177510</v>
      </c>
    </row>
    <row r="33" spans="1:9" ht="12.75">
      <c r="A33" s="249" t="s">
        <v>29</v>
      </c>
      <c r="B33" s="239">
        <f>IF(ISERROR('[38]Récolte_N+1'!$F$21)=TRUE,"",'[38]Récolte_N+1'!$F$21)</f>
        <v>42600</v>
      </c>
      <c r="C33" s="239">
        <f t="shared" si="0"/>
        <v>29.514084507042252</v>
      </c>
      <c r="D33" s="248">
        <f>IF(ISERROR('[38]Récolte_N+1'!$H$21)=TRUE,"",'[38]Récolte_N+1'!$H$21)</f>
        <v>125730</v>
      </c>
      <c r="E33"/>
      <c r="F33" s="249" t="s">
        <v>29</v>
      </c>
      <c r="G33" s="239">
        <f>IF(ISERROR('[38]Récolte_N'!$F$21)=TRUE,"",'[38]Récolte_N'!$F$21)</f>
        <v>47533</v>
      </c>
      <c r="H33" s="239">
        <f t="shared" si="2"/>
        <v>29.891864599330994</v>
      </c>
      <c r="I33" s="248">
        <f>IF(ISERROR('[38]Récolte_N'!$H$21)=TRUE,"",'[38]Récolte_N'!$H$21)</f>
        <v>142085</v>
      </c>
    </row>
    <row r="34" spans="1:9" ht="12.75">
      <c r="A34" s="249" t="s">
        <v>30</v>
      </c>
      <c r="B34" s="239">
        <f>IF(ISERROR('[40]Récolte_N+1'!$F$21)=TRUE,"",'[40]Récolte_N+1'!$F$21)</f>
        <v>3800</v>
      </c>
      <c r="C34" s="239">
        <f t="shared" si="0"/>
        <v>26.14598330241187</v>
      </c>
      <c r="D34" s="248">
        <f>IF(ISERROR('[40]Récolte_N+1'!$H$21)=TRUE,"",'[40]Récolte_N+1'!$H$21)</f>
        <v>9935.473654916512</v>
      </c>
      <c r="E34" s="178"/>
      <c r="F34" s="249" t="s">
        <v>30</v>
      </c>
      <c r="G34" s="239">
        <f>IF(ISERROR('[40]Récolte_N'!$F$21)=TRUE,"",'[40]Récolte_N'!$F$21)</f>
        <v>4200</v>
      </c>
      <c r="H34" s="239">
        <f t="shared" si="2"/>
        <v>27</v>
      </c>
      <c r="I34" s="248">
        <f>IF(ISERROR('[40]Récolte_N'!$H$21)=TRUE,"",'[40]Récolte_N'!$H$21)</f>
        <v>11340</v>
      </c>
    </row>
    <row r="35" spans="1:9" ht="12.75">
      <c r="A35" s="215"/>
      <c r="B35" s="254"/>
      <c r="C35" s="254"/>
      <c r="D35" s="432"/>
      <c r="E35" s="178"/>
      <c r="F35" s="215"/>
      <c r="G35" s="254"/>
      <c r="H35" s="254"/>
      <c r="I35" s="432"/>
    </row>
    <row r="36" spans="1:9" ht="15.75" thickBot="1">
      <c r="A36" s="324" t="s">
        <v>31</v>
      </c>
      <c r="B36" s="265">
        <f>IF(SUM(B15:B34)=0,"",SUM(B15:B34))</f>
        <v>1465315</v>
      </c>
      <c r="C36" s="265">
        <f>IF(OR(B36="",B36=0),"",(D36/B36)*10)</f>
        <v>33.79727148381085</v>
      </c>
      <c r="D36" s="433">
        <f>IF(SUM(D15:D34)=0,"",SUM(D15:D34))</f>
        <v>4952364.88643003</v>
      </c>
      <c r="E36" s="178"/>
      <c r="F36" s="324" t="s">
        <v>31</v>
      </c>
      <c r="G36" s="265">
        <f>IF(SUM(G15:G34)=0,"",SUM(G15:G34))</f>
        <v>1500533</v>
      </c>
      <c r="H36" s="265">
        <f>IF(OR(G36="",G36=0),"",(I36/G36)*10)</f>
        <v>36.64168092271213</v>
      </c>
      <c r="I36" s="433">
        <f>IF(SUM(I15:I34)=0,"",SUM(I15:I34))</f>
        <v>5498205.140000001</v>
      </c>
    </row>
    <row r="37" spans="1:7" ht="13.5" thickTop="1">
      <c r="A37" s="277"/>
      <c r="B37" s="278"/>
      <c r="C37" s="278"/>
      <c r="D37" s="278"/>
      <c r="E37" s="178"/>
      <c r="F37" s="178"/>
      <c r="G37" s="178"/>
    </row>
    <row r="38" spans="1:7" ht="12.75">
      <c r="A38" s="282" t="s">
        <v>32</v>
      </c>
      <c r="B38" s="283">
        <f>G36</f>
        <v>1500533</v>
      </c>
      <c r="C38" s="283">
        <f>(D38/B38)*10</f>
        <v>36.64168092271213</v>
      </c>
      <c r="D38" s="283">
        <f>I36</f>
        <v>5498205.140000001</v>
      </c>
      <c r="E38" s="178"/>
      <c r="F38" s="178"/>
      <c r="G38" s="178"/>
    </row>
    <row r="39" spans="1:7" ht="12.75">
      <c r="A39" s="282" t="s">
        <v>33</v>
      </c>
      <c r="B39" s="284"/>
      <c r="C39" s="285"/>
      <c r="D39" s="284"/>
      <c r="E39" s="178"/>
      <c r="F39" s="178"/>
      <c r="G39" s="178"/>
    </row>
    <row r="40" spans="1:7" ht="12.75">
      <c r="A40" s="282" t="s">
        <v>34</v>
      </c>
      <c r="B40" s="286">
        <f>IF(OR(B36="",B36=0),"",(B36/B38)-1)</f>
        <v>-0.02347032687718298</v>
      </c>
      <c r="C40" s="286">
        <f>IF(OR(C36="",C36=0),"",(C36/C38)-1)</f>
        <v>-0.0776277006751126</v>
      </c>
      <c r="D40" s="286">
        <f>IF(OR(D36="",D36=0),"",(D36/D38)-1)</f>
        <v>-0.09927608004272659</v>
      </c>
      <c r="E40" s="178"/>
      <c r="F40" s="178"/>
      <c r="G40" s="178"/>
    </row>
    <row r="41" spans="5:7" ht="12.75">
      <c r="E41" s="178"/>
      <c r="F41" s="178"/>
      <c r="G41" s="178"/>
    </row>
    <row r="43" spans="5:7" ht="12.75">
      <c r="E43" s="299"/>
      <c r="F43" s="434"/>
      <c r="G43" s="435"/>
    </row>
    <row r="44" spans="5:7" ht="12.75">
      <c r="E44" s="299"/>
      <c r="F44" s="434"/>
      <c r="G44" s="435"/>
    </row>
    <row r="45" spans="5:7" ht="12.75">
      <c r="E45" s="299"/>
      <c r="F45" s="434"/>
      <c r="G45" s="435"/>
    </row>
    <row r="46" spans="5:7" ht="12.75">
      <c r="E46" s="299"/>
      <c r="F46" s="434"/>
      <c r="G46" s="435"/>
    </row>
    <row r="47" spans="5:7" ht="12.75">
      <c r="E47" s="299"/>
      <c r="F47" s="434"/>
      <c r="G47" s="435"/>
    </row>
  </sheetData>
  <mergeCells count="2">
    <mergeCell ref="B11:D11"/>
    <mergeCell ref="G11:I11"/>
  </mergeCells>
  <printOptions/>
  <pageMargins left="0.75" right="0.75" top="1" bottom="1" header="0.4921259845" footer="0.4921259845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3"/>
  <sheetViews>
    <sheetView workbookViewId="0" topLeftCell="A1">
      <selection activeCell="A1" sqref="A1"/>
    </sheetView>
  </sheetViews>
  <sheetFormatPr defaultColWidth="11.421875" defaultRowHeight="12.75"/>
  <cols>
    <col min="1" max="1" width="39.57421875" style="178" customWidth="1"/>
    <col min="2" max="2" width="14.7109375" style="180" customWidth="1"/>
    <col min="3" max="3" width="14.7109375" style="181" customWidth="1"/>
    <col min="4" max="4" width="14.140625" style="180" customWidth="1"/>
    <col min="5" max="5" width="10.8515625" style="180" customWidth="1"/>
    <col min="6" max="6" width="40.8515625" style="182" customWidth="1"/>
    <col min="7" max="7" width="16.421875" style="183" customWidth="1"/>
    <col min="8" max="8" width="14.7109375" style="178" customWidth="1"/>
    <col min="9" max="9" width="13.7109375" style="178" customWidth="1"/>
    <col min="10" max="12" width="10.7109375" style="178" customWidth="1"/>
    <col min="13" max="13" width="11.57421875" style="178" customWidth="1"/>
    <col min="14" max="16384" width="11.421875" style="178" customWidth="1"/>
  </cols>
  <sheetData>
    <row r="1" ht="12.75"/>
    <row r="2" ht="12.75"/>
    <row r="3" ht="12.75"/>
    <row r="4" ht="12.75">
      <c r="A4" s="179"/>
    </row>
    <row r="5" spans="1:4" ht="14.25">
      <c r="A5" s="184"/>
      <c r="B5" s="369"/>
      <c r="D5" s="186"/>
    </row>
    <row r="6" ht="12.75"/>
    <row r="7" spans="1:4" s="187" customFormat="1" ht="13.5" thickBot="1">
      <c r="A7" s="188"/>
      <c r="C7" s="186"/>
      <c r="D7" s="189"/>
    </row>
    <row r="8" spans="1:8" ht="30">
      <c r="A8" s="190" t="s">
        <v>85</v>
      </c>
      <c r="B8" s="190"/>
      <c r="C8" s="191"/>
      <c r="D8" s="192"/>
      <c r="E8" s="192"/>
      <c r="F8" s="192"/>
      <c r="G8" s="193"/>
      <c r="H8" s="194"/>
    </row>
    <row r="9" spans="1:6" ht="15" customHeight="1">
      <c r="A9" s="195"/>
      <c r="B9"/>
      <c r="C9"/>
      <c r="D9"/>
      <c r="E9"/>
      <c r="F9"/>
    </row>
    <row r="10" spans="5:7" ht="13.5" thickBot="1">
      <c r="E10" s="178"/>
      <c r="F10" s="178"/>
      <c r="G10" s="178"/>
    </row>
    <row r="11" spans="1:9" ht="16.5" thickTop="1">
      <c r="A11" s="203" t="s">
        <v>0</v>
      </c>
      <c r="B11" s="196" t="s">
        <v>1</v>
      </c>
      <c r="C11" s="197"/>
      <c r="D11" s="436"/>
      <c r="E11" s="178"/>
      <c r="F11" s="203" t="s">
        <v>0</v>
      </c>
      <c r="G11" s="196" t="s">
        <v>1</v>
      </c>
      <c r="H11" s="197"/>
      <c r="I11" s="436"/>
    </row>
    <row r="12" spans="1:9" ht="12.75">
      <c r="A12" s="215"/>
      <c r="B12" s="207" t="s">
        <v>84</v>
      </c>
      <c r="C12" s="208" t="s">
        <v>84</v>
      </c>
      <c r="D12" s="437" t="s">
        <v>84</v>
      </c>
      <c r="E12" s="178"/>
      <c r="F12" s="215"/>
      <c r="G12" s="207" t="s">
        <v>53</v>
      </c>
      <c r="H12" s="208" t="s">
        <v>53</v>
      </c>
      <c r="I12" s="437" t="s">
        <v>53</v>
      </c>
    </row>
    <row r="13" spans="1:9" ht="12" customHeight="1">
      <c r="A13" s="215"/>
      <c r="B13" s="219" t="s">
        <v>5</v>
      </c>
      <c r="C13" s="220" t="s">
        <v>6</v>
      </c>
      <c r="D13" s="338" t="s">
        <v>7</v>
      </c>
      <c r="E13" s="226"/>
      <c r="F13" s="215"/>
      <c r="G13" s="219" t="s">
        <v>5</v>
      </c>
      <c r="H13" s="220" t="s">
        <v>6</v>
      </c>
      <c r="I13" s="338" t="s">
        <v>7</v>
      </c>
    </row>
    <row r="14" spans="1:9" ht="12.75">
      <c r="A14" s="238"/>
      <c r="B14" s="229" t="s">
        <v>9</v>
      </c>
      <c r="C14" s="230" t="s">
        <v>10</v>
      </c>
      <c r="D14" s="339" t="s">
        <v>11</v>
      </c>
      <c r="E14" s="178"/>
      <c r="F14" s="238"/>
      <c r="G14" s="229" t="s">
        <v>9</v>
      </c>
      <c r="H14" s="230" t="s">
        <v>10</v>
      </c>
      <c r="I14" s="339" t="s">
        <v>11</v>
      </c>
    </row>
    <row r="15" spans="1:9" ht="13.5" customHeight="1">
      <c r="A15" s="247" t="s">
        <v>15</v>
      </c>
      <c r="B15" s="239">
        <f>IF(ISERROR('[1]Récolte_N+1'!$F$23)=TRUE,"",'[1]Récolte_N+1'!$F$23)</f>
        <v>1000</v>
      </c>
      <c r="C15" s="239">
        <f aca="true" t="shared" si="0" ref="C15:C34">IF(OR(B15="",B15=0),"",(D15/B15)*10)</f>
        <v>24.65</v>
      </c>
      <c r="D15" s="248">
        <f>IF(ISERROR('[1]Récolte_N+1'!$H$23)=TRUE,"",'[1]Récolte_N+1'!$H$23)</f>
        <v>2465</v>
      </c>
      <c r="E15" s="246"/>
      <c r="F15" s="247" t="s">
        <v>15</v>
      </c>
      <c r="G15" s="239">
        <f>IF(ISERROR('[1]Récolte_N'!$F$23)=TRUE,"",'[1]Récolte_N'!$F$23)</f>
        <v>865</v>
      </c>
      <c r="H15" s="239">
        <f aca="true" t="shared" si="1" ref="H15:H22">IF(OR(G15="",G15=0),"",(I15/G15)*10)</f>
        <v>22.601156069364162</v>
      </c>
      <c r="I15" s="248">
        <f>IF(ISERROR('[1]Récolte_N'!$H$23)=TRUE,"",'[1]Récolte_N'!$H$23)</f>
        <v>1955</v>
      </c>
    </row>
    <row r="16" spans="1:9" ht="13.5" customHeight="1">
      <c r="A16" s="249" t="s">
        <v>39</v>
      </c>
      <c r="B16" s="239">
        <f>IF(ISERROR('[4]Récolte_N+1'!$F$23)=TRUE,"",'[4]Récolte_N+1'!$F$23)</f>
        <v>1800</v>
      </c>
      <c r="C16" s="239">
        <f t="shared" si="0"/>
        <v>29.63888888888889</v>
      </c>
      <c r="D16" s="248">
        <f>IF(ISERROR('[4]Récolte_N+1'!$H$23)=TRUE,"",'[4]Récolte_N+1'!$H$23)</f>
        <v>5335</v>
      </c>
      <c r="E16" s="246"/>
      <c r="F16" s="249" t="s">
        <v>39</v>
      </c>
      <c r="G16" s="239">
        <f>IF(ISERROR('[4]Récolte_N'!$F$23)=TRUE,"",'[4]Récolte_N'!$F$23)</f>
        <v>1580</v>
      </c>
      <c r="H16" s="239">
        <f t="shared" si="1"/>
        <v>31.221518987341774</v>
      </c>
      <c r="I16" s="248">
        <f>IF(ISERROR('[4]Récolte_N'!$H$23)=TRUE,"",'[4]Récolte_N'!$H$23)</f>
        <v>4933</v>
      </c>
    </row>
    <row r="17" spans="1:9" ht="13.5" customHeight="1">
      <c r="A17" s="249" t="s">
        <v>16</v>
      </c>
      <c r="B17" s="239">
        <f>IF(ISERROR('[6]Récolte_N+1'!$F$23)=TRUE,"",'[6]Récolte_N+1'!$F$23)</f>
        <v>13700</v>
      </c>
      <c r="C17" s="239">
        <f t="shared" si="0"/>
        <v>40.08029197080292</v>
      </c>
      <c r="D17" s="248">
        <f>IF(ISERROR('[6]Récolte_N+1'!$H$23)=TRUE,"",'[6]Récolte_N+1'!$H$23)</f>
        <v>54910</v>
      </c>
      <c r="E17" s="246"/>
      <c r="F17" s="249" t="s">
        <v>16</v>
      </c>
      <c r="G17" s="239">
        <f>IF(ISERROR('[6]Récolte_N'!$F$23)=TRUE,"",'[6]Récolte_N'!$F$23)</f>
        <v>12500</v>
      </c>
      <c r="H17" s="239">
        <f t="shared" si="1"/>
        <v>29.695999999999998</v>
      </c>
      <c r="I17" s="248">
        <f>IF(ISERROR('[6]Récolte_N'!$H$23)=TRUE,"",'[6]Récolte_N'!$H$23)</f>
        <v>37120</v>
      </c>
    </row>
    <row r="18" spans="1:9" ht="13.5" customHeight="1">
      <c r="A18" s="249" t="s">
        <v>36</v>
      </c>
      <c r="B18" s="239">
        <f>IF(ISERROR('[8]Récolte_N+1'!$F$23)=TRUE,"",'[8]Récolte_N+1'!$F$23)</f>
        <v>230</v>
      </c>
      <c r="C18" s="239">
        <f t="shared" si="0"/>
        <v>30</v>
      </c>
      <c r="D18" s="248">
        <f>IF(ISERROR('[8]Récolte_N+1'!$H$23)=TRUE,"",'[8]Récolte_N+1'!$H$23)</f>
        <v>690</v>
      </c>
      <c r="E18" s="246"/>
      <c r="F18" s="249" t="s">
        <v>36</v>
      </c>
      <c r="G18" s="239">
        <f>IF(ISERROR('[8]Récolte_N'!$F$23)=TRUE,"",'[8]Récolte_N'!$F$23)</f>
        <v>410</v>
      </c>
      <c r="H18" s="239">
        <f t="shared" si="1"/>
        <v>35</v>
      </c>
      <c r="I18" s="248">
        <f>IF(ISERROR('[8]Récolte_N'!$H$23)=TRUE,"",'[8]Récolte_N'!$H$23)</f>
        <v>1435</v>
      </c>
    </row>
    <row r="19" spans="1:9" ht="13.5" customHeight="1">
      <c r="A19" s="249" t="s">
        <v>17</v>
      </c>
      <c r="B19" s="239">
        <f>IF(ISERROR('[10]Récolte_N+1'!$F$23)=TRUE,"",'[10]Récolte_N+1'!$F$23)</f>
        <v>1700</v>
      </c>
      <c r="C19" s="239">
        <f t="shared" si="0"/>
        <v>30</v>
      </c>
      <c r="D19" s="248">
        <f>IF(ISERROR('[10]Récolte_N+1'!$H$23)=TRUE,"",'[10]Récolte_N+1'!$H$23)</f>
        <v>5100</v>
      </c>
      <c r="E19" s="246"/>
      <c r="F19" s="249" t="s">
        <v>17</v>
      </c>
      <c r="G19" s="239">
        <f>IF(ISERROR('[10]Récolte_N'!$F$23)=TRUE,"",'[10]Récolte_N'!$F$23)</f>
        <v>1575</v>
      </c>
      <c r="H19" s="239">
        <f t="shared" si="1"/>
        <v>48</v>
      </c>
      <c r="I19" s="248">
        <f>IF(ISERROR('[10]Récolte_N'!$H$23)=TRUE,"",'[10]Récolte_N'!$H$23)</f>
        <v>7560</v>
      </c>
    </row>
    <row r="20" spans="1:9" ht="13.5" customHeight="1">
      <c r="A20" s="249" t="s">
        <v>18</v>
      </c>
      <c r="B20" s="239">
        <f>IF(ISERROR('[12]Récolte_N+1'!$F$23)=TRUE,"",'[12]Récolte_N+1'!$F$23)</f>
        <v>17200</v>
      </c>
      <c r="C20" s="239">
        <f t="shared" si="0"/>
        <v>40.98837209302325</v>
      </c>
      <c r="D20" s="248">
        <f>IF(ISERROR('[12]Récolte_N+1'!$H$23)=TRUE,"",'[12]Récolte_N+1'!$H$23)</f>
        <v>70500</v>
      </c>
      <c r="E20" s="246"/>
      <c r="F20" s="249" t="s">
        <v>18</v>
      </c>
      <c r="G20" s="239">
        <f>IF(ISERROR('[12]Récolte_N'!$F$23)=TRUE,"",'[12]Récolte_N'!$F$23)</f>
        <v>16200</v>
      </c>
      <c r="H20" s="239">
        <f t="shared" si="1"/>
        <v>40.925925925925924</v>
      </c>
      <c r="I20" s="248">
        <f>IF(ISERROR('[12]Récolte_N'!$H$23)=TRUE,"",'[12]Récolte_N'!$H$23)</f>
        <v>66300</v>
      </c>
    </row>
    <row r="21" spans="1:9" ht="13.5" customHeight="1">
      <c r="A21" s="249" t="s">
        <v>19</v>
      </c>
      <c r="B21" s="239">
        <f>IF(ISERROR('[14]Récolte_N+1'!$F$23)=TRUE,"",'[14]Récolte_N+1'!$F$23)</f>
        <v>1500</v>
      </c>
      <c r="C21" s="239">
        <f t="shared" si="0"/>
        <v>33.333333333333336</v>
      </c>
      <c r="D21" s="248">
        <f>IF(ISERROR('[14]Récolte_N+1'!$H$23)=TRUE,"",'[14]Récolte_N+1'!$H$23)</f>
        <v>5000</v>
      </c>
      <c r="E21" s="246"/>
      <c r="F21" s="249" t="s">
        <v>19</v>
      </c>
      <c r="G21" s="239">
        <f>IF(ISERROR('[14]Récolte_N'!$F$23)=TRUE,"",'[14]Récolte_N'!$F$23)</f>
        <v>1400</v>
      </c>
      <c r="H21" s="239">
        <f t="shared" si="1"/>
        <v>32</v>
      </c>
      <c r="I21" s="248">
        <f>IF(ISERROR('[14]Récolte_N'!$H$23)=TRUE,"",'[14]Récolte_N'!$H$23)</f>
        <v>4480</v>
      </c>
    </row>
    <row r="22" spans="1:9" ht="13.5" customHeight="1">
      <c r="A22" s="249" t="s">
        <v>21</v>
      </c>
      <c r="B22" s="239">
        <f>IF(ISERROR('[16]Récolte_N+1'!$F$23)=TRUE,"",'[16]Récolte_N+1'!$F$23)</f>
        <v>1225</v>
      </c>
      <c r="C22" s="239">
        <f t="shared" si="0"/>
        <v>16.89795918367347</v>
      </c>
      <c r="D22" s="248">
        <f>IF(ISERROR('[16]Récolte_N+1'!$H$23)=TRUE,"",'[16]Récolte_N+1'!$H$23)</f>
        <v>2070</v>
      </c>
      <c r="E22" s="246"/>
      <c r="F22" s="249" t="s">
        <v>21</v>
      </c>
      <c r="G22" s="239">
        <f>IF(ISERROR('[16]Récolte_N'!$F$23)=TRUE,"",'[16]Récolte_N'!$F$23)</f>
        <v>1120</v>
      </c>
      <c r="H22" s="239">
        <f t="shared" si="1"/>
        <v>20.267857142857146</v>
      </c>
      <c r="I22" s="248">
        <f>IF(ISERROR('[16]Récolte_N'!$H$23)=TRUE,"",'[16]Récolte_N'!$H$23)</f>
        <v>2270</v>
      </c>
    </row>
    <row r="23" spans="1:9" ht="13.5" customHeight="1">
      <c r="A23" s="249" t="s">
        <v>35</v>
      </c>
      <c r="B23" s="239">
        <f>IF(ISERROR('[18]Récolte_N+1'!$F$23)=TRUE,"",'[18]Récolte_N+1'!$F$23)</f>
        <v>25000</v>
      </c>
      <c r="C23" s="239">
        <f>IF(OR(B23="",B23=0),"",(D23/B23)*10)</f>
        <v>40.67999999999999</v>
      </c>
      <c r="D23" s="248">
        <f>IF(ISERROR('[18]Récolte_N+1'!$H$23)=TRUE,"",'[18]Récolte_N+1'!$H$23)</f>
        <v>101700</v>
      </c>
      <c r="E23" s="246"/>
      <c r="F23" s="249" t="s">
        <v>35</v>
      </c>
      <c r="G23" s="239">
        <f>IF(ISERROR('[18]Récolte_N'!$F$23)=TRUE,"",'[18]Récolte_N'!$F$23)</f>
        <v>20750</v>
      </c>
      <c r="H23" s="239">
        <f>IF(OR(G23="",G23=0),"",(I23/G23)*10)</f>
        <v>40.72289156626506</v>
      </c>
      <c r="I23" s="248">
        <f>IF(ISERROR('[18]Récolte_N'!$H$23)=TRUE,"",'[18]Récolte_N'!$H$23)</f>
        <v>84500</v>
      </c>
    </row>
    <row r="24" spans="1:9" ht="13.5" customHeight="1">
      <c r="A24" s="249" t="s">
        <v>22</v>
      </c>
      <c r="B24" s="239">
        <f>IF(ISERROR('[20]Récolte_N+1'!$F$23)=TRUE,"",'[20]Récolte_N+1'!$F$23)</f>
        <v>10500</v>
      </c>
      <c r="C24" s="239">
        <f>IF(OR(B24="",B24=0),"",(D24/B24)*10)</f>
        <v>34.285714285714285</v>
      </c>
      <c r="D24" s="248">
        <f>IF(ISERROR('[20]Récolte_N+1'!$H$23)=TRUE,"",'[20]Récolte_N+1'!$H$23)</f>
        <v>36000</v>
      </c>
      <c r="E24" s="246"/>
      <c r="F24" s="249" t="s">
        <v>22</v>
      </c>
      <c r="G24" s="239">
        <f>IF(ISERROR('[20]Récolte_N'!$F$23)=TRUE,"",'[20]Récolte_N'!$F$23)</f>
        <v>9700</v>
      </c>
      <c r="H24" s="239">
        <f>IF(OR(G24="",G24=0),"",(I24/G24)*10)</f>
        <v>37.11340206185567</v>
      </c>
      <c r="I24" s="248">
        <f>IF(ISERROR('[20]Récolte_N'!$H$23)=TRUE,"",'[20]Récolte_N'!$H$23)</f>
        <v>36000</v>
      </c>
    </row>
    <row r="25" spans="1:9" ht="13.5" customHeight="1">
      <c r="A25" s="249" t="s">
        <v>37</v>
      </c>
      <c r="B25" s="239">
        <f>IF(ISERROR('[22]Récolte_N+1'!$F$23)=TRUE,"",'[22]Récolte_N+1'!$F$23)</f>
        <v>80</v>
      </c>
      <c r="C25" s="239">
        <f>IF(OR(B25="",B25=0),"",(D25/B25)*10)</f>
        <v>37.5</v>
      </c>
      <c r="D25" s="248">
        <f>IF(ISERROR('[22]Récolte_N+1'!$H$23)=TRUE,"",'[22]Récolte_N+1'!$H$23)</f>
        <v>300</v>
      </c>
      <c r="E25" s="246"/>
      <c r="F25" s="249" t="s">
        <v>37</v>
      </c>
      <c r="G25" s="239">
        <f>IF(ISERROR('[22]Récolte_N'!$F$23)=TRUE,"",'[22]Récolte_N'!$F$23)</f>
        <v>80</v>
      </c>
      <c r="H25" s="239">
        <f>IF(OR(G25="",G25=0),"",(I25/G25)*10)</f>
        <v>33.75</v>
      </c>
      <c r="I25" s="248">
        <f>IF(ISERROR('[22]Récolte_N'!$H$23)=TRUE,"",'[22]Récolte_N'!$H$23)</f>
        <v>270</v>
      </c>
    </row>
    <row r="26" spans="1:9" ht="13.5" customHeight="1">
      <c r="A26" s="249" t="s">
        <v>23</v>
      </c>
      <c r="B26" s="239">
        <f>IF(ISERROR('[24]Récolte_N+1'!$F$23)=TRUE,"",'[24]Récolte_N+1'!$F$23)</f>
        <v>2140</v>
      </c>
      <c r="C26" s="239">
        <f t="shared" si="0"/>
        <v>45.33275737569214</v>
      </c>
      <c r="D26" s="248">
        <f>IF(ISERROR('[24]Récolte_N+1'!$H$23)=TRUE,"",'[24]Récolte_N+1'!$H$23)</f>
        <v>9701.210078398119</v>
      </c>
      <c r="E26" s="246"/>
      <c r="F26" s="249" t="s">
        <v>23</v>
      </c>
      <c r="G26" s="239">
        <f>IF(ISERROR('[24]Récolte_N'!$F$23)=TRUE,"",'[24]Récolte_N'!$F$23)</f>
        <v>2247</v>
      </c>
      <c r="H26" s="239">
        <f aca="true" t="shared" si="2" ref="H26:H34">IF(OR(G26="",G26=0),"",(I26/G26)*10)</f>
        <v>44.42278593680462</v>
      </c>
      <c r="I26" s="248">
        <f>IF(ISERROR('[24]Récolte_N'!$H$23)=TRUE,"",'[24]Récolte_N'!$H$23)</f>
        <v>9981.8</v>
      </c>
    </row>
    <row r="27" spans="1:9" ht="13.5" customHeight="1">
      <c r="A27" s="249" t="s">
        <v>24</v>
      </c>
      <c r="B27" s="239">
        <f>IF(ISERROR('[26]Récolte_N+1'!$F$23)=TRUE,"",'[26]Récolte_N+1'!$F$23)</f>
        <v>8090</v>
      </c>
      <c r="C27" s="239">
        <f t="shared" si="0"/>
        <v>40.06180469715698</v>
      </c>
      <c r="D27" s="248">
        <f>IF(ISERROR('[26]Récolte_N+1'!$H$23)=TRUE,"",'[26]Récolte_N+1'!$H$23)</f>
        <v>32410</v>
      </c>
      <c r="E27" s="246"/>
      <c r="F27" s="249" t="s">
        <v>24</v>
      </c>
      <c r="G27" s="239">
        <f>IF(ISERROR('[26]Récolte_N'!$F$23)=TRUE,"",'[26]Récolte_N'!$F$23)</f>
        <v>7685</v>
      </c>
      <c r="H27" s="239">
        <f t="shared" si="2"/>
        <v>38.82888744307092</v>
      </c>
      <c r="I27" s="248">
        <f>IF(ISERROR('[26]Récolte_N'!$H$23)=TRUE,"",'[26]Récolte_N'!$H$23)</f>
        <v>29840</v>
      </c>
    </row>
    <row r="28" spans="1:9" ht="13.5" customHeight="1">
      <c r="A28" s="249" t="s">
        <v>25</v>
      </c>
      <c r="B28" s="239">
        <f>IF(ISERROR('[28]Récolte_N+1'!$F$23)=TRUE,"",'[28]Récolte_N+1'!$F$23)</f>
        <v>26100</v>
      </c>
      <c r="C28" s="239">
        <f t="shared" si="0"/>
        <v>35.632183908045974</v>
      </c>
      <c r="D28" s="248">
        <f>IF(ISERROR('[28]Récolte_N+1'!$H$23)=TRUE,"",'[28]Récolte_N+1'!$H$23)</f>
        <v>93000</v>
      </c>
      <c r="E28" s="246"/>
      <c r="F28" s="249" t="s">
        <v>25</v>
      </c>
      <c r="G28" s="239">
        <f>IF(ISERROR('[28]Récolte_N'!$F$23)=TRUE,"",'[28]Récolte_N'!$F$23)</f>
        <v>22400</v>
      </c>
      <c r="H28" s="239">
        <f t="shared" si="2"/>
        <v>37.05357142857143</v>
      </c>
      <c r="I28" s="248">
        <f>IF(ISERROR('[28]Récolte_N'!$H$23)=TRUE,"",'[28]Récolte_N'!$H$23)</f>
        <v>83000</v>
      </c>
    </row>
    <row r="29" spans="1:9" ht="13.5" customHeight="1">
      <c r="A29" s="249" t="s">
        <v>26</v>
      </c>
      <c r="B29" s="239">
        <f>IF(ISERROR('[30]Récolte_N+1'!$F$23)=TRUE,"",'[30]Récolte_N+1'!$F$23)</f>
        <v>6800</v>
      </c>
      <c r="C29" s="239">
        <f t="shared" si="0"/>
        <v>45</v>
      </c>
      <c r="D29" s="248">
        <f>IF(ISERROR('[30]Récolte_N+1'!$H$23)=TRUE,"",'[30]Récolte_N+1'!$H$23)</f>
        <v>30600</v>
      </c>
      <c r="E29" s="246"/>
      <c r="F29" s="249" t="s">
        <v>26</v>
      </c>
      <c r="G29" s="239">
        <f>IF(ISERROR('[30]Récolte_N'!$F$23)=TRUE,"",'[30]Récolte_N'!$F$23)</f>
        <v>6060</v>
      </c>
      <c r="H29" s="239">
        <f t="shared" si="2"/>
        <v>42</v>
      </c>
      <c r="I29" s="248">
        <f>IF(ISERROR('[30]Récolte_N'!$H$23)=TRUE,"",'[30]Récolte_N'!$H$23)</f>
        <v>25452</v>
      </c>
    </row>
    <row r="30" spans="1:9" ht="13.5" customHeight="1">
      <c r="A30" s="249" t="s">
        <v>27</v>
      </c>
      <c r="B30" s="239">
        <f>IF(ISERROR('[32]Récolte_N+1'!$F$23)=TRUE,"",'[32]Récolte_N+1'!$F$23)</f>
        <v>18100</v>
      </c>
      <c r="C30" s="239">
        <f t="shared" si="0"/>
        <v>35.86187845303868</v>
      </c>
      <c r="D30" s="248">
        <f>IF(ISERROR('[32]Récolte_N+1'!$H$23)=TRUE,"",'[32]Récolte_N+1'!$H$23)</f>
        <v>64910</v>
      </c>
      <c r="E30" s="246"/>
      <c r="F30" s="249" t="s">
        <v>27</v>
      </c>
      <c r="G30" s="239">
        <f>IF(ISERROR('[32]Récolte_N'!$F$23)=TRUE,"",'[32]Récolte_N'!$F$23)</f>
        <v>16365</v>
      </c>
      <c r="H30" s="239">
        <f t="shared" si="2"/>
        <v>34.975863122517566</v>
      </c>
      <c r="I30" s="248">
        <f>IF(ISERROR('[32]Récolte_N'!$H$23)=TRUE,"",'[32]Récolte_N'!$H$23)</f>
        <v>57238</v>
      </c>
    </row>
    <row r="31" spans="1:9" ht="13.5" customHeight="1">
      <c r="A31" s="249" t="s">
        <v>28</v>
      </c>
      <c r="B31" s="239">
        <f>IF(ISERROR('[34]Récolte_N+1'!$F$23)=TRUE,"",'[34]Récolte_N+1'!$F$23)</f>
        <v>8200</v>
      </c>
      <c r="C31" s="239">
        <f t="shared" si="0"/>
        <v>45</v>
      </c>
      <c r="D31" s="248">
        <f>IF(ISERROR('[34]Récolte_N+1'!$H$23)=TRUE,"",'[34]Récolte_N+1'!$H$23)</f>
        <v>36900</v>
      </c>
      <c r="E31" s="246"/>
      <c r="F31" s="249" t="s">
        <v>28</v>
      </c>
      <c r="G31" s="239">
        <f>IF(ISERROR('[34]Récolte_N'!$F$23)=TRUE,"",'[34]Récolte_N'!$F$23)</f>
        <v>5346</v>
      </c>
      <c r="H31" s="239">
        <f t="shared" si="2"/>
        <v>42.83</v>
      </c>
      <c r="I31" s="248">
        <f>IF(ISERROR('[34]Récolte_N'!$H$23)=TRUE,"",'[34]Récolte_N'!$H$23)</f>
        <v>22896.917999999998</v>
      </c>
    </row>
    <row r="32" spans="1:9" ht="12.75">
      <c r="A32" s="249" t="s">
        <v>38</v>
      </c>
      <c r="B32" s="239">
        <f>IF(ISERROR('[36]Récolte_N+1'!$F$23)=TRUE,"",'[36]Récolte_N+1'!$F$23)</f>
        <v>5000</v>
      </c>
      <c r="C32" s="239">
        <f t="shared" si="0"/>
        <v>44.0977420931286</v>
      </c>
      <c r="D32" s="248">
        <f>IF(ISERROR('[36]Récolte_N+1'!$H$23)=TRUE,"",'[36]Récolte_N+1'!$H$23)</f>
        <v>22048.8710465643</v>
      </c>
      <c r="E32" s="178"/>
      <c r="F32" s="249" t="s">
        <v>38</v>
      </c>
      <c r="G32" s="239">
        <f>IF(ISERROR('[36]Récolte_N'!$F$23)=TRUE,"",'[36]Récolte_N'!$F$23)</f>
        <v>5670</v>
      </c>
      <c r="H32" s="239">
        <f t="shared" si="2"/>
        <v>43.248677248677254</v>
      </c>
      <c r="I32" s="248">
        <f>IF(ISERROR('[36]Récolte_N'!$H$23)=TRUE,"",'[36]Récolte_N'!$H$23)</f>
        <v>24522</v>
      </c>
    </row>
    <row r="33" spans="1:9" ht="12.75">
      <c r="A33" s="249" t="s">
        <v>29</v>
      </c>
      <c r="B33" s="239">
        <f>IF(ISERROR('[38]Récolte_N+1'!$F$23)=TRUE,"",'[38]Récolte_N+1'!$F$23)</f>
        <v>4950</v>
      </c>
      <c r="C33" s="239">
        <f t="shared" si="0"/>
        <v>31.630303030303033</v>
      </c>
      <c r="D33" s="248">
        <f>IF(ISERROR('[38]Récolte_N+1'!$H$23)=TRUE,"",'[38]Récolte_N+1'!$H$23)</f>
        <v>15657</v>
      </c>
      <c r="E33"/>
      <c r="F33" s="249" t="s">
        <v>29</v>
      </c>
      <c r="G33" s="239">
        <f>IF(ISERROR('[38]Récolte_N'!$F$23)=TRUE,"",'[38]Récolte_N'!$F$23)</f>
        <v>4940</v>
      </c>
      <c r="H33" s="239">
        <f t="shared" si="2"/>
        <v>33.530364372469634</v>
      </c>
      <c r="I33" s="248">
        <f>IF(ISERROR('[38]Récolte_N'!$H$23)=TRUE,"",'[38]Récolte_N'!$H$23)</f>
        <v>16564</v>
      </c>
    </row>
    <row r="34" spans="1:9" ht="12.75">
      <c r="A34" s="249" t="s">
        <v>30</v>
      </c>
      <c r="B34" s="239">
        <f>IF(ISERROR('[40]Récolte_N+1'!$F$23)=TRUE,"",'[40]Récolte_N+1'!$F$23)</f>
        <v>2600</v>
      </c>
      <c r="C34" s="239">
        <f t="shared" si="0"/>
        <v>28.88970588235294</v>
      </c>
      <c r="D34" s="248">
        <f>IF(ISERROR('[40]Récolte_N+1'!$H$23)=TRUE,"",'[40]Récolte_N+1'!$H$23)</f>
        <v>7511.323529411764</v>
      </c>
      <c r="E34" s="178"/>
      <c r="F34" s="249" t="s">
        <v>30</v>
      </c>
      <c r="G34" s="239">
        <f>IF(ISERROR('[40]Récolte_N'!$F$23)=TRUE,"",'[40]Récolte_N'!$F$23)</f>
        <v>1550</v>
      </c>
      <c r="H34" s="239">
        <f t="shared" si="2"/>
        <v>36</v>
      </c>
      <c r="I34" s="248">
        <f>IF(ISERROR('[40]Récolte_N'!$H$23)=TRUE,"",'[40]Récolte_N'!$H$23)</f>
        <v>5580</v>
      </c>
    </row>
    <row r="35" spans="1:9" ht="12.75">
      <c r="A35" s="215"/>
      <c r="B35" s="254"/>
      <c r="C35" s="254"/>
      <c r="D35" s="432"/>
      <c r="E35" s="178"/>
      <c r="F35" s="215"/>
      <c r="G35" s="254"/>
      <c r="H35" s="254"/>
      <c r="I35" s="432"/>
    </row>
    <row r="36" spans="1:9" ht="15.75" thickBot="1">
      <c r="A36" s="324" t="s">
        <v>31</v>
      </c>
      <c r="B36" s="265">
        <f>IF(SUM(B15:B34)=0,"",SUM(B15:B34))</f>
        <v>155915</v>
      </c>
      <c r="C36" s="265">
        <f>IF(OR(B36="",B36=0),"",(D36/B36)*10)</f>
        <v>38.277805512899604</v>
      </c>
      <c r="D36" s="433">
        <f>IF(SUM(D15:D34)=0,"",SUM(D15:D34))</f>
        <v>596808.4046543742</v>
      </c>
      <c r="E36" s="178"/>
      <c r="F36" s="324" t="s">
        <v>31</v>
      </c>
      <c r="G36" s="265">
        <f>IF(SUM(G15:G34)=0,"",SUM(G15:G34))</f>
        <v>138443</v>
      </c>
      <c r="H36" s="265">
        <f>IF(OR(G36="",G36=0),"",(I36/G36)*10)</f>
        <v>37.69766026451319</v>
      </c>
      <c r="I36" s="433">
        <f>IF(SUM(I15:I34)=0,"",SUM(I15:I34))</f>
        <v>521897.718</v>
      </c>
    </row>
    <row r="37" spans="1:7" ht="13.5" thickTop="1">
      <c r="A37" s="277"/>
      <c r="B37" s="278"/>
      <c r="C37" s="278"/>
      <c r="D37" s="278"/>
      <c r="E37" s="178"/>
      <c r="F37" s="178"/>
      <c r="G37" s="178"/>
    </row>
    <row r="38" spans="1:7" ht="12.75">
      <c r="A38" s="282" t="s">
        <v>32</v>
      </c>
      <c r="B38" s="283">
        <f>G36</f>
        <v>138443</v>
      </c>
      <c r="C38" s="283">
        <f>(D38/B38)*10</f>
        <v>37.69766026451319</v>
      </c>
      <c r="D38" s="283">
        <f>I36</f>
        <v>521897.718</v>
      </c>
      <c r="E38" s="178"/>
      <c r="F38" s="178"/>
      <c r="G38" s="178"/>
    </row>
    <row r="39" spans="1:7" ht="12.75">
      <c r="A39" s="282" t="s">
        <v>33</v>
      </c>
      <c r="B39" s="284"/>
      <c r="C39" s="285"/>
      <c r="D39" s="284"/>
      <c r="E39" s="178"/>
      <c r="F39" s="178"/>
      <c r="G39" s="178"/>
    </row>
    <row r="40" spans="1:7" ht="12.75">
      <c r="A40" s="282" t="s">
        <v>34</v>
      </c>
      <c r="B40" s="286">
        <f>IF(OR(B36="",B36=0),"",(B36/B38)-1)</f>
        <v>0.12620356392161391</v>
      </c>
      <c r="C40" s="286">
        <f>IF(OR(C36="",C36=0),"",(C36/C38)-1)</f>
        <v>0.015389423224563714</v>
      </c>
      <c r="D40" s="286">
        <f>IF(OR(D36="",D36=0),"",(D36/D38)-1)</f>
        <v>0.14353518720381575</v>
      </c>
      <c r="E40" s="178"/>
      <c r="F40" s="178"/>
      <c r="G40" s="178"/>
    </row>
    <row r="41" spans="5:7" ht="12.75">
      <c r="E41" s="178"/>
      <c r="F41" s="178"/>
      <c r="G41" s="178"/>
    </row>
    <row r="42" spans="5:7" ht="12.75">
      <c r="E42" s="178"/>
      <c r="F42" s="178"/>
      <c r="G42" s="178"/>
    </row>
    <row r="43" spans="5:7" ht="12.75">
      <c r="E43" s="178"/>
      <c r="F43" s="178"/>
      <c r="G43" s="178"/>
    </row>
  </sheetData>
  <mergeCells count="2">
    <mergeCell ref="B11:D11"/>
    <mergeCell ref="G11:I11"/>
  </mergeCells>
  <printOptions/>
  <pageMargins left="0.75" right="0.75" top="1" bottom="1" header="0.4921259845" footer="0.4921259845"/>
  <pageSetup fitToHeight="1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1"/>
  <sheetViews>
    <sheetView workbookViewId="0" topLeftCell="A1">
      <selection activeCell="A1" sqref="A1"/>
    </sheetView>
  </sheetViews>
  <sheetFormatPr defaultColWidth="11.421875" defaultRowHeight="12.75"/>
  <cols>
    <col min="1" max="1" width="40.421875" style="178" customWidth="1"/>
    <col min="2" max="2" width="14.7109375" style="180" customWidth="1"/>
    <col min="3" max="3" width="14.7109375" style="181" customWidth="1"/>
    <col min="4" max="4" width="14.140625" style="180" customWidth="1"/>
    <col min="5" max="5" width="14.7109375" style="180" customWidth="1"/>
    <col min="6" max="6" width="39.28125" style="182" customWidth="1"/>
    <col min="7" max="7" width="16.421875" style="183" customWidth="1"/>
    <col min="8" max="8" width="14.7109375" style="178" customWidth="1"/>
    <col min="9" max="9" width="13.7109375" style="178" customWidth="1"/>
    <col min="10" max="12" width="10.7109375" style="178" customWidth="1"/>
    <col min="13" max="13" width="11.57421875" style="178" customWidth="1"/>
    <col min="14" max="16384" width="11.421875" style="178" customWidth="1"/>
  </cols>
  <sheetData>
    <row r="1" ht="12.75"/>
    <row r="2" ht="12.75"/>
    <row r="3" ht="12.75"/>
    <row r="4" ht="12.75">
      <c r="A4" s="179"/>
    </row>
    <row r="5" spans="1:4" ht="14.25">
      <c r="A5" s="184"/>
      <c r="B5" s="369"/>
      <c r="D5" s="186"/>
    </row>
    <row r="6" ht="12.75"/>
    <row r="7" spans="1:4" s="187" customFormat="1" ht="13.5" thickBot="1">
      <c r="A7" s="188"/>
      <c r="C7" s="186"/>
      <c r="D7" s="189"/>
    </row>
    <row r="8" spans="1:8" ht="30">
      <c r="A8" s="190" t="s">
        <v>86</v>
      </c>
      <c r="B8" s="190"/>
      <c r="C8" s="191"/>
      <c r="D8" s="192"/>
      <c r="E8" s="192"/>
      <c r="F8" s="192"/>
      <c r="G8" s="193"/>
      <c r="H8" s="194"/>
    </row>
    <row r="9" spans="1:6" ht="15" customHeight="1">
      <c r="A9" s="195"/>
      <c r="B9"/>
      <c r="C9"/>
      <c r="D9"/>
      <c r="E9"/>
      <c r="F9"/>
    </row>
    <row r="10" ht="13.5" thickBot="1"/>
    <row r="11" spans="1:9" ht="16.5" thickTop="1">
      <c r="A11" s="203" t="s">
        <v>0</v>
      </c>
      <c r="B11" s="196" t="s">
        <v>1</v>
      </c>
      <c r="C11" s="197"/>
      <c r="D11" s="436"/>
      <c r="E11" s="178"/>
      <c r="F11" s="203" t="s">
        <v>0</v>
      </c>
      <c r="G11" s="196" t="s">
        <v>1</v>
      </c>
      <c r="H11" s="197"/>
      <c r="I11" s="436"/>
    </row>
    <row r="12" spans="1:9" ht="12.75">
      <c r="A12" s="215"/>
      <c r="B12" s="207" t="s">
        <v>84</v>
      </c>
      <c r="C12" s="208" t="s">
        <v>84</v>
      </c>
      <c r="D12" s="437" t="s">
        <v>84</v>
      </c>
      <c r="E12" s="178"/>
      <c r="F12" s="215"/>
      <c r="G12" s="207" t="s">
        <v>53</v>
      </c>
      <c r="H12" s="208" t="s">
        <v>53</v>
      </c>
      <c r="I12" s="437" t="s">
        <v>53</v>
      </c>
    </row>
    <row r="13" spans="1:9" ht="12" customHeight="1">
      <c r="A13" s="215"/>
      <c r="B13" s="219" t="s">
        <v>5</v>
      </c>
      <c r="C13" s="220" t="s">
        <v>6</v>
      </c>
      <c r="D13" s="338" t="s">
        <v>7</v>
      </c>
      <c r="E13" s="226"/>
      <c r="F13" s="215"/>
      <c r="G13" s="219" t="s">
        <v>5</v>
      </c>
      <c r="H13" s="220" t="s">
        <v>6</v>
      </c>
      <c r="I13" s="338" t="s">
        <v>7</v>
      </c>
    </row>
    <row r="14" spans="1:9" ht="12.75">
      <c r="A14" s="238"/>
      <c r="B14" s="229" t="s">
        <v>9</v>
      </c>
      <c r="C14" s="230" t="s">
        <v>10</v>
      </c>
      <c r="D14" s="339" t="s">
        <v>11</v>
      </c>
      <c r="E14" s="178"/>
      <c r="F14" s="238"/>
      <c r="G14" s="229" t="s">
        <v>9</v>
      </c>
      <c r="H14" s="230" t="s">
        <v>10</v>
      </c>
      <c r="I14" s="339" t="s">
        <v>11</v>
      </c>
    </row>
    <row r="15" spans="1:9" ht="13.5" customHeight="1">
      <c r="A15" s="247" t="s">
        <v>15</v>
      </c>
      <c r="B15" s="239">
        <f>IF(ISERROR('[1]Récolte_N+1'!$F$24)=TRUE,"",'[1]Récolte_N+1'!$F$24)</f>
        <v>2100</v>
      </c>
      <c r="C15" s="239">
        <f aca="true" t="shared" si="0" ref="C15:C34">IF(OR(B15="",B15=0),"",(D15/B15)*10)</f>
        <v>25</v>
      </c>
      <c r="D15" s="248">
        <f>IF(ISERROR('[1]Récolte_N+1'!$H$24)=TRUE,"",'[1]Récolte_N+1'!$H$24)</f>
        <v>5250</v>
      </c>
      <c r="E15" s="246"/>
      <c r="F15" s="247" t="s">
        <v>15</v>
      </c>
      <c r="G15" s="239">
        <f>IF(ISERROR('[1]Récolte_N'!$F$24)=TRUE,"",'[1]Récolte_N'!$F$24)</f>
        <v>2015</v>
      </c>
      <c r="H15" s="239">
        <f aca="true" t="shared" si="1" ref="H15:H22">IF(OR(G15="",G15=0),"",(I15/G15)*10)</f>
        <v>24.68982630272953</v>
      </c>
      <c r="I15" s="248">
        <f>IF(ISERROR('[1]Récolte_N'!$H$24)=TRUE,"",'[1]Récolte_N'!$H$24)</f>
        <v>4975</v>
      </c>
    </row>
    <row r="16" spans="1:9" ht="13.5" customHeight="1">
      <c r="A16" s="249" t="s">
        <v>39</v>
      </c>
      <c r="B16" s="239">
        <f>IF(ISERROR('[4]Récolte_N+1'!$F$24)=TRUE,"",'[4]Récolte_N+1'!$F$24)</f>
        <v>951</v>
      </c>
      <c r="C16" s="239">
        <f t="shared" si="0"/>
        <v>28.47528916929548</v>
      </c>
      <c r="D16" s="248">
        <f>IF(ISERROR('[4]Récolte_N+1'!$H$24)=TRUE,"",'[4]Récolte_N+1'!$H$24)</f>
        <v>2708</v>
      </c>
      <c r="E16" s="246"/>
      <c r="F16" s="249" t="s">
        <v>39</v>
      </c>
      <c r="G16" s="239">
        <f>IF(ISERROR('[4]Récolte_N'!$F$24)=TRUE,"",'[4]Récolte_N'!$F$24)</f>
        <v>616</v>
      </c>
      <c r="H16" s="239">
        <f t="shared" si="1"/>
        <v>25</v>
      </c>
      <c r="I16" s="248">
        <f>IF(ISERROR('[4]Récolte_N'!$H$24)=TRUE,"",'[4]Récolte_N'!$H$24)</f>
        <v>1540</v>
      </c>
    </row>
    <row r="17" spans="1:9" ht="13.5" customHeight="1">
      <c r="A17" s="249" t="s">
        <v>16</v>
      </c>
      <c r="B17" s="239">
        <f>IF(ISERROR('[6]Récolte_N+1'!$F$24)=TRUE,"",'[6]Récolte_N+1'!$F$24)</f>
        <v>2380</v>
      </c>
      <c r="C17" s="239">
        <f t="shared" si="0"/>
        <v>24.218487394957982</v>
      </c>
      <c r="D17" s="248">
        <f>IF(ISERROR('[6]Récolte_N+1'!$H$24)=TRUE,"",'[6]Récolte_N+1'!$H$24)</f>
        <v>5764</v>
      </c>
      <c r="E17" s="246"/>
      <c r="F17" s="249" t="s">
        <v>16</v>
      </c>
      <c r="G17" s="239">
        <f>IF(ISERROR('[6]Récolte_N'!$F$24)=TRUE,"",'[6]Récolte_N'!$F$24)</f>
        <v>2380</v>
      </c>
      <c r="H17" s="239">
        <f t="shared" si="1"/>
        <v>21</v>
      </c>
      <c r="I17" s="248">
        <f>IF(ISERROR('[6]Récolte_N'!$H$24)=TRUE,"",'[6]Récolte_N'!$H$24)</f>
        <v>4998</v>
      </c>
    </row>
    <row r="18" spans="1:9" ht="13.5" customHeight="1">
      <c r="A18" s="249" t="s">
        <v>36</v>
      </c>
      <c r="B18" s="239">
        <f>IF(ISERROR('[8]Récolte_N+1'!$F$24)=TRUE,"",'[8]Récolte_N+1'!$F$24)</f>
        <v>600</v>
      </c>
      <c r="C18" s="239">
        <f t="shared" si="0"/>
        <v>30</v>
      </c>
      <c r="D18" s="248">
        <f>IF(ISERROR('[8]Récolte_N+1'!$H$24)=TRUE,"",'[8]Récolte_N+1'!$H$24)</f>
        <v>1800</v>
      </c>
      <c r="E18" s="246"/>
      <c r="F18" s="249" t="s">
        <v>36</v>
      </c>
      <c r="G18" s="239">
        <f>IF(ISERROR('[8]Récolte_N'!$F$24)=TRUE,"",'[8]Récolte_N'!$F$24)</f>
        <v>620</v>
      </c>
      <c r="H18" s="239">
        <f t="shared" si="1"/>
        <v>45</v>
      </c>
      <c r="I18" s="248">
        <f>IF(ISERROR('[8]Récolte_N'!$H$24)=TRUE,"",'[8]Récolte_N'!$H$24)</f>
        <v>2790</v>
      </c>
    </row>
    <row r="19" spans="1:9" ht="13.5" customHeight="1">
      <c r="A19" s="249" t="s">
        <v>17</v>
      </c>
      <c r="B19" s="239">
        <f>IF(ISERROR('[10]Récolte_N+1'!$F$24)=TRUE,"",'[10]Récolte_N+1'!$F$24)</f>
        <v>4100</v>
      </c>
      <c r="C19" s="239">
        <f t="shared" si="0"/>
        <v>35</v>
      </c>
      <c r="D19" s="248">
        <f>IF(ISERROR('[10]Récolte_N+1'!$H$24)=TRUE,"",'[10]Récolte_N+1'!$H$24)</f>
        <v>14350</v>
      </c>
      <c r="E19" s="246"/>
      <c r="F19" s="249" t="s">
        <v>17</v>
      </c>
      <c r="G19" s="239">
        <f>IF(ISERROR('[10]Récolte_N'!$F$24)=TRUE,"",'[10]Récolte_N'!$F$24)</f>
        <v>4100</v>
      </c>
      <c r="H19" s="239">
        <f t="shared" si="1"/>
        <v>45</v>
      </c>
      <c r="I19" s="248">
        <f>IF(ISERROR('[10]Récolte_N'!$H$24)=TRUE,"",'[10]Récolte_N'!$H$24)</f>
        <v>18450</v>
      </c>
    </row>
    <row r="20" spans="1:9" ht="13.5" customHeight="1">
      <c r="A20" s="249" t="s">
        <v>18</v>
      </c>
      <c r="B20" s="239">
        <f>IF(ISERROR('[12]Récolte_N+1'!$F$24)=TRUE,"",'[12]Récolte_N+1'!$F$24)</f>
        <v>15800</v>
      </c>
      <c r="C20" s="239">
        <f t="shared" si="0"/>
        <v>37.34177215189873</v>
      </c>
      <c r="D20" s="248">
        <f>IF(ISERROR('[12]Récolte_N+1'!$H$24)=TRUE,"",'[12]Récolte_N+1'!$H$24)</f>
        <v>59000</v>
      </c>
      <c r="E20" s="246"/>
      <c r="F20" s="249" t="s">
        <v>18</v>
      </c>
      <c r="G20" s="239">
        <f>IF(ISERROR('[12]Récolte_N'!$F$24)=TRUE,"",'[12]Récolte_N'!$F$24)</f>
        <v>15600</v>
      </c>
      <c r="H20" s="239">
        <f t="shared" si="1"/>
        <v>41.47435897435898</v>
      </c>
      <c r="I20" s="248">
        <f>IF(ISERROR('[12]Récolte_N'!$H$24)=TRUE,"",'[12]Récolte_N'!$H$24)</f>
        <v>64700</v>
      </c>
    </row>
    <row r="21" spans="1:9" ht="13.5" customHeight="1">
      <c r="A21" s="249" t="s">
        <v>19</v>
      </c>
      <c r="B21" s="239">
        <f>IF(ISERROR('[14]Récolte_N+1'!$F$24)=TRUE,"",'[14]Récolte_N+1'!$F$24)</f>
        <v>310</v>
      </c>
      <c r="C21" s="239">
        <f t="shared" si="0"/>
        <v>21.61290322580645</v>
      </c>
      <c r="D21" s="248">
        <f>IF(ISERROR('[14]Récolte_N+1'!$H$24)=TRUE,"",'[14]Récolte_N+1'!$H$24)</f>
        <v>670</v>
      </c>
      <c r="E21" s="246"/>
      <c r="F21" s="249" t="s">
        <v>19</v>
      </c>
      <c r="G21" s="239">
        <f>IF(ISERROR('[14]Récolte_N'!$F$24)=TRUE,"",'[14]Récolte_N'!$F$24)</f>
        <v>320</v>
      </c>
      <c r="H21" s="239">
        <f t="shared" si="1"/>
        <v>19.6875</v>
      </c>
      <c r="I21" s="248">
        <f>IF(ISERROR('[14]Récolte_N'!$H$24)=TRUE,"",'[14]Récolte_N'!$H$24)</f>
        <v>630</v>
      </c>
    </row>
    <row r="22" spans="1:9" ht="13.5" customHeight="1">
      <c r="A22" s="249" t="s">
        <v>21</v>
      </c>
      <c r="B22" s="239">
        <f>IF(ISERROR('[16]Récolte_N+1'!$F$24)=TRUE,"",'[16]Récolte_N+1'!$F$24)</f>
      </c>
      <c r="C22" s="239">
        <f t="shared" si="0"/>
      </c>
      <c r="D22" s="248">
        <f>IF(ISERROR('[16]Récolte_N+1'!$H$24)=TRUE,"",'[16]Récolte_N+1'!$H$24)</f>
      </c>
      <c r="E22" s="246"/>
      <c r="F22" s="249" t="s">
        <v>21</v>
      </c>
      <c r="G22" s="239">
        <f>IF(ISERROR('[16]Récolte_N'!$F$24)=TRUE,"",'[16]Récolte_N'!$F$24)</f>
        <v>0</v>
      </c>
      <c r="H22" s="239">
        <f t="shared" si="1"/>
      </c>
      <c r="I22" s="248">
        <f>IF(ISERROR('[16]Récolte_N'!$H$24)=TRUE,"",'[16]Récolte_N'!$H$24)</f>
      </c>
    </row>
    <row r="23" spans="1:9" ht="13.5" customHeight="1">
      <c r="A23" s="249" t="s">
        <v>35</v>
      </c>
      <c r="B23" s="239">
        <f>IF(ISERROR('[18]Récolte_N+1'!$F$24)=TRUE,"",'[18]Récolte_N+1'!$F$24)</f>
        <v>3900</v>
      </c>
      <c r="C23" s="239">
        <f>IF(OR(B23="",B23=0),"",(D23/B23)*10)</f>
        <v>37.17948717948718</v>
      </c>
      <c r="D23" s="248">
        <f>IF(ISERROR('[18]Récolte_N+1'!$H$24)=TRUE,"",'[18]Récolte_N+1'!$H$24)</f>
        <v>14500</v>
      </c>
      <c r="E23" s="246"/>
      <c r="F23" s="249" t="s">
        <v>35</v>
      </c>
      <c r="G23" s="239">
        <f>IF(ISERROR('[18]Récolte_N'!$F$24)=TRUE,"",'[18]Récolte_N'!$F$24)</f>
        <v>5930</v>
      </c>
      <c r="H23" s="239">
        <f>IF(OR(G23="",G23=0),"",(I23/G23)*10)</f>
        <v>29.342327150084316</v>
      </c>
      <c r="I23" s="248">
        <f>IF(ISERROR('[18]Récolte_N'!$H$24)=TRUE,"",'[18]Récolte_N'!$H$24)</f>
        <v>17400</v>
      </c>
    </row>
    <row r="24" spans="1:9" ht="13.5" customHeight="1">
      <c r="A24" s="249" t="s">
        <v>22</v>
      </c>
      <c r="B24" s="239">
        <f>IF(ISERROR('[20]Récolte_N+1'!$F$24)=TRUE,"",'[20]Récolte_N+1'!$F$24)</f>
        <v>2500</v>
      </c>
      <c r="C24" s="239">
        <f>IF(OR(B24="",B24=0),"",(D24/B24)*10)</f>
        <v>32</v>
      </c>
      <c r="D24" s="248">
        <f>IF(ISERROR('[20]Récolte_N+1'!$H$24)=TRUE,"",'[20]Récolte_N+1'!$H$24)</f>
        <v>8000</v>
      </c>
      <c r="E24" s="246"/>
      <c r="F24" s="249" t="s">
        <v>22</v>
      </c>
      <c r="G24" s="239">
        <f>IF(ISERROR('[20]Récolte_N'!$F$24)=TRUE,"",'[20]Récolte_N'!$F$24)</f>
        <v>2090</v>
      </c>
      <c r="H24" s="239">
        <f>IF(OR(G24="",G24=0),"",(I24/G24)*10)</f>
        <v>34.44976076555024</v>
      </c>
      <c r="I24" s="248">
        <f>IF(ISERROR('[20]Récolte_N'!$H$24)=TRUE,"",'[20]Récolte_N'!$H$24)</f>
        <v>7200</v>
      </c>
    </row>
    <row r="25" spans="1:9" ht="13.5" customHeight="1">
      <c r="A25" s="249" t="s">
        <v>37</v>
      </c>
      <c r="B25" s="239">
        <f>IF(ISERROR('[22]Récolte_N+1'!$F$24)=TRUE,"",'[22]Récolte_N+1'!$F$24)</f>
        <v>0</v>
      </c>
      <c r="C25" s="239">
        <f>IF(OR(B25="",B25=0),"",(D25/B25)*10)</f>
      </c>
      <c r="D25" s="248">
        <f>IF(ISERROR('[22]Récolte_N+1'!$H$24)=TRUE,"",'[22]Récolte_N+1'!$H$24)</f>
      </c>
      <c r="E25" s="246"/>
      <c r="F25" s="249" t="s">
        <v>37</v>
      </c>
      <c r="G25" s="239">
        <f>IF(ISERROR('[22]Récolte_N'!$F$24)=TRUE,"",'[22]Récolte_N'!$F$24)</f>
        <v>0</v>
      </c>
      <c r="H25" s="239">
        <f>IF(OR(G25="",G25=0),"",(I25/G25)*10)</f>
      </c>
      <c r="I25" s="248">
        <f>IF(ISERROR('[22]Récolte_N'!$H$24)=TRUE,"",'[22]Récolte_N'!$H$24)</f>
      </c>
    </row>
    <row r="26" spans="1:9" ht="13.5" customHeight="1">
      <c r="A26" s="249" t="s">
        <v>23</v>
      </c>
      <c r="B26" s="239">
        <f>IF(ISERROR('[24]Récolte_N+1'!$F$24)=TRUE,"",'[24]Récolte_N+1'!$F$24)</f>
        <v>1760</v>
      </c>
      <c r="C26" s="239">
        <f t="shared" si="0"/>
        <v>33</v>
      </c>
      <c r="D26" s="248">
        <f>IF(ISERROR('[24]Récolte_N+1'!$H$24)=TRUE,"",'[24]Récolte_N+1'!$H$24)</f>
        <v>5808</v>
      </c>
      <c r="E26" s="246"/>
      <c r="F26" s="249" t="s">
        <v>23</v>
      </c>
      <c r="G26" s="239">
        <f>IF(ISERROR('[24]Récolte_N'!$F$24)=TRUE,"",'[24]Récolte_N'!$F$24)</f>
        <v>1790</v>
      </c>
      <c r="H26" s="239">
        <f aca="true" t="shared" si="2" ref="H26:H34">IF(OR(G26="",G26=0),"",(I26/G26)*10)</f>
        <v>33.3072625698324</v>
      </c>
      <c r="I26" s="248">
        <f>IF(ISERROR('[24]Récolte_N'!$H$24)=TRUE,"",'[24]Récolte_N'!$H$24)</f>
        <v>5962</v>
      </c>
    </row>
    <row r="27" spans="1:9" ht="13.5" customHeight="1">
      <c r="A27" s="249" t="s">
        <v>24</v>
      </c>
      <c r="B27" s="239">
        <f>IF(ISERROR('[26]Récolte_N+1'!$F$24)=TRUE,"",'[26]Récolte_N+1'!$F$24)</f>
        <v>4900</v>
      </c>
      <c r="C27" s="239">
        <f t="shared" si="0"/>
        <v>30.112244897959183</v>
      </c>
      <c r="D27" s="248">
        <f>IF(ISERROR('[26]Récolte_N+1'!$H$24)=TRUE,"",'[26]Récolte_N+1'!$H$24)</f>
        <v>14755</v>
      </c>
      <c r="E27" s="246"/>
      <c r="F27" s="249" t="s">
        <v>24</v>
      </c>
      <c r="G27" s="239">
        <f>IF(ISERROR('[26]Récolte_N'!$F$24)=TRUE,"",'[26]Récolte_N'!$F$24)</f>
        <v>4340</v>
      </c>
      <c r="H27" s="239">
        <f t="shared" si="2"/>
        <v>35.67972350230414</v>
      </c>
      <c r="I27" s="248">
        <f>IF(ISERROR('[26]Récolte_N'!$H$24)=TRUE,"",'[26]Récolte_N'!$H$24)</f>
        <v>15485</v>
      </c>
    </row>
    <row r="28" spans="1:9" ht="13.5" customHeight="1">
      <c r="A28" s="249" t="s">
        <v>25</v>
      </c>
      <c r="B28" s="239">
        <f>IF(ISERROR('[28]Récolte_N+1'!$F$24)=TRUE,"",'[28]Récolte_N+1'!$F$24)</f>
        <v>7000</v>
      </c>
      <c r="C28" s="239">
        <f t="shared" si="0"/>
        <v>30.714285714285715</v>
      </c>
      <c r="D28" s="248">
        <f>IF(ISERROR('[28]Récolte_N+1'!$H$24)=TRUE,"",'[28]Récolte_N+1'!$H$24)</f>
        <v>21500</v>
      </c>
      <c r="E28" s="246"/>
      <c r="F28" s="249" t="s">
        <v>25</v>
      </c>
      <c r="G28" s="239">
        <f>IF(ISERROR('[28]Récolte_N'!$F$24)=TRUE,"",'[28]Récolte_N'!$F$24)</f>
        <v>4700</v>
      </c>
      <c r="H28" s="239">
        <f t="shared" si="2"/>
        <v>30.21276595744681</v>
      </c>
      <c r="I28" s="248">
        <f>IF(ISERROR('[28]Récolte_N'!$H$24)=TRUE,"",'[28]Récolte_N'!$H$24)</f>
        <v>14200</v>
      </c>
    </row>
    <row r="29" spans="1:9" ht="13.5" customHeight="1">
      <c r="A29" s="249" t="s">
        <v>26</v>
      </c>
      <c r="B29" s="239">
        <f>IF(ISERROR('[30]Récolte_N+1'!$F$24)=TRUE,"",'[30]Récolte_N+1'!$F$24)</f>
        <v>13400</v>
      </c>
      <c r="C29" s="239">
        <f t="shared" si="0"/>
        <v>40</v>
      </c>
      <c r="D29" s="248">
        <f>IF(ISERROR('[30]Récolte_N+1'!$H$24)=TRUE,"",'[30]Récolte_N+1'!$H$24)</f>
        <v>53600</v>
      </c>
      <c r="E29" s="246"/>
      <c r="F29" s="249" t="s">
        <v>26</v>
      </c>
      <c r="G29" s="239">
        <f>IF(ISERROR('[30]Récolte_N'!$F$24)=TRUE,"",'[30]Récolte_N'!$F$24)</f>
        <v>13700</v>
      </c>
      <c r="H29" s="239">
        <f t="shared" si="2"/>
        <v>39</v>
      </c>
      <c r="I29" s="248">
        <f>IF(ISERROR('[30]Récolte_N'!$H$24)=TRUE,"",'[30]Récolte_N'!$H$24)</f>
        <v>53430</v>
      </c>
    </row>
    <row r="30" spans="1:9" ht="13.5" customHeight="1">
      <c r="A30" s="249" t="s">
        <v>27</v>
      </c>
      <c r="B30" s="239">
        <f>IF(ISERROR('[32]Récolte_N+1'!$F$24)=TRUE,"",'[32]Récolte_N+1'!$F$24)</f>
        <v>3700</v>
      </c>
      <c r="C30" s="239">
        <f t="shared" si="0"/>
        <v>28.64864864864865</v>
      </c>
      <c r="D30" s="248">
        <f>IF(ISERROR('[32]Récolte_N+1'!$H$24)=TRUE,"",'[32]Récolte_N+1'!$H$24)</f>
        <v>10600</v>
      </c>
      <c r="E30" s="246"/>
      <c r="F30" s="249" t="s">
        <v>27</v>
      </c>
      <c r="G30" s="239">
        <f>IF(ISERROR('[32]Récolte_N'!$F$24)=TRUE,"",'[32]Récolte_N'!$F$24)</f>
        <v>1845</v>
      </c>
      <c r="H30" s="239">
        <f t="shared" si="2"/>
        <v>32</v>
      </c>
      <c r="I30" s="248">
        <f>IF(ISERROR('[32]Récolte_N'!$H$24)=TRUE,"",'[32]Récolte_N'!$H$24)</f>
        <v>5904</v>
      </c>
    </row>
    <row r="31" spans="1:9" ht="13.5" customHeight="1">
      <c r="A31" s="249" t="s">
        <v>28</v>
      </c>
      <c r="B31" s="239">
        <f>IF(ISERROR('[34]Récolte_N+1'!$F$24)=TRUE,"",'[34]Récolte_N+1'!$F$24)</f>
        <v>8800</v>
      </c>
      <c r="C31" s="239">
        <f t="shared" si="0"/>
        <v>34.32</v>
      </c>
      <c r="D31" s="248">
        <f>IF(ISERROR('[34]Récolte_N+1'!$H$24)=TRUE,"",'[34]Récolte_N+1'!$H$24)</f>
        <v>30201.6</v>
      </c>
      <c r="E31" s="246"/>
      <c r="F31" s="249" t="s">
        <v>28</v>
      </c>
      <c r="G31" s="239">
        <f>IF(ISERROR('[34]Récolte_N'!$F$24)=TRUE,"",'[34]Récolte_N'!$F$24)</f>
        <v>6532</v>
      </c>
      <c r="H31" s="239">
        <f t="shared" si="2"/>
        <v>50.18999999999999</v>
      </c>
      <c r="I31" s="248">
        <f>IF(ISERROR('[34]Récolte_N'!$H$24)=TRUE,"",'[34]Récolte_N'!$H$24)</f>
        <v>32784.10799999999</v>
      </c>
    </row>
    <row r="32" spans="1:9" ht="12.75">
      <c r="A32" s="249" t="s">
        <v>38</v>
      </c>
      <c r="B32" s="239">
        <f>IF(ISERROR('[36]Récolte_N+1'!$F$24)=TRUE,"",'[36]Récolte_N+1'!$F$24)</f>
        <v>4500</v>
      </c>
      <c r="C32" s="239">
        <f t="shared" si="0"/>
        <v>47</v>
      </c>
      <c r="D32" s="248">
        <f>IF(ISERROR('[36]Récolte_N+1'!$H$24)=TRUE,"",'[36]Récolte_N+1'!$H$24)</f>
        <v>21150</v>
      </c>
      <c r="E32" s="178"/>
      <c r="F32" s="249" t="s">
        <v>38</v>
      </c>
      <c r="G32" s="239">
        <f>IF(ISERROR('[36]Récolte_N'!$F$24)=TRUE,"",'[36]Récolte_N'!$F$24)</f>
        <v>4270</v>
      </c>
      <c r="H32" s="239">
        <f t="shared" si="2"/>
        <v>50.81967213114754</v>
      </c>
      <c r="I32" s="248">
        <f>IF(ISERROR('[36]Récolte_N'!$H$24)=TRUE,"",'[36]Récolte_N'!$H$24)</f>
        <v>21700</v>
      </c>
    </row>
    <row r="33" spans="1:9" ht="12.75">
      <c r="A33" s="249" t="s">
        <v>29</v>
      </c>
      <c r="B33" s="239">
        <f>IF(ISERROR('[38]Récolte_N+1'!$F$24)=TRUE,"",'[38]Récolte_N+1'!$F$24)</f>
        <v>3780</v>
      </c>
      <c r="C33" s="239">
        <f t="shared" si="0"/>
        <v>20.45767195767196</v>
      </c>
      <c r="D33" s="248">
        <f>IF(ISERROR('[38]Récolte_N+1'!$H$24)=TRUE,"",'[38]Récolte_N+1'!$H$24)</f>
        <v>7733</v>
      </c>
      <c r="E33"/>
      <c r="F33" s="249" t="s">
        <v>29</v>
      </c>
      <c r="G33" s="239">
        <f>IF(ISERROR('[38]Récolte_N'!$F$24)=TRUE,"",'[38]Récolte_N'!$F$24)</f>
        <v>3678</v>
      </c>
      <c r="H33" s="239">
        <f t="shared" si="2"/>
        <v>21.294181620445897</v>
      </c>
      <c r="I33" s="248">
        <f>IF(ISERROR('[38]Récolte_N'!$H$24)=TRUE,"",'[38]Récolte_N'!$H$24)</f>
        <v>7832</v>
      </c>
    </row>
    <row r="34" spans="1:9" ht="12.75">
      <c r="A34" s="249" t="s">
        <v>30</v>
      </c>
      <c r="B34" s="239">
        <f>IF(ISERROR('[40]Récolte_N+1'!$F$24)=TRUE,"",'[40]Récolte_N+1'!$F$24)</f>
        <v>195</v>
      </c>
      <c r="C34" s="239">
        <f t="shared" si="0"/>
        <v>19</v>
      </c>
      <c r="D34" s="248">
        <f>IF(ISERROR('[40]Récolte_N+1'!$H$24)=TRUE,"",'[40]Récolte_N+1'!$H$24)</f>
        <v>370.5</v>
      </c>
      <c r="E34" s="178"/>
      <c r="F34" s="249" t="s">
        <v>30</v>
      </c>
      <c r="G34" s="239">
        <f>IF(ISERROR('[40]Récolte_N'!$F$24)=TRUE,"",'[40]Récolte_N'!$F$24)</f>
        <v>150</v>
      </c>
      <c r="H34" s="239">
        <f t="shared" si="2"/>
        <v>18</v>
      </c>
      <c r="I34" s="248">
        <f>IF(ISERROR('[40]Récolte_N'!$H$24)=TRUE,"",'[40]Récolte_N'!$H$24)</f>
        <v>270</v>
      </c>
    </row>
    <row r="35" spans="1:9" ht="12.75">
      <c r="A35" s="215"/>
      <c r="B35" s="254"/>
      <c r="C35" s="254"/>
      <c r="D35" s="432"/>
      <c r="E35" s="178"/>
      <c r="F35" s="215"/>
      <c r="G35" s="254"/>
      <c r="H35" s="254"/>
      <c r="I35" s="432"/>
    </row>
    <row r="36" spans="1:9" ht="15.75" thickBot="1">
      <c r="A36" s="324" t="s">
        <v>31</v>
      </c>
      <c r="B36" s="265">
        <f>IF(SUM(B15:B34)=0,"",SUM(B15:B34))</f>
        <v>80676</v>
      </c>
      <c r="C36" s="265">
        <f>IF(OR(B36="",B36=0),"",(D36/B36)*10)</f>
        <v>34.42908671723933</v>
      </c>
      <c r="D36" s="433">
        <f>IF(SUM(D15:D34)=0,"",SUM(D15:D34))</f>
        <v>277760.1</v>
      </c>
      <c r="E36" s="178"/>
      <c r="F36" s="324" t="s">
        <v>31</v>
      </c>
      <c r="G36" s="265">
        <f>IF(SUM(G15:G34)=0,"",SUM(G15:G34))</f>
        <v>74676</v>
      </c>
      <c r="H36" s="265">
        <f>IF(OR(G36="",G36=0),"",(I36/G36)*10)</f>
        <v>37.52880550645455</v>
      </c>
      <c r="I36" s="433">
        <f>IF(SUM(I15:I34)=0,"",SUM(I15:I34))</f>
        <v>280250.108</v>
      </c>
    </row>
    <row r="37" spans="1:7" ht="13.5" thickTop="1">
      <c r="A37" s="277"/>
      <c r="B37" s="278"/>
      <c r="C37" s="278"/>
      <c r="D37" s="278"/>
      <c r="E37" s="178"/>
      <c r="F37" s="178"/>
      <c r="G37" s="178"/>
    </row>
    <row r="38" spans="1:7" ht="12.75">
      <c r="A38" s="282" t="s">
        <v>32</v>
      </c>
      <c r="B38" s="283">
        <f>G36</f>
        <v>74676</v>
      </c>
      <c r="C38" s="283">
        <f>(D38/B38)*10</f>
        <v>37.52880550645455</v>
      </c>
      <c r="D38" s="283">
        <f>I36</f>
        <v>280250.108</v>
      </c>
      <c r="E38" s="178"/>
      <c r="F38" s="178"/>
      <c r="G38" s="178"/>
    </row>
    <row r="39" spans="1:7" ht="12.75">
      <c r="A39" s="282" t="s">
        <v>33</v>
      </c>
      <c r="B39" s="284"/>
      <c r="C39" s="285"/>
      <c r="D39" s="284"/>
      <c r="E39" s="178"/>
      <c r="F39" s="178"/>
      <c r="G39" s="178"/>
    </row>
    <row r="40" spans="1:7" ht="12.75">
      <c r="A40" s="282" t="s">
        <v>34</v>
      </c>
      <c r="B40" s="286">
        <f>IF(OR(B36="",B36=0),"",(B36/B38)-1)</f>
        <v>0.08034709946970908</v>
      </c>
      <c r="C40" s="286">
        <f>IF(OR(C36="",C36=0),"",(C36/C38)-1)</f>
        <v>-0.08259572206960075</v>
      </c>
      <c r="D40" s="286">
        <f>IF(OR(D36="",D36=0),"",(D36/D38)-1)</f>
        <v>-0.008884949296790401</v>
      </c>
      <c r="E40" s="178"/>
      <c r="F40" s="178"/>
      <c r="G40" s="178"/>
    </row>
    <row r="41" spans="5:7" ht="12.75">
      <c r="E41" s="178"/>
      <c r="F41" s="178"/>
      <c r="G41" s="178"/>
    </row>
  </sheetData>
  <mergeCells count="2">
    <mergeCell ref="B11:D11"/>
    <mergeCell ref="G11:I11"/>
  </mergeCells>
  <printOptions/>
  <pageMargins left="0.75" right="0.75" top="1" bottom="1" header="0.4921259845" footer="0.4921259845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SALLE Patrice</dc:creator>
  <cp:keywords/>
  <dc:description/>
  <cp:lastModifiedBy>SALLE Patrice</cp:lastModifiedBy>
  <cp:lastPrinted>2015-07-10T14:03:14Z</cp:lastPrinted>
  <dcterms:created xsi:type="dcterms:W3CDTF">2015-07-10T13:28:19Z</dcterms:created>
  <dcterms:modified xsi:type="dcterms:W3CDTF">2015-07-10T14:09:53Z</dcterms:modified>
  <cp:category/>
  <cp:version/>
  <cp:contentType/>
  <cp:contentStatus/>
</cp:coreProperties>
</file>