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5195" windowHeight="7935" activeTab="0"/>
  </bookViews>
  <sheets>
    <sheet name="bilan colza " sheetId="1" r:id="rId1"/>
    <sheet name="bilan tournesol" sheetId="2" r:id="rId2"/>
    <sheet name="bilan soja" sheetId="3" r:id="rId3"/>
    <sheet name="bilan pois " sheetId="4" r:id="rId4"/>
    <sheet name="bilan féverole  " sheetId="5" r:id="rId5"/>
  </sheets>
  <externalReferences>
    <externalReference r:id="rId8"/>
    <externalReference r:id="rId9"/>
    <externalReference r:id="rId10"/>
  </externalReferences>
  <definedNames>
    <definedName name="coaout" localSheetId="0">#REF!</definedName>
    <definedName name="coaout" localSheetId="4">#REF!</definedName>
    <definedName name="coaout" localSheetId="3">#REF!</definedName>
    <definedName name="coaout">#REF!</definedName>
    <definedName name="coaout_1">#REF!</definedName>
    <definedName name="coaout_3">#REF!</definedName>
    <definedName name="coaout_5">#REF!</definedName>
    <definedName name="coaout_7">#REF!</definedName>
    <definedName name="coll" localSheetId="0">#REF!</definedName>
    <definedName name="coll" localSheetId="4">#REF!</definedName>
    <definedName name="coll" localSheetId="3">#REF!</definedName>
    <definedName name="coll">#REF!</definedName>
    <definedName name="coll_1">#REF!</definedName>
    <definedName name="coll_3">#REF!</definedName>
    <definedName name="coll_5">#REF!</definedName>
    <definedName name="coll_7">#REF!</definedName>
    <definedName name="cosep" localSheetId="0">#REF!</definedName>
    <definedName name="cosep" localSheetId="4">#REF!</definedName>
    <definedName name="cosep" localSheetId="3">#REF!</definedName>
    <definedName name="cosep">#REF!</definedName>
    <definedName name="cosep_1">#REF!</definedName>
    <definedName name="cosep_3">#REF!</definedName>
    <definedName name="cosep_5">#REF!</definedName>
    <definedName name="cosep_7">#REF!</definedName>
    <definedName name="d">#REF!</definedName>
    <definedName name="der" localSheetId="0">#REF!</definedName>
    <definedName name="der" localSheetId="4">#REF!</definedName>
    <definedName name="der" localSheetId="3">#REF!</definedName>
    <definedName name="der">#REF!</definedName>
    <definedName name="gg">#REF!</definedName>
    <definedName name="ggg">#REF!</definedName>
    <definedName name="juilcolza" localSheetId="0">#REF!</definedName>
    <definedName name="juilcolza" localSheetId="4">#REF!</definedName>
    <definedName name="juilcolza" localSheetId="3">#REF!</definedName>
    <definedName name="juilcolza">#REF!</definedName>
    <definedName name="juilcolza_1">#REF!</definedName>
    <definedName name="juilcolza_3">#REF!</definedName>
    <definedName name="juilcolza_5">#REF!</definedName>
    <definedName name="juilcolza_7">#REF!</definedName>
    <definedName name="juillet" localSheetId="0">#REF!</definedName>
    <definedName name="juillet" localSheetId="4">#REF!</definedName>
    <definedName name="juillet" localSheetId="3">#REF!</definedName>
    <definedName name="juillet">#REF!</definedName>
    <definedName name="juillet_1">#REF!</definedName>
    <definedName name="juillet_3">#REF!</definedName>
    <definedName name="juillet_5">#REF!</definedName>
    <definedName name="juillet_7">#REF!</definedName>
    <definedName name="prod" localSheetId="0">#REF!</definedName>
    <definedName name="prod" localSheetId="4">#REF!</definedName>
    <definedName name="prod" localSheetId="3">#REF!</definedName>
    <definedName name="prod">#REF!</definedName>
    <definedName name="prod_1">#REF!</definedName>
    <definedName name="prod_3">#REF!</definedName>
    <definedName name="prod_5">#REF!</definedName>
    <definedName name="prod_7">#REF!</definedName>
    <definedName name="surf" localSheetId="0">#REF!</definedName>
    <definedName name="surf" localSheetId="4">#REF!</definedName>
    <definedName name="surf" localSheetId="3">#REF!</definedName>
    <definedName name="surf">#REF!</definedName>
    <definedName name="surf_1">#REF!</definedName>
    <definedName name="surf_3">#REF!</definedName>
    <definedName name="surf_5">#REF!</definedName>
    <definedName name="surf_7">#REF!</definedName>
    <definedName name="_xlnm.Print_Area" localSheetId="0">'bilan colza '!$B$1:$N$46</definedName>
    <definedName name="_xlnm.Print_Area" localSheetId="4">'bilan féverole  '!$B$1:$M$44</definedName>
    <definedName name="_xlnm.Print_Area" localSheetId="3">'bilan pois '!$B$1:$M$45</definedName>
    <definedName name="_xlnm.Print_Area" localSheetId="2">'bilan soja'!$B$1:$N$45</definedName>
    <definedName name="_xlnm.Print_Area" localSheetId="1">'bilan tournesol'!$B$1:$N$45</definedName>
  </definedNames>
  <calcPr fullCalcOnLoad="1"/>
</workbook>
</file>

<file path=xl/sharedStrings.xml><?xml version="1.0" encoding="utf-8"?>
<sst xmlns="http://schemas.openxmlformats.org/spreadsheetml/2006/main" count="237" uniqueCount="97">
  <si>
    <t>Bilan prévisionnel tournesol</t>
  </si>
  <si>
    <t>En milliers de tonnes</t>
  </si>
  <si>
    <t>2006/2007</t>
  </si>
  <si>
    <t>RESSOURCES</t>
  </si>
  <si>
    <t>dont non commercialisée</t>
  </si>
  <si>
    <t>report non collecté</t>
  </si>
  <si>
    <t>RESSOURCES  pour le Marché</t>
  </si>
  <si>
    <t>stock de report</t>
  </si>
  <si>
    <t>collecte</t>
  </si>
  <si>
    <t>dont semences</t>
  </si>
  <si>
    <t>dont jachère industrielle et ACE</t>
  </si>
  <si>
    <t>ajustement</t>
  </si>
  <si>
    <t>importations</t>
  </si>
  <si>
    <t xml:space="preserve">UE </t>
  </si>
  <si>
    <t>pays tiers</t>
  </si>
  <si>
    <t>TOTAL DES RESSOURCES</t>
  </si>
  <si>
    <t>UTILISATIONS</t>
  </si>
  <si>
    <t>Transformations</t>
  </si>
  <si>
    <t>trituration**</t>
  </si>
  <si>
    <t>incorporation</t>
  </si>
  <si>
    <t>utilisation semences</t>
  </si>
  <si>
    <t>freinte</t>
  </si>
  <si>
    <t>Exportations</t>
  </si>
  <si>
    <t>UE</t>
  </si>
  <si>
    <t>TOTAL DES UTILISATIONS</t>
  </si>
  <si>
    <t>STOCKS au 30 juin*</t>
  </si>
  <si>
    <t>dont stock collecteurs</t>
  </si>
  <si>
    <t>dont stock FAB</t>
  </si>
  <si>
    <t>dont stock Triturateurs</t>
  </si>
  <si>
    <t>* UE 27 pour la récolte 2007</t>
  </si>
  <si>
    <t>Sources : Estimations FranceAgriMer - Commission bilans et Douanes - GNIS</t>
  </si>
  <si>
    <t>** Y compris non adhérents à Huileries de France</t>
  </si>
  <si>
    <r>
      <t xml:space="preserve">2010-11 </t>
    </r>
    <r>
      <rPr>
        <sz val="8"/>
        <rFont val="Arial"/>
        <family val="2"/>
      </rPr>
      <t>Prévisionnel septembre 10</t>
    </r>
  </si>
  <si>
    <t>extrusion</t>
  </si>
  <si>
    <t>Bilan prévisionnel soja</t>
  </si>
  <si>
    <t>autres utilisations (alimentation humaine)</t>
  </si>
  <si>
    <t>ajustement statistique</t>
  </si>
  <si>
    <t>Bilan prévisionnel colza</t>
  </si>
  <si>
    <t>dont stock FAB, intermédiaires</t>
  </si>
  <si>
    <t>STOCKS au 30 juin***</t>
  </si>
  <si>
    <t>*** hors collecte 2011</t>
  </si>
  <si>
    <r>
      <t xml:space="preserve">2010-2011 </t>
    </r>
    <r>
      <rPr>
        <sz val="8"/>
        <rFont val="Arial"/>
        <family val="2"/>
      </rPr>
      <t>Provisoire             juin 2011</t>
    </r>
  </si>
  <si>
    <r>
      <t xml:space="preserve">Evolution  </t>
    </r>
    <r>
      <rPr>
        <b/>
        <sz val="8"/>
        <rFont val="Arial"/>
        <family val="2"/>
      </rPr>
      <t>2011-12 / 2010-11</t>
    </r>
  </si>
  <si>
    <t xml:space="preserve">2009-10 </t>
  </si>
  <si>
    <r>
      <t xml:space="preserve">2011-12 </t>
    </r>
    <r>
      <rPr>
        <sz val="8"/>
        <rFont val="Arial"/>
        <family val="2"/>
      </rPr>
      <t>Prévisionnel    sept 2011</t>
    </r>
  </si>
  <si>
    <r>
      <t xml:space="preserve">2010-11 </t>
    </r>
    <r>
      <rPr>
        <sz val="8"/>
        <rFont val="Arial"/>
        <family val="2"/>
      </rPr>
      <t>Provisoire            juin 2011</t>
    </r>
  </si>
  <si>
    <r>
      <t xml:space="preserve">2010-11 </t>
    </r>
    <r>
      <rPr>
        <sz val="8"/>
        <rFont val="Arial"/>
        <family val="2"/>
      </rPr>
      <t>Provisoire          sept 2011</t>
    </r>
  </si>
  <si>
    <t>dont stock FAB et intermédiaires</t>
  </si>
  <si>
    <t>Bilan prévisionnel pois</t>
  </si>
  <si>
    <r>
      <t xml:space="preserve">2010-11 </t>
    </r>
    <r>
      <rPr>
        <sz val="8"/>
        <rFont val="Arial"/>
        <family val="2"/>
      </rPr>
      <t>Prévisionnel    juin 2011</t>
    </r>
  </si>
  <si>
    <t>UE *</t>
  </si>
  <si>
    <t>incorporation **</t>
  </si>
  <si>
    <t>autres ***</t>
  </si>
  <si>
    <t>alimentation humaine et ingrédients non alimentaires</t>
  </si>
  <si>
    <t>** Chiffres issus des déclarations des FAB - état 13</t>
  </si>
  <si>
    <t>*** Y compris achats directs des éleveurs auprès des collecteurs</t>
  </si>
  <si>
    <t>Bilan prévisionnel féverole</t>
  </si>
  <si>
    <r>
      <t xml:space="preserve">2010-11 </t>
    </r>
    <r>
      <rPr>
        <sz val="8"/>
        <rFont val="Arial"/>
        <family val="2"/>
      </rPr>
      <t>Prévisionnel    juin 11</t>
    </r>
  </si>
  <si>
    <t>UE  *</t>
  </si>
  <si>
    <t>autres  ***</t>
  </si>
  <si>
    <t>alimentation humaine</t>
  </si>
  <si>
    <t>2009-10</t>
  </si>
  <si>
    <r>
      <t xml:space="preserve">2010-11 </t>
    </r>
    <r>
      <rPr>
        <sz val="8"/>
        <rFont val="Arial"/>
        <family val="2"/>
      </rPr>
      <t>Provisoire       nov 2011</t>
    </r>
  </si>
  <si>
    <t>Surfaces (1000 ha)                 [SSP au 01/11/11: 188]</t>
  </si>
  <si>
    <t>Rendement (t/ha)                      [SSP au 01/11/11: 3,53]</t>
  </si>
  <si>
    <t>Production (1000 t)                [SSP au 01/11/11 : 664,4]</t>
  </si>
  <si>
    <r>
      <t xml:space="preserve">2010-11 </t>
    </r>
    <r>
      <rPr>
        <sz val="8"/>
        <rFont val="Arial"/>
        <family val="2"/>
      </rPr>
      <t>Provisoire        nov 11</t>
    </r>
  </si>
  <si>
    <t>Surfaces (1000 ha)                 [SSP au 01/11/11: 91,2]</t>
  </si>
  <si>
    <t>Rendement (t/ha)                      [SSP au 01/11/11: 3,8]</t>
  </si>
  <si>
    <t>Production (1000 t)                [SSP au 01/11/11 : 346,4]</t>
  </si>
  <si>
    <t>Surfaces (1000 ha)                 [SSP au 01/11/11: 1554]</t>
  </si>
  <si>
    <t>Rendement (t/ha)                      [SSP au 01/11/11: 3,45]</t>
  </si>
  <si>
    <t>Production (1000 t)                [SSP au 01/11/11 : 5356]</t>
  </si>
  <si>
    <t>Surfaces (1000 ha)                 [SSP au 01/11/11: 738]</t>
  </si>
  <si>
    <t>Rendement (t/ha)                      [SSP au 01/11/11: 2,62]</t>
  </si>
  <si>
    <t>Production (1000 t)                [SSP au 01/11/11 : 1933,7]</t>
  </si>
  <si>
    <r>
      <t xml:space="preserve">2011-12 </t>
    </r>
    <r>
      <rPr>
        <sz val="8"/>
        <rFont val="Arial"/>
        <family val="2"/>
      </rPr>
      <t>Prévisionnel    nov 2011</t>
    </r>
  </si>
  <si>
    <t>Surfaces (1000 ha)                 [SSP au 01/11/11: 42]</t>
  </si>
  <si>
    <t>Rendement (t/ha)                      [SSP au 01/11/11: 2,87]</t>
  </si>
  <si>
    <t>Production (1000 t)                [SSP au 01/11/11 :120,5]</t>
  </si>
  <si>
    <r>
      <t xml:space="preserve">2011-12 </t>
    </r>
    <r>
      <rPr>
        <sz val="8"/>
        <rFont val="Arial"/>
        <family val="2"/>
      </rPr>
      <t>Prévisionnel       nov 11</t>
    </r>
  </si>
  <si>
    <t xml:space="preserve">2008-09 </t>
  </si>
  <si>
    <t>2007-08</t>
  </si>
  <si>
    <r>
      <t xml:space="preserve">2011-12 </t>
    </r>
    <r>
      <rPr>
        <sz val="8"/>
        <rFont val="Arial"/>
        <family val="2"/>
      </rPr>
      <t>Prévisionnel            nov 2011</t>
    </r>
  </si>
  <si>
    <r>
      <t xml:space="preserve">2010-11 </t>
    </r>
    <r>
      <rPr>
        <sz val="8"/>
        <rFont val="Arial"/>
        <family val="2"/>
      </rPr>
      <t>Provisoire             sept 2011</t>
    </r>
  </si>
  <si>
    <r>
      <t xml:space="preserve">2011-12 </t>
    </r>
    <r>
      <rPr>
        <sz val="8"/>
        <rFont val="Arial"/>
        <family val="2"/>
      </rPr>
      <t>Previsionnel             nov 2011</t>
    </r>
  </si>
  <si>
    <r>
      <t xml:space="preserve">2011-12 </t>
    </r>
    <r>
      <rPr>
        <sz val="8"/>
        <rFont val="Arial"/>
        <family val="2"/>
      </rPr>
      <t>Previsionnel             sept 2011</t>
    </r>
  </si>
  <si>
    <t xml:space="preserve">2009-10      </t>
  </si>
  <si>
    <t>ratio stocks/utilisations</t>
  </si>
  <si>
    <r>
      <t xml:space="preserve">2011-12 </t>
    </r>
    <r>
      <rPr>
        <sz val="8"/>
        <rFont val="Arial"/>
        <family val="2"/>
      </rPr>
      <t>Previsionnel             fev  2012</t>
    </r>
  </si>
  <si>
    <r>
      <t xml:space="preserve">2011-12 </t>
    </r>
    <r>
      <rPr>
        <sz val="8"/>
        <rFont val="Arial"/>
        <family val="2"/>
      </rPr>
      <t>Prévisionnel            fev  2012</t>
    </r>
  </si>
  <si>
    <r>
      <t xml:space="preserve">2011-12 </t>
    </r>
    <r>
      <rPr>
        <sz val="8"/>
        <rFont val="Arial"/>
        <family val="2"/>
      </rPr>
      <t>Prévisionnel   fev 2012</t>
    </r>
  </si>
  <si>
    <r>
      <t xml:space="preserve">2011-12 </t>
    </r>
    <r>
      <rPr>
        <sz val="8"/>
        <rFont val="Arial"/>
        <family val="2"/>
      </rPr>
      <t>Prévisionnel         fev 12</t>
    </r>
  </si>
  <si>
    <r>
      <t xml:space="preserve">2011-12 </t>
    </r>
    <r>
      <rPr>
        <sz val="8"/>
        <rFont val="Arial"/>
        <family val="2"/>
      </rPr>
      <t>Prévisionnel       nov 2012</t>
    </r>
  </si>
  <si>
    <r>
      <t xml:space="preserve">2011-12 </t>
    </r>
    <r>
      <rPr>
        <sz val="8"/>
        <rFont val="Arial"/>
        <family val="2"/>
      </rPr>
      <t>Prévisionnel        fev 2011</t>
    </r>
  </si>
  <si>
    <t>Collecte réalisée au 30/12</t>
  </si>
  <si>
    <t>% réalisation au 30/12 par rapport à la production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</si>
</sst>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,000.0"/>
    <numFmt numFmtId="167" formatCode="0.000"/>
    <numFmt numFmtId="168" formatCode="_-* #,##0.00\ _F_-;\-* #,##0.00\ _F_-;_-* \-??\ _F_-;_-@_-"/>
    <numFmt numFmtId="169" formatCode="_-* #,##0\ _F_-;\-* #,##0\ _F_-;_-* \-??\ _F_-;_-@_-"/>
    <numFmt numFmtId="170" formatCode="#\ ###\ ##0.0"/>
    <numFmt numFmtId="171" formatCode="_-* #,##0.0\ _F_-;\-* #,##0.0\ _F_-;_-* \-?\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_-* #,##0\ _F_-;\-* #,##0\ _F_-;_-* &quot;-&quot;??\ _F_-;_-@_-"/>
    <numFmt numFmtId="182" formatCode="_-* #,##0.0\ _F_-;\-* #,##0.0\ _F_-;_-* &quot;-&quot;??\ _F_-;_-@_-"/>
    <numFmt numFmtId="183" formatCode="_-* #,##0.0\ _F_-;\-* #,##0.0\ _F_-;_-* &quot;-&quot;?\ _F_-;_-@_-"/>
    <numFmt numFmtId="184" formatCode="00"/>
    <numFmt numFmtId="185" formatCode="#,##0.00%"/>
    <numFmt numFmtId="186" formatCode="#,##0&quot; F&quot;\ ;\(#,##0&quot; F&quot;\)"/>
    <numFmt numFmtId="187" formatCode="m/d/yyyy"/>
    <numFmt numFmtId="188" formatCode="d\ mmmm\ yyyy"/>
    <numFmt numFmtId="189" formatCode="0##&quot;/&quot;000&quot; &quot;00&quot; &quot;00"/>
    <numFmt numFmtId="190" formatCode="#&quot; &quot;?/10"/>
    <numFmt numFmtId="191" formatCode="0.0000000"/>
    <numFmt numFmtId="192" formatCode="0.0000"/>
    <numFmt numFmtId="193" formatCode="#,##0.0%"/>
    <numFmt numFmtId="194" formatCode="#,##0.000"/>
    <numFmt numFmtId="195" formatCode="#,##0%"/>
    <numFmt numFmtId="196" formatCode="0.00000000"/>
    <numFmt numFmtId="197" formatCode="0.000000"/>
    <numFmt numFmtId="198" formatCode="0.00000"/>
    <numFmt numFmtId="199" formatCode="_-* #,##0.000\ _F_-;\-* #,##0.000\ _F_-;_-* &quot;-&quot;??\ _F_-;_-@_-"/>
    <numFmt numFmtId="200" formatCode="_-* #,##0.0000\ _F_-;\-* #,##0.0000\ _F_-;_-* &quot;-&quot;??\ _F_-;_-@_-"/>
    <numFmt numFmtId="201" formatCode="_-* #,##0.0\ _€_-;\-* #,##0.0\ _€_-;_-* &quot;-&quot;?\ _€_-;_-@_-"/>
    <numFmt numFmtId="202" formatCode="0.0000000000"/>
    <numFmt numFmtId="203" formatCode="0.000000000"/>
    <numFmt numFmtId="204" formatCode="0.00000000000"/>
    <numFmt numFmtId="205" formatCode="0.000000000000"/>
    <numFmt numFmtId="206" formatCode="0.000%"/>
    <numFmt numFmtId="207" formatCode="&quot;Vrai&quot;;&quot;Vrai&quot;;&quot;Faux&quot;"/>
    <numFmt numFmtId="208" formatCode="&quot;Actif&quot;;&quot;Actif&quot;;&quot;Inactif&quot;"/>
    <numFmt numFmtId="209" formatCode="#,##0\ _€"/>
    <numFmt numFmtId="210" formatCode="_-* #,##0.0\ _€_-;\-* #,##0.0\ _€_-;_-* \-?\ _€_-;_-@_-"/>
    <numFmt numFmtId="211" formatCode="_-* #,##0.0\ _F_-;\-* #,##0.0\ _F_-;_-* \-??\ _F_-;_-@_-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9.2"/>
      <color indexed="8"/>
      <name val="Arial"/>
      <family val="0"/>
    </font>
    <font>
      <sz val="11"/>
      <color indexed="8"/>
      <name val="Arial Black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0" fillId="11" borderId="1" applyNumberFormat="0" applyAlignment="0" applyProtection="0"/>
    <xf numFmtId="0" fontId="31" fillId="0" borderId="2" applyNumberFormat="0" applyFill="0" applyAlignment="0" applyProtection="0"/>
    <xf numFmtId="0" fontId="28" fillId="3" borderId="1" applyNumberFormat="0" applyAlignment="0" applyProtection="0"/>
    <xf numFmtId="0" fontId="26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19" borderId="3" applyNumberFormat="0" applyFont="0" applyAlignment="0" applyProtection="0"/>
    <xf numFmtId="0" fontId="29" fillId="11" borderId="4" applyNumberFormat="0" applyAlignment="0" applyProtection="0"/>
    <xf numFmtId="0" fontId="3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2" fillId="20" borderId="9" applyNumberFormat="0" applyAlignment="0" applyProtection="0"/>
  </cellStyleXfs>
  <cellXfs count="142">
    <xf numFmtId="0" fontId="0" fillId="0" borderId="0" xfId="0" applyAlignment="1">
      <alignment/>
    </xf>
    <xf numFmtId="0" fontId="4" fillId="0" borderId="0" xfId="54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5" fillId="0" borderId="0" xfId="52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11" borderId="13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vertical="center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/>
      <protection/>
    </xf>
    <xf numFmtId="0" fontId="8" fillId="0" borderId="16" xfId="52" applyFont="1" applyFill="1" applyBorder="1" applyAlignment="1">
      <alignment horizontal="right" vertical="center" wrapText="1" indent="1"/>
      <protection/>
    </xf>
    <xf numFmtId="0" fontId="8" fillId="2" borderId="16" xfId="52" applyFont="1" applyFill="1" applyBorder="1" applyAlignment="1">
      <alignment horizontal="center" vertical="center" wrapText="1"/>
      <protection/>
    </xf>
    <xf numFmtId="0" fontId="8" fillId="2" borderId="17" xfId="52" applyFont="1" applyFill="1" applyBorder="1" applyAlignment="1">
      <alignment horizontal="center" vertical="center" wrapText="1"/>
      <protection/>
    </xf>
    <xf numFmtId="0" fontId="8" fillId="11" borderId="18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left" vertical="center" indent="1"/>
      <protection/>
    </xf>
    <xf numFmtId="3" fontId="8" fillId="21" borderId="16" xfId="0" applyNumberFormat="1" applyFont="1" applyFill="1" applyBorder="1" applyAlignment="1">
      <alignment horizontal="right" vertical="center" indent="1"/>
    </xf>
    <xf numFmtId="9" fontId="10" fillId="11" borderId="19" xfId="56" applyFont="1" applyFill="1" applyBorder="1" applyAlignment="1" applyProtection="1">
      <alignment horizontal="center"/>
      <protection/>
    </xf>
    <xf numFmtId="0" fontId="11" fillId="0" borderId="0" xfId="52" applyFont="1" applyFill="1" applyBorder="1">
      <alignment/>
      <protection/>
    </xf>
    <xf numFmtId="0" fontId="12" fillId="0" borderId="15" xfId="52" applyFont="1" applyFill="1" applyBorder="1" applyAlignment="1">
      <alignment horizontal="left"/>
      <protection/>
    </xf>
    <xf numFmtId="1" fontId="8" fillId="21" borderId="16" xfId="0" applyNumberFormat="1" applyFont="1" applyFill="1" applyBorder="1" applyAlignment="1">
      <alignment horizontal="right" vertical="center" indent="1"/>
    </xf>
    <xf numFmtId="3" fontId="13" fillId="0" borderId="0" xfId="52" applyNumberFormat="1" applyFont="1" applyFill="1" applyBorder="1">
      <alignment/>
      <protection/>
    </xf>
    <xf numFmtId="3" fontId="0" fillId="0" borderId="0" xfId="52" applyNumberFormat="1" applyBorder="1" applyAlignment="1">
      <alignment horizontal="center"/>
      <protection/>
    </xf>
    <xf numFmtId="2" fontId="0" fillId="0" borderId="0" xfId="52" applyNumberFormat="1" applyBorder="1" applyAlignment="1">
      <alignment horizontal="center"/>
      <protection/>
    </xf>
    <xf numFmtId="2" fontId="8" fillId="21" borderId="17" xfId="0" applyNumberFormat="1" applyFont="1" applyFill="1" applyBorder="1" applyAlignment="1">
      <alignment horizontal="right" vertical="center" indent="1"/>
    </xf>
    <xf numFmtId="3" fontId="14" fillId="0" borderId="0" xfId="52" applyNumberFormat="1" applyFont="1" applyFill="1" applyBorder="1" applyAlignment="1">
      <alignment horizontal="left" vertical="center"/>
      <protection/>
    </xf>
    <xf numFmtId="0" fontId="12" fillId="0" borderId="15" xfId="52" applyFont="1" applyFill="1" applyBorder="1" applyAlignment="1">
      <alignment horizontal="right"/>
      <protection/>
    </xf>
    <xf numFmtId="2" fontId="8" fillId="21" borderId="16" xfId="0" applyNumberFormat="1" applyFont="1" applyFill="1" applyBorder="1" applyAlignment="1">
      <alignment horizontal="right" vertical="center" indent="1"/>
    </xf>
    <xf numFmtId="0" fontId="15" fillId="0" borderId="15" xfId="52" applyFont="1" applyFill="1" applyBorder="1" applyAlignment="1">
      <alignment horizontal="right" vertical="center" wrapText="1" indent="1"/>
      <protection/>
    </xf>
    <xf numFmtId="1" fontId="11" fillId="21" borderId="16" xfId="52" applyNumberFormat="1" applyFont="1" applyFill="1" applyBorder="1" applyAlignment="1">
      <alignment horizontal="right" vertical="center" indent="1"/>
      <protection/>
    </xf>
    <xf numFmtId="3" fontId="14" fillId="0" borderId="0" xfId="52" applyNumberFormat="1" applyFont="1" applyFill="1" applyBorder="1" applyAlignment="1">
      <alignment horizontal="left"/>
      <protection/>
    </xf>
    <xf numFmtId="0" fontId="15" fillId="0" borderId="15" xfId="52" applyFont="1" applyFill="1" applyBorder="1" applyAlignment="1">
      <alignment horizontal="right" vertical="center" indent="1"/>
      <protection/>
    </xf>
    <xf numFmtId="4" fontId="13" fillId="0" borderId="20" xfId="52" applyNumberFormat="1" applyFont="1" applyFill="1" applyBorder="1">
      <alignment/>
      <protection/>
    </xf>
    <xf numFmtId="0" fontId="11" fillId="21" borderId="16" xfId="52" applyFont="1" applyFill="1" applyBorder="1" applyAlignment="1">
      <alignment horizontal="right" vertical="center" indent="1"/>
      <protection/>
    </xf>
    <xf numFmtId="0" fontId="15" fillId="2" borderId="16" xfId="52" applyFont="1" applyFill="1" applyBorder="1" applyAlignment="1">
      <alignment horizontal="left"/>
      <protection/>
    </xf>
    <xf numFmtId="1" fontId="15" fillId="2" borderId="17" xfId="52" applyNumberFormat="1" applyFont="1" applyFill="1" applyBorder="1" applyAlignment="1">
      <alignment horizontal="left" vertical="center" wrapText="1"/>
      <protection/>
    </xf>
    <xf numFmtId="4" fontId="13" fillId="0" borderId="0" xfId="52" applyNumberFormat="1" applyFont="1" applyFill="1" applyBorder="1">
      <alignment/>
      <protection/>
    </xf>
    <xf numFmtId="0" fontId="15" fillId="0" borderId="15" xfId="52" applyFont="1" applyFill="1" applyBorder="1" applyAlignment="1">
      <alignment horizontal="left" vertical="center" indent="1"/>
      <protection/>
    </xf>
    <xf numFmtId="3" fontId="11" fillId="21" borderId="16" xfId="52" applyNumberFormat="1" applyFont="1" applyFill="1" applyBorder="1" applyAlignment="1">
      <alignment horizontal="right" vertical="center" indent="1"/>
      <protection/>
    </xf>
    <xf numFmtId="9" fontId="11" fillId="21" borderId="16" xfId="52" applyNumberFormat="1" applyFont="1" applyFill="1" applyBorder="1" applyAlignment="1">
      <alignment horizontal="right" vertical="center" indent="1"/>
      <protection/>
    </xf>
    <xf numFmtId="0" fontId="10" fillId="0" borderId="15" xfId="52" applyFont="1" applyFill="1" applyBorder="1">
      <alignment/>
      <protection/>
    </xf>
    <xf numFmtId="0" fontId="8" fillId="21" borderId="16" xfId="52" applyFont="1" applyFill="1" applyBorder="1" applyAlignment="1">
      <alignment horizontal="right" vertical="center" indent="1"/>
      <protection/>
    </xf>
    <xf numFmtId="0" fontId="10" fillId="2" borderId="16" xfId="52" applyFont="1" applyFill="1" applyBorder="1">
      <alignment/>
      <protection/>
    </xf>
    <xf numFmtId="3" fontId="13" fillId="0" borderId="0" xfId="52" applyNumberFormat="1" applyFont="1" applyFill="1" applyBorder="1" applyAlignment="1">
      <alignment vertical="center"/>
      <protection/>
    </xf>
    <xf numFmtId="0" fontId="10" fillId="0" borderId="15" xfId="52" applyFont="1" applyFill="1" applyBorder="1" applyAlignment="1">
      <alignment horizontal="center"/>
      <protection/>
    </xf>
    <xf numFmtId="3" fontId="11" fillId="21" borderId="16" xfId="52" applyNumberFormat="1" applyFont="1" applyFill="1" applyBorder="1" applyAlignment="1">
      <alignment horizontal="right" vertical="center" wrapText="1" indent="1"/>
      <protection/>
    </xf>
    <xf numFmtId="2" fontId="0" fillId="0" borderId="0" xfId="52" applyNumberFormat="1" applyFill="1" applyBorder="1" applyAlignment="1">
      <alignment horizontal="center"/>
      <protection/>
    </xf>
    <xf numFmtId="0" fontId="7" fillId="21" borderId="16" xfId="52" applyFont="1" applyFill="1" applyBorder="1" applyAlignment="1">
      <alignment horizontal="right" vertical="center" wrapText="1" indent="1"/>
      <protection/>
    </xf>
    <xf numFmtId="0" fontId="14" fillId="2" borderId="17" xfId="52" applyFont="1" applyFill="1" applyBorder="1" applyAlignment="1">
      <alignment horizontal="right" vertical="center" wrapText="1"/>
      <protection/>
    </xf>
    <xf numFmtId="0" fontId="7" fillId="21" borderId="16" xfId="52" applyFont="1" applyFill="1" applyBorder="1" applyAlignment="1">
      <alignment horizontal="right" vertical="center" indent="1"/>
      <protection/>
    </xf>
    <xf numFmtId="0" fontId="15" fillId="2" borderId="17" xfId="52" applyFont="1" applyFill="1" applyBorder="1" applyAlignment="1">
      <alignment horizontal="left"/>
      <protection/>
    </xf>
    <xf numFmtId="3" fontId="0" fillId="0" borderId="0" xfId="52" applyNumberFormat="1" applyFill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10" fillId="0" borderId="21" xfId="52" applyFont="1" applyFill="1" applyBorder="1" applyAlignment="1">
      <alignment horizontal="center"/>
      <protection/>
    </xf>
    <xf numFmtId="0" fontId="10" fillId="0" borderId="14" xfId="52" applyFont="1" applyFill="1" applyBorder="1">
      <alignment/>
      <protection/>
    </xf>
    <xf numFmtId="1" fontId="8" fillId="21" borderId="14" xfId="52" applyNumberFormat="1" applyFont="1" applyFill="1" applyBorder="1">
      <alignment/>
      <protection/>
    </xf>
    <xf numFmtId="1" fontId="10" fillId="21" borderId="14" xfId="52" applyNumberFormat="1" applyFont="1" applyFill="1" applyBorder="1">
      <alignment/>
      <protection/>
    </xf>
    <xf numFmtId="1" fontId="10" fillId="0" borderId="14" xfId="52" applyNumberFormat="1" applyFont="1" applyFill="1" applyBorder="1" applyAlignment="1">
      <alignment horizontal="right"/>
      <protection/>
    </xf>
    <xf numFmtId="1" fontId="10" fillId="0" borderId="14" xfId="52" applyNumberFormat="1" applyFont="1" applyFill="1" applyBorder="1">
      <alignment/>
      <protection/>
    </xf>
    <xf numFmtId="1" fontId="8" fillId="21" borderId="16" xfId="52" applyNumberFormat="1" applyFont="1" applyFill="1" applyBorder="1">
      <alignment/>
      <protection/>
    </xf>
    <xf numFmtId="1" fontId="10" fillId="21" borderId="16" xfId="52" applyNumberFormat="1" applyFont="1" applyFill="1" applyBorder="1">
      <alignment/>
      <protection/>
    </xf>
    <xf numFmtId="1" fontId="10" fillId="2" borderId="16" xfId="52" applyNumberFormat="1" applyFont="1" applyFill="1" applyBorder="1" applyAlignment="1">
      <alignment horizontal="right"/>
      <protection/>
    </xf>
    <xf numFmtId="1" fontId="10" fillId="2" borderId="17" xfId="52" applyNumberFormat="1" applyFont="1" applyFill="1" applyBorder="1">
      <alignment/>
      <protection/>
    </xf>
    <xf numFmtId="1" fontId="13" fillId="0" borderId="0" xfId="52" applyNumberFormat="1" applyFont="1" applyFill="1" applyBorder="1">
      <alignment/>
      <protection/>
    </xf>
    <xf numFmtId="0" fontId="10" fillId="0" borderId="14" xfId="52" applyFont="1" applyFill="1" applyBorder="1" applyAlignment="1">
      <alignment horizontal="center"/>
      <protection/>
    </xf>
    <xf numFmtId="3" fontId="8" fillId="21" borderId="14" xfId="0" applyNumberFormat="1" applyFont="1" applyFill="1" applyBorder="1" applyAlignment="1">
      <alignment horizontal="right" vertical="center" indent="1"/>
    </xf>
    <xf numFmtId="3" fontId="8" fillId="21" borderId="17" xfId="0" applyNumberFormat="1" applyFont="1" applyFill="1" applyBorder="1" applyAlignment="1">
      <alignment horizontal="right" vertical="center" indent="1"/>
    </xf>
    <xf numFmtId="164" fontId="10" fillId="0" borderId="0" xfId="52" applyNumberFormat="1" applyFont="1" applyFill="1" applyBorder="1">
      <alignment/>
      <protection/>
    </xf>
    <xf numFmtId="0" fontId="15" fillId="0" borderId="22" xfId="52" applyFont="1" applyFill="1" applyBorder="1" applyAlignment="1">
      <alignment horizontal="right" vertical="center" wrapText="1" indent="1"/>
      <protection/>
    </xf>
    <xf numFmtId="0" fontId="0" fillId="0" borderId="23" xfId="0" applyBorder="1" applyAlignment="1">
      <alignment/>
    </xf>
    <xf numFmtId="0" fontId="0" fillId="0" borderId="0" xfId="52">
      <alignment/>
      <protection/>
    </xf>
    <xf numFmtId="9" fontId="8" fillId="21" borderId="0" xfId="52" applyNumberFormat="1" applyFont="1" applyFill="1" applyBorder="1">
      <alignment/>
      <protection/>
    </xf>
    <xf numFmtId="0" fontId="16" fillId="0" borderId="0" xfId="52" applyFont="1" applyFill="1" applyBorder="1">
      <alignment/>
      <protection/>
    </xf>
    <xf numFmtId="1" fontId="8" fillId="21" borderId="0" xfId="52" applyNumberFormat="1" applyFont="1" applyFill="1" applyBorder="1">
      <alignment/>
      <protection/>
    </xf>
    <xf numFmtId="9" fontId="10" fillId="2" borderId="0" xfId="56" applyFont="1" applyFill="1" applyBorder="1" applyAlignment="1" applyProtection="1">
      <alignment horizontal="center"/>
      <protection/>
    </xf>
    <xf numFmtId="1" fontId="10" fillId="21" borderId="0" xfId="52" applyNumberFormat="1" applyFont="1" applyFill="1" applyBorder="1">
      <alignment/>
      <protection/>
    </xf>
    <xf numFmtId="1" fontId="10" fillId="0" borderId="0" xfId="52" applyNumberFormat="1" applyFont="1" applyFill="1" applyBorder="1">
      <alignment/>
      <protection/>
    </xf>
    <xf numFmtId="0" fontId="0" fillId="0" borderId="0" xfId="52" applyFont="1" applyAlignment="1">
      <alignment horizontal="right"/>
      <protection/>
    </xf>
    <xf numFmtId="10" fontId="16" fillId="0" borderId="0" xfId="52" applyNumberFormat="1" applyFont="1" applyFill="1" applyBorder="1">
      <alignment/>
      <protection/>
    </xf>
    <xf numFmtId="0" fontId="0" fillId="0" borderId="0" xfId="52" applyFill="1">
      <alignment/>
      <protection/>
    </xf>
    <xf numFmtId="3" fontId="11" fillId="21" borderId="16" xfId="0" applyNumberFormat="1" applyFont="1" applyFill="1" applyBorder="1" applyAlignment="1">
      <alignment horizontal="right" vertical="center" indent="1"/>
    </xf>
    <xf numFmtId="3" fontId="11" fillId="21" borderId="17" xfId="0" applyNumberFormat="1" applyFont="1" applyFill="1" applyBorder="1" applyAlignment="1">
      <alignment horizontal="right" vertical="center" indent="1"/>
    </xf>
    <xf numFmtId="0" fontId="11" fillId="0" borderId="23" xfId="0" applyFont="1" applyBorder="1" applyAlignment="1">
      <alignment horizontal="right" indent="1"/>
    </xf>
    <xf numFmtId="0" fontId="0" fillId="0" borderId="0" xfId="0" applyBorder="1" applyAlignment="1">
      <alignment horizontal="center" vertical="center"/>
    </xf>
    <xf numFmtId="165" fontId="0" fillId="0" borderId="0" xfId="52" applyNumberFormat="1" applyBorder="1" applyAlignment="1">
      <alignment horizontal="center"/>
      <protection/>
    </xf>
    <xf numFmtId="165" fontId="0" fillId="0" borderId="0" xfId="52" applyNumberFormat="1" applyFill="1" applyBorder="1" applyAlignment="1">
      <alignment horizontal="center"/>
      <protection/>
    </xf>
    <xf numFmtId="3" fontId="8" fillId="21" borderId="0" xfId="0" applyNumberFormat="1" applyFont="1" applyFill="1" applyBorder="1" applyAlignment="1">
      <alignment horizontal="right" vertical="center" indent="1"/>
    </xf>
    <xf numFmtId="3" fontId="11" fillId="21" borderId="24" xfId="0" applyNumberFormat="1" applyFont="1" applyFill="1" applyBorder="1" applyAlignment="1">
      <alignment horizontal="right" vertical="center" indent="1"/>
    </xf>
    <xf numFmtId="3" fontId="11" fillId="22" borderId="16" xfId="52" applyNumberFormat="1" applyFont="1" applyFill="1" applyBorder="1" applyAlignment="1">
      <alignment horizontal="right" vertical="center" wrapText="1" indent="1"/>
      <protection/>
    </xf>
    <xf numFmtId="3" fontId="11" fillId="0" borderId="16" xfId="52" applyNumberFormat="1" applyFont="1" applyFill="1" applyBorder="1" applyAlignment="1">
      <alignment horizontal="right" vertical="center" wrapText="1" indent="1"/>
      <protection/>
    </xf>
    <xf numFmtId="9" fontId="0" fillId="21" borderId="16" xfId="55" applyFill="1" applyBorder="1" applyAlignment="1">
      <alignment horizontal="right" vertical="center" indent="1"/>
    </xf>
    <xf numFmtId="3" fontId="8" fillId="0" borderId="16" xfId="0" applyNumberFormat="1" applyFont="1" applyFill="1" applyBorder="1" applyAlignment="1">
      <alignment horizontal="right" vertical="center" indent="1"/>
    </xf>
    <xf numFmtId="0" fontId="11" fillId="0" borderId="23" xfId="0" applyFont="1" applyBorder="1" applyAlignment="1">
      <alignment horizontal="right"/>
    </xf>
    <xf numFmtId="3" fontId="8" fillId="0" borderId="17" xfId="0" applyNumberFormat="1" applyFont="1" applyFill="1" applyBorder="1" applyAlignment="1">
      <alignment horizontal="right" vertical="center" indent="1"/>
    </xf>
    <xf numFmtId="3" fontId="11" fillId="0" borderId="16" xfId="0" applyNumberFormat="1" applyFont="1" applyFill="1" applyBorder="1" applyAlignment="1">
      <alignment horizontal="right" vertical="center" indent="1"/>
    </xf>
    <xf numFmtId="3" fontId="11" fillId="0" borderId="17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3" fillId="0" borderId="25" xfId="53" applyNumberFormat="1" applyFont="1" applyBorder="1" applyAlignment="1">
      <alignment horizontal="right" vertical="center"/>
      <protection/>
    </xf>
    <xf numFmtId="2" fontId="0" fillId="0" borderId="25" xfId="53" applyNumberFormat="1" applyBorder="1">
      <alignment/>
      <protection/>
    </xf>
    <xf numFmtId="3" fontId="3" fillId="0" borderId="17" xfId="53" applyNumberFormat="1" applyFont="1" applyBorder="1" applyAlignment="1">
      <alignment horizontal="right" vertical="center"/>
      <protection/>
    </xf>
    <xf numFmtId="2" fontId="0" fillId="0" borderId="17" xfId="53" applyNumberFormat="1" applyBorder="1">
      <alignment/>
      <protection/>
    </xf>
    <xf numFmtId="2" fontId="0" fillId="0" borderId="17" xfId="57" applyNumberFormat="1" applyFont="1" applyFill="1" applyBorder="1" applyAlignment="1" applyProtection="1">
      <alignment/>
      <protection/>
    </xf>
    <xf numFmtId="3" fontId="3" fillId="0" borderId="17" xfId="53" applyNumberFormat="1" applyFont="1" applyBorder="1">
      <alignment/>
      <protection/>
    </xf>
    <xf numFmtId="3" fontId="3" fillId="0" borderId="17" xfId="53" applyNumberFormat="1" applyFont="1" applyFill="1" applyBorder="1">
      <alignment/>
      <protection/>
    </xf>
    <xf numFmtId="0" fontId="3" fillId="0" borderId="17" xfId="53" applyFont="1" applyBorder="1">
      <alignment/>
      <protection/>
    </xf>
    <xf numFmtId="3" fontId="3" fillId="0" borderId="26" xfId="53" applyNumberFormat="1" applyFont="1" applyFill="1" applyBorder="1">
      <alignment/>
      <protection/>
    </xf>
    <xf numFmtId="2" fontId="0" fillId="0" borderId="26" xfId="53" applyNumberFormat="1" applyBorder="1">
      <alignment/>
      <protection/>
    </xf>
    <xf numFmtId="3" fontId="17" fillId="0" borderId="0" xfId="52" applyNumberFormat="1" applyFont="1" applyFill="1" applyBorder="1">
      <alignment/>
      <protection/>
    </xf>
    <xf numFmtId="3" fontId="9" fillId="0" borderId="27" xfId="53" applyNumberFormat="1" applyFont="1" applyBorder="1" applyAlignment="1">
      <alignment horizontal="right" vertical="center"/>
      <protection/>
    </xf>
    <xf numFmtId="4" fontId="3" fillId="0" borderId="28" xfId="53" applyNumberFormat="1" applyFont="1" applyBorder="1" applyAlignment="1">
      <alignment horizontal="center" vertical="center"/>
      <protection/>
    </xf>
    <xf numFmtId="3" fontId="9" fillId="0" borderId="27" xfId="53" applyNumberFormat="1" applyFont="1" applyBorder="1">
      <alignment/>
      <protection/>
    </xf>
    <xf numFmtId="2" fontId="3" fillId="0" borderId="28" xfId="53" applyNumberFormat="1" applyFont="1" applyBorder="1" applyAlignment="1">
      <alignment horizontal="center"/>
      <protection/>
    </xf>
    <xf numFmtId="3" fontId="9" fillId="0" borderId="27" xfId="53" applyNumberFormat="1" applyFont="1" applyFill="1" applyBorder="1">
      <alignment/>
      <protection/>
    </xf>
    <xf numFmtId="2" fontId="3" fillId="0" borderId="28" xfId="53" applyNumberFormat="1" applyFont="1" applyFill="1" applyBorder="1" applyAlignment="1">
      <alignment horizontal="center"/>
      <protection/>
    </xf>
    <xf numFmtId="3" fontId="9" fillId="0" borderId="29" xfId="53" applyNumberFormat="1" applyFont="1" applyBorder="1">
      <alignment/>
      <protection/>
    </xf>
    <xf numFmtId="2" fontId="3" fillId="0" borderId="30" xfId="53" applyNumberFormat="1" applyFont="1" applyBorder="1" applyAlignment="1">
      <alignment horizontal="center"/>
      <protection/>
    </xf>
    <xf numFmtId="2" fontId="3" fillId="0" borderId="31" xfId="53" applyNumberFormat="1" applyFont="1" applyFill="1" applyBorder="1" applyAlignment="1">
      <alignment horizontal="center"/>
      <protection/>
    </xf>
    <xf numFmtId="0" fontId="18" fillId="0" borderId="14" xfId="52" applyFont="1" applyFill="1" applyBorder="1" applyAlignment="1">
      <alignment horizontal="center" vertical="center" wrapText="1"/>
      <protection/>
    </xf>
    <xf numFmtId="0" fontId="18" fillId="2" borderId="16" xfId="52" applyFont="1" applyFill="1" applyBorder="1" applyAlignment="1">
      <alignment horizontal="center" vertical="center" wrapText="1"/>
      <protection/>
    </xf>
    <xf numFmtId="0" fontId="19" fillId="2" borderId="16" xfId="52" applyFont="1" applyFill="1" applyBorder="1" applyAlignment="1">
      <alignment horizontal="left"/>
      <protection/>
    </xf>
    <xf numFmtId="3" fontId="19" fillId="21" borderId="16" xfId="52" applyNumberFormat="1" applyFont="1" applyFill="1" applyBorder="1" applyAlignment="1">
      <alignment horizontal="right" vertical="center" indent="1"/>
      <protection/>
    </xf>
    <xf numFmtId="9" fontId="19" fillId="21" borderId="16" xfId="52" applyNumberFormat="1" applyFont="1" applyFill="1" applyBorder="1" applyAlignment="1">
      <alignment horizontal="right" vertical="center" indent="1"/>
      <protection/>
    </xf>
    <xf numFmtId="0" fontId="18" fillId="2" borderId="16" xfId="52" applyFont="1" applyFill="1" applyBorder="1">
      <alignment/>
      <protection/>
    </xf>
    <xf numFmtId="1" fontId="18" fillId="0" borderId="14" xfId="52" applyNumberFormat="1" applyFont="1" applyFill="1" applyBorder="1">
      <alignment/>
      <protection/>
    </xf>
    <xf numFmtId="1" fontId="18" fillId="2" borderId="17" xfId="52" applyNumberFormat="1" applyFont="1" applyFill="1" applyBorder="1">
      <alignment/>
      <protection/>
    </xf>
    <xf numFmtId="3" fontId="18" fillId="21" borderId="14" xfId="0" applyNumberFormat="1" applyFont="1" applyFill="1" applyBorder="1" applyAlignment="1">
      <alignment horizontal="right" vertical="center" indent="1"/>
    </xf>
    <xf numFmtId="0" fontId="20" fillId="0" borderId="23" xfId="0" applyFont="1" applyBorder="1" applyAlignment="1">
      <alignment/>
    </xf>
    <xf numFmtId="0" fontId="7" fillId="2" borderId="17" xfId="52" applyFont="1" applyFill="1" applyBorder="1" applyAlignment="1">
      <alignment horizontal="right" vertical="center" wrapText="1"/>
      <protection/>
    </xf>
    <xf numFmtId="3" fontId="8" fillId="0" borderId="12" xfId="0" applyNumberFormat="1" applyFont="1" applyFill="1" applyBorder="1" applyAlignment="1">
      <alignment horizontal="right" vertical="center" indent="1"/>
    </xf>
    <xf numFmtId="10" fontId="8" fillId="21" borderId="16" xfId="52" applyNumberFormat="1" applyFont="1" applyFill="1" applyBorder="1" applyAlignment="1">
      <alignment horizontal="right" vertical="center" indent="1"/>
      <protection/>
    </xf>
    <xf numFmtId="180" fontId="0" fillId="0" borderId="0" xfId="0" applyNumberFormat="1" applyAlignment="1">
      <alignment/>
    </xf>
    <xf numFmtId="3" fontId="11" fillId="21" borderId="0" xfId="52" applyNumberFormat="1" applyFont="1" applyFill="1" applyBorder="1" applyAlignment="1">
      <alignment horizontal="right" vertical="center" indent="1"/>
      <protection/>
    </xf>
    <xf numFmtId="3" fontId="11" fillId="21" borderId="24" xfId="52" applyNumberFormat="1" applyFont="1" applyFill="1" applyBorder="1" applyAlignment="1">
      <alignment horizontal="right" vertical="center" indent="1"/>
      <protection/>
    </xf>
    <xf numFmtId="0" fontId="11" fillId="0" borderId="0" xfId="0" applyFont="1" applyAlignment="1">
      <alignment horizontal="right"/>
    </xf>
    <xf numFmtId="0" fontId="0" fillId="0" borderId="32" xfId="0" applyBorder="1" applyAlignment="1">
      <alignment/>
    </xf>
    <xf numFmtId="9" fontId="11" fillId="21" borderId="17" xfId="52" applyNumberFormat="1" applyFont="1" applyFill="1" applyBorder="1" applyAlignment="1">
      <alignment horizontal="right" vertical="center" indent="1"/>
      <protection/>
    </xf>
    <xf numFmtId="0" fontId="15" fillId="0" borderId="0" xfId="52" applyFont="1" applyFill="1" applyBorder="1" applyAlignment="1">
      <alignment horizontal="right" vertical="center" wrapText="1" indent="1"/>
      <protection/>
    </xf>
    <xf numFmtId="9" fontId="0" fillId="21" borderId="0" xfId="55" applyFill="1" applyBorder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ilan oleo 2009 et 2010 V2" xfId="52"/>
    <cellStyle name="Normal_bilan prot 2009 et 2010 V2" xfId="53"/>
    <cellStyle name="Normal_Partie oléo nov 2010 chiffre à fin nov" xfId="54"/>
    <cellStyle name="Percent" xfId="55"/>
    <cellStyle name="Pourcentage_bilan oleo 2009 et 2010 V2" xfId="56"/>
    <cellStyle name="Pourcentage_bilan prot 2009 et 2010 V2" xfId="57"/>
    <cellStyle name="Remarque" xfId="58"/>
    <cellStyle name="Sortie" xfId="59"/>
    <cellStyle name="Texte explicatif" xfId="60"/>
    <cellStyle name="Titre 1" xfId="61"/>
    <cellStyle name="Titre 2" xfId="62"/>
    <cellStyle name="Titre 3" xfId="63"/>
    <cellStyle name="Titre 4" xfId="64"/>
    <cellStyle name="Titre " xfId="65"/>
    <cellStyle name="Total" xfId="66"/>
    <cellStyle name="Vérification de cellule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colza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colza 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21001972"/>
        <c:axId val="54800021"/>
      </c:barChart>
      <c:lineChart>
        <c:grouping val="standard"/>
        <c:varyColors val="0"/>
        <c:ser>
          <c:idx val="0"/>
          <c:order val="1"/>
          <c:tx>
            <c:strRef>
              <c:f>'bilan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colza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colza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438142"/>
        <c:axId val="9616687"/>
      </c:line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00021"/>
        <c:crosses val="autoZero"/>
        <c:auto val="1"/>
        <c:lblOffset val="100"/>
        <c:tickLblSkip val="1"/>
        <c:noMultiLvlLbl val="0"/>
      </c:catAx>
      <c:valAx>
        <c:axId val="54800021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1001972"/>
        <c:crossesAt val="1"/>
        <c:crossBetween val="between"/>
        <c:dispUnits/>
        <c:majorUnit val="200000"/>
        <c:minorUnit val="20000"/>
      </c:valAx>
      <c:catAx>
        <c:axId val="23438142"/>
        <c:scaling>
          <c:orientation val="minMax"/>
        </c:scaling>
        <c:axPos val="b"/>
        <c:delete val="1"/>
        <c:majorTickMark val="out"/>
        <c:minorTickMark val="none"/>
        <c:tickLblPos val="nextTo"/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34381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pois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pois 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34768456"/>
        <c:axId val="44480649"/>
      </c:barChart>
      <c:lineChart>
        <c:grouping val="standard"/>
        <c:varyColors val="0"/>
        <c:ser>
          <c:idx val="0"/>
          <c:order val="1"/>
          <c:tx>
            <c:strRef>
              <c:f>'bilan pois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pois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pois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781522"/>
        <c:axId val="46162787"/>
      </c:line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4768456"/>
        <c:crossesAt val="1"/>
        <c:crossBetween val="between"/>
        <c:dispUnits/>
        <c:majorUnit val="200000"/>
        <c:minorUnit val="20000"/>
      </c:valAx>
      <c:catAx>
        <c:axId val="64781522"/>
        <c:scaling>
          <c:orientation val="minMax"/>
        </c:scaling>
        <c:axPos val="b"/>
        <c:delete val="1"/>
        <c:majorTickMark val="out"/>
        <c:minorTickMark val="none"/>
        <c:tickLblPos val="nextTo"/>
        <c:crossAx val="46162787"/>
        <c:crosses val="autoZero"/>
        <c:auto val="1"/>
        <c:lblOffset val="100"/>
        <c:tickLblSkip val="1"/>
        <c:noMultiLvlLbl val="0"/>
      </c:catAx>
      <c:valAx>
        <c:axId val="46162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47815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12811900"/>
        <c:axId val="48198237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31130950"/>
        <c:axId val="11743095"/>
      </c:line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 val="autoZero"/>
        <c:auto val="1"/>
        <c:lblOffset val="100"/>
        <c:tickLblSkip val="2"/>
        <c:noMultiLvlLbl val="0"/>
      </c:catAx>
      <c:valAx>
        <c:axId val="48198237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2811900"/>
        <c:crossesAt val="1"/>
        <c:crossBetween val="between"/>
        <c:dispUnits/>
        <c:majorUnit val="200000"/>
        <c:minorUnit val="20000"/>
      </c:valAx>
      <c:catAx>
        <c:axId val="31130950"/>
        <c:scaling>
          <c:orientation val="minMax"/>
        </c:scaling>
        <c:axPos val="b"/>
        <c:delete val="1"/>
        <c:majorTickMark val="out"/>
        <c:minorTickMark val="none"/>
        <c:tickLblPos val="nextTo"/>
        <c:crossAx val="11743095"/>
        <c:crosses val="autoZero"/>
        <c:auto val="1"/>
        <c:lblOffset val="100"/>
        <c:tickLblSkip val="1"/>
        <c:noMultiLvlLbl val="0"/>
      </c:catAx>
      <c:valAx>
        <c:axId val="117430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11309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pois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pois '!$O$6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pois '!$N$7:$N$22</c:f>
              <c:numCache>
                <c:ptCount val="16"/>
              </c:numCache>
            </c:numRef>
          </c:cat>
          <c:val>
            <c:numRef>
              <c:f>'bilan pois '!$O$7:$O$22</c:f>
              <c:numCache>
                <c:ptCount val="16"/>
              </c:numCache>
            </c:numRef>
          </c:val>
        </c:ser>
        <c:axId val="38578992"/>
        <c:axId val="11666609"/>
      </c:barChart>
      <c:lineChart>
        <c:grouping val="standard"/>
        <c:varyColors val="0"/>
        <c:ser>
          <c:idx val="0"/>
          <c:order val="1"/>
          <c:tx>
            <c:strRef>
              <c:f>'bilan pois '!$P$6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pois '!$N$7:$N$22</c:f>
              <c:numCache>
                <c:ptCount val="16"/>
              </c:numCache>
            </c:numRef>
          </c:cat>
          <c:val>
            <c:numRef>
              <c:f>'bilan pois '!$P$7:$P$22</c:f>
              <c:numCache>
                <c:ptCount val="16"/>
              </c:numCache>
            </c:numRef>
          </c:val>
          <c:smooth val="0"/>
        </c:ser>
        <c:axId val="37890618"/>
        <c:axId val="5471243"/>
      </c:line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1666609"/>
        <c:crosses val="autoZero"/>
        <c:auto val="0"/>
        <c:lblOffset val="100"/>
        <c:tickLblSkip val="1"/>
        <c:noMultiLvlLbl val="0"/>
      </c:catAx>
      <c:valAx>
        <c:axId val="11666609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38578992"/>
        <c:crossesAt val="1"/>
        <c:crossBetween val="between"/>
        <c:dispUnits/>
      </c:valAx>
      <c:catAx>
        <c:axId val="37890618"/>
        <c:scaling>
          <c:orientation val="minMax"/>
        </c:scaling>
        <c:axPos val="b"/>
        <c:delete val="1"/>
        <c:majorTickMark val="out"/>
        <c:minorTickMark val="none"/>
        <c:tickLblPos val="nextTo"/>
        <c:crossAx val="5471243"/>
        <c:crosses val="autoZero"/>
        <c:auto val="0"/>
        <c:lblOffset val="100"/>
        <c:tickLblSkip val="1"/>
        <c:noMultiLvlLbl val="0"/>
      </c:catAx>
      <c:valAx>
        <c:axId val="54712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78906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féverole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féverole  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49241188"/>
        <c:axId val="40517509"/>
      </c:barChart>
      <c:lineChart>
        <c:grouping val="standard"/>
        <c:varyColors val="0"/>
        <c:ser>
          <c:idx val="0"/>
          <c:order val="1"/>
          <c:tx>
            <c:strRef>
              <c:f>'bilan féverole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féverole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féverole 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113262"/>
        <c:axId val="60692767"/>
      </c:line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9241188"/>
        <c:crossesAt val="1"/>
        <c:crossBetween val="between"/>
        <c:dispUnits/>
        <c:majorUnit val="200000"/>
        <c:minorUnit val="20000"/>
      </c:valAx>
      <c:catAx>
        <c:axId val="29113262"/>
        <c:scaling>
          <c:orientation val="minMax"/>
        </c:scaling>
        <c:axPos val="b"/>
        <c:delete val="1"/>
        <c:majorTickMark val="out"/>
        <c:minorTickMark val="none"/>
        <c:tickLblPos val="nextTo"/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91132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9363992"/>
        <c:axId val="17167065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20285858"/>
        <c:axId val="48354995"/>
      </c:lineChart>
      <c:catAx>
        <c:axId val="9363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7065"/>
        <c:crosses val="autoZero"/>
        <c:auto val="1"/>
        <c:lblOffset val="100"/>
        <c:tickLblSkip val="2"/>
        <c:noMultiLvlLbl val="0"/>
      </c:catAx>
      <c:valAx>
        <c:axId val="17167065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9363992"/>
        <c:crossesAt val="1"/>
        <c:crossBetween val="between"/>
        <c:dispUnits/>
        <c:majorUnit val="200000"/>
        <c:minorUnit val="20000"/>
      </c:valAx>
      <c:catAx>
        <c:axId val="20285858"/>
        <c:scaling>
          <c:orientation val="minMax"/>
        </c:scaling>
        <c:axPos val="b"/>
        <c:delete val="1"/>
        <c:majorTickMark val="out"/>
        <c:minorTickMark val="none"/>
        <c:tickLblPos val="nextTo"/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02858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féverole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féverole  '!$O$6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féverole  '!$N$7:$N$22</c:f>
              <c:numCache>
                <c:ptCount val="16"/>
              </c:numCache>
            </c:numRef>
          </c:cat>
          <c:val>
            <c:numRef>
              <c:f>'bilan féverole  '!$O$7:$O$22</c:f>
              <c:numCache>
                <c:ptCount val="16"/>
              </c:numCache>
            </c:numRef>
          </c:val>
        </c:ser>
        <c:axId val="32541772"/>
        <c:axId val="24440493"/>
      </c:barChart>
      <c:lineChart>
        <c:grouping val="standard"/>
        <c:varyColors val="0"/>
        <c:ser>
          <c:idx val="0"/>
          <c:order val="1"/>
          <c:tx>
            <c:strRef>
              <c:f>'bilan féverole  '!$P$6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féverole  '!$N$7:$N$22</c:f>
              <c:numCache>
                <c:ptCount val="16"/>
              </c:numCache>
            </c:numRef>
          </c:cat>
          <c:val>
            <c:numRef>
              <c:f>'bilan féverole  '!$P$7:$P$22</c:f>
              <c:numCache>
                <c:ptCount val="16"/>
              </c:numCache>
            </c:numRef>
          </c:val>
          <c:smooth val="0"/>
        </c:ser>
        <c:axId val="18637846"/>
        <c:axId val="33522887"/>
      </c:line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4440493"/>
        <c:crosses val="autoZero"/>
        <c:auto val="0"/>
        <c:lblOffset val="100"/>
        <c:tickLblSkip val="1"/>
        <c:noMultiLvlLbl val="0"/>
      </c:catAx>
      <c:valAx>
        <c:axId val="24440493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32541772"/>
        <c:crossesAt val="1"/>
        <c:crossBetween val="between"/>
        <c:dispUnits/>
      </c:valAx>
      <c:catAx>
        <c:axId val="18637846"/>
        <c:scaling>
          <c:orientation val="minMax"/>
        </c:scaling>
        <c:axPos val="b"/>
        <c:delete val="1"/>
        <c:majorTickMark val="out"/>
        <c:minorTickMark val="none"/>
        <c:tickLblPos val="nextTo"/>
        <c:crossAx val="33522887"/>
        <c:crosses val="autoZero"/>
        <c:auto val="0"/>
        <c:lblOffset val="100"/>
        <c:tickLblSkip val="1"/>
        <c:noMultiLvlLbl val="0"/>
      </c:catAx>
      <c:valAx>
        <c:axId val="335228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86378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19441320"/>
        <c:axId val="40754153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31243058"/>
        <c:axId val="12752067"/>
      </c:line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153"/>
        <c:crosses val="autoZero"/>
        <c:auto val="1"/>
        <c:lblOffset val="100"/>
        <c:tickLblSkip val="2"/>
        <c:noMultiLvlLbl val="0"/>
      </c:catAx>
      <c:valAx>
        <c:axId val="40754153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9441320"/>
        <c:crossesAt val="1"/>
        <c:crossBetween val="between"/>
        <c:dispUnits/>
        <c:majorUnit val="200000"/>
        <c:minorUnit val="20000"/>
      </c:valAx>
      <c:catAx>
        <c:axId val="31243058"/>
        <c:scaling>
          <c:orientation val="minMax"/>
        </c:scaling>
        <c:axPos val="b"/>
        <c:delete val="1"/>
        <c:majorTickMark val="out"/>
        <c:minorTickMark val="none"/>
        <c:tickLblPos val="nextTo"/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12430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colza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colza '!$P$6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colza '!$O$7:$O$22</c:f>
              <c:numCache>
                <c:ptCount val="16"/>
              </c:numCache>
            </c:numRef>
          </c:cat>
          <c:val>
            <c:numRef>
              <c:f>'bilan colza '!$P$7:$P$22</c:f>
              <c:numCache>
                <c:ptCount val="16"/>
              </c:numCache>
            </c:numRef>
          </c:val>
        </c:ser>
        <c:axId val="47659740"/>
        <c:axId val="26284477"/>
      </c:barChart>
      <c:lineChart>
        <c:grouping val="standard"/>
        <c:varyColors val="0"/>
        <c:ser>
          <c:idx val="0"/>
          <c:order val="1"/>
          <c:tx>
            <c:strRef>
              <c:f>'bilan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colza '!$O$7:$O$22</c:f>
              <c:numCache>
                <c:ptCount val="16"/>
              </c:numCache>
            </c:numRef>
          </c:cat>
          <c:val>
            <c:numRef>
              <c:f>'bilan colza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233702"/>
        <c:axId val="48667863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6284477"/>
        <c:crosses val="autoZero"/>
        <c:auto val="0"/>
        <c:lblOffset val="100"/>
        <c:tickLblSkip val="1"/>
        <c:noMultiLvlLbl val="0"/>
      </c:catAx>
      <c:valAx>
        <c:axId val="26284477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47659740"/>
        <c:crossesAt val="1"/>
        <c:crossBetween val="between"/>
        <c:dispUnits/>
      </c:valAx>
      <c:catAx>
        <c:axId val="35233702"/>
        <c:scaling>
          <c:orientation val="minMax"/>
        </c:scaling>
        <c:axPos val="b"/>
        <c:delete val="1"/>
        <c:majorTickMark val="out"/>
        <c:minorTickMark val="none"/>
        <c:tickLblPos val="nextTo"/>
        <c:crossAx val="48667863"/>
        <c:crosses val="autoZero"/>
        <c:auto val="0"/>
        <c:lblOffset val="100"/>
        <c:tickLblSkip val="1"/>
        <c:noMultiLvlLbl val="0"/>
      </c:catAx>
      <c:valAx>
        <c:axId val="486678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52337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tournesol'!#REF!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tournesol'!#REF!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35357584"/>
        <c:axId val="49782801"/>
      </c:barChart>
      <c:lineChart>
        <c:grouping val="standard"/>
        <c:varyColors val="0"/>
        <c:ser>
          <c:idx val="0"/>
          <c:order val="1"/>
          <c:tx>
            <c:strRef>
              <c:f>'bilan tournesol'!#REF!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tournesol'!#REF!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tournesol'!#REF!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392026"/>
        <c:axId val="5875051"/>
      </c:line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82801"/>
        <c:crosses val="autoZero"/>
        <c:auto val="1"/>
        <c:lblOffset val="100"/>
        <c:tickLblSkip val="1"/>
        <c:noMultiLvlLbl val="0"/>
      </c:catAx>
      <c:valAx>
        <c:axId val="49782801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5357584"/>
        <c:crossesAt val="1"/>
        <c:crossBetween val="between"/>
        <c:dispUnits/>
        <c:majorUnit val="200000"/>
        <c:minorUnit val="20000"/>
      </c:valAx>
      <c:catAx>
        <c:axId val="45392026"/>
        <c:scaling>
          <c:orientation val="minMax"/>
        </c:scaling>
        <c:axPos val="b"/>
        <c:delete val="1"/>
        <c:majorTickMark val="out"/>
        <c:minorTickMark val="none"/>
        <c:tickLblPos val="nextTo"/>
        <c:crossAx val="5875051"/>
        <c:crosses val="autoZero"/>
        <c:auto val="1"/>
        <c:lblOffset val="100"/>
        <c:tickLblSkip val="1"/>
        <c:noMultiLvlLbl val="0"/>
      </c:catAx>
      <c:valAx>
        <c:axId val="58750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53920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52875460"/>
        <c:axId val="6117093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55053838"/>
        <c:axId val="25722495"/>
      </c:line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7093"/>
        <c:crosses val="autoZero"/>
        <c:auto val="1"/>
        <c:lblOffset val="100"/>
        <c:tickLblSkip val="2"/>
        <c:noMultiLvlLbl val="0"/>
      </c:catAx>
      <c:valAx>
        <c:axId val="6117093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2875460"/>
        <c:crossesAt val="1"/>
        <c:crossBetween val="between"/>
        <c:dispUnits/>
        <c:majorUnit val="200000"/>
        <c:minorUnit val="20000"/>
      </c:valAx>
      <c:catAx>
        <c:axId val="55053838"/>
        <c:scaling>
          <c:orientation val="minMax"/>
        </c:scaling>
        <c:axPos val="b"/>
        <c:delete val="1"/>
        <c:majorTickMark val="out"/>
        <c:minorTickMark val="none"/>
        <c:tickLblPos val="nextTo"/>
        <c:crossAx val="25722495"/>
        <c:crosses val="autoZero"/>
        <c:auto val="1"/>
        <c:lblOffset val="100"/>
        <c:tickLblSkip val="1"/>
        <c:noMultiLvlLbl val="0"/>
      </c:catAx>
      <c:valAx>
        <c:axId val="257224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50538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tournesol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tournesol'!$P$6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tournesol'!$O$7:$O$22</c:f>
              <c:numCache>
                <c:ptCount val="16"/>
              </c:numCache>
            </c:numRef>
          </c:cat>
          <c:val>
            <c:numRef>
              <c:f>'bilan tournesol'!$P$7:$P$22</c:f>
              <c:numCache>
                <c:ptCount val="16"/>
              </c:numCache>
            </c:numRef>
          </c:val>
        </c:ser>
        <c:axId val="30175864"/>
        <c:axId val="3147321"/>
      </c:barChart>
      <c:lineChart>
        <c:grouping val="standard"/>
        <c:varyColors val="0"/>
        <c:ser>
          <c:idx val="0"/>
          <c:order val="1"/>
          <c:tx>
            <c:strRef>
              <c:f>'bilan tournesol'!$Q$6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tournesol'!$O$7:$O$22</c:f>
              <c:numCache>
                <c:ptCount val="16"/>
              </c:numCache>
            </c:numRef>
          </c:cat>
          <c:val>
            <c:numRef>
              <c:f>'bilan tournesol'!$Q$7:$Q$22</c:f>
              <c:numCache>
                <c:ptCount val="16"/>
              </c:numCache>
            </c:numRef>
          </c:val>
          <c:smooth val="0"/>
        </c:ser>
        <c:axId val="28325890"/>
        <c:axId val="53606419"/>
      </c:line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147321"/>
        <c:crosses val="autoZero"/>
        <c:auto val="0"/>
        <c:lblOffset val="100"/>
        <c:tickLblSkip val="1"/>
        <c:noMultiLvlLbl val="0"/>
      </c:catAx>
      <c:valAx>
        <c:axId val="31473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0175864"/>
        <c:crossesAt val="1"/>
        <c:crossBetween val="between"/>
        <c:dispUnits/>
      </c:valAx>
      <c:catAx>
        <c:axId val="28325890"/>
        <c:scaling>
          <c:orientation val="minMax"/>
        </c:scaling>
        <c:axPos val="b"/>
        <c:delete val="1"/>
        <c:majorTickMark val="out"/>
        <c:minorTickMark val="none"/>
        <c:tickLblPos val="nextTo"/>
        <c:crossAx val="53606419"/>
        <c:crosses val="autoZero"/>
        <c:auto val="0"/>
        <c:lblOffset val="100"/>
        <c:tickLblSkip val="1"/>
        <c:noMultiLvlLbl val="0"/>
      </c:catAx>
      <c:valAx>
        <c:axId val="53606419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83258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soja'!#REF!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soja'!#REF!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12695724"/>
        <c:axId val="47152653"/>
      </c:barChart>
      <c:lineChart>
        <c:grouping val="standard"/>
        <c:varyColors val="0"/>
        <c:ser>
          <c:idx val="0"/>
          <c:order val="1"/>
          <c:tx>
            <c:strRef>
              <c:f>'bilan soja'!#REF!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soja'!#REF!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soja'!#REF!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720694"/>
        <c:axId val="61268519"/>
      </c:line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2695724"/>
        <c:crossesAt val="1"/>
        <c:crossBetween val="between"/>
        <c:dispUnits/>
        <c:majorUnit val="200000"/>
        <c:minorUnit val="20000"/>
      </c:valAx>
      <c:catAx>
        <c:axId val="21720694"/>
        <c:scaling>
          <c:orientation val="minMax"/>
        </c:scaling>
        <c:axPos val="b"/>
        <c:delete val="1"/>
        <c:majorTickMark val="out"/>
        <c:minorTickMark val="none"/>
        <c:tickLblPos val="nextTo"/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17206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14545760"/>
        <c:axId val="63802977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37355882"/>
        <c:axId val="658619"/>
      </c:line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auto val="1"/>
        <c:lblOffset val="100"/>
        <c:tickLblSkip val="2"/>
        <c:noMultiLvlLbl val="0"/>
      </c:catAx>
      <c:valAx>
        <c:axId val="63802977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4545760"/>
        <c:crossesAt val="1"/>
        <c:crossBetween val="between"/>
        <c:dispUnits/>
        <c:majorUnit val="200000"/>
        <c:minorUnit val="20000"/>
      </c:valAx>
      <c:catAx>
        <c:axId val="37355882"/>
        <c:scaling>
          <c:orientation val="minMax"/>
        </c:scaling>
        <c:axPos val="b"/>
        <c:delete val="1"/>
        <c:majorTickMark val="out"/>
        <c:minorTickMark val="none"/>
        <c:tickLblPos val="nextTo"/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73558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soja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soja'!$P$6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soja'!$O$7:$O$22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'bilan soja'!$P$7:$P$22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927572"/>
        <c:axId val="53348149"/>
      </c:barChart>
      <c:lineChart>
        <c:grouping val="standard"/>
        <c:varyColors val="0"/>
        <c:ser>
          <c:idx val="0"/>
          <c:order val="1"/>
          <c:tx>
            <c:strRef>
              <c:f>'bilan soja'!$Q$6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soja'!$O$7:$O$22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'bilan soja'!$Q$7:$Q$22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0371294"/>
        <c:axId val="26232783"/>
      </c:lineChart>
      <c:catAx>
        <c:axId val="59275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3348149"/>
        <c:crosses val="autoZero"/>
        <c:auto val="0"/>
        <c:lblOffset val="100"/>
        <c:tickLblSkip val="1"/>
        <c:noMultiLvlLbl val="0"/>
      </c:catAx>
      <c:valAx>
        <c:axId val="533481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927572"/>
        <c:crossesAt val="1"/>
        <c:crossBetween val="between"/>
        <c:dispUnits/>
      </c:valAx>
      <c:catAx>
        <c:axId val="10371294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2783"/>
        <c:crosses val="autoZero"/>
        <c:auto val="0"/>
        <c:lblOffset val="100"/>
        <c:tickLblSkip val="1"/>
        <c:noMultiLvlLbl val="0"/>
      </c:catAx>
      <c:valAx>
        <c:axId val="262327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0371294"/>
        <c:crosses val="max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Relationship Id="rId10" Type="http://schemas.openxmlformats.org/officeDocument/2006/relationships/image" Target="../media/image18.png" /><Relationship Id="rId11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20.png" /><Relationship Id="rId5" Type="http://schemas.openxmlformats.org/officeDocument/2006/relationships/image" Target="../media/image21.png" /><Relationship Id="rId6" Type="http://schemas.openxmlformats.org/officeDocument/2006/relationships/image" Target="../media/image22.png" /><Relationship Id="rId7" Type="http://schemas.openxmlformats.org/officeDocument/2006/relationships/image" Target="../media/image23.png" /><Relationship Id="rId8" Type="http://schemas.openxmlformats.org/officeDocument/2006/relationships/image" Target="../media/image24.png" /><Relationship Id="rId9" Type="http://schemas.openxmlformats.org/officeDocument/2006/relationships/image" Target="../media/image25.png" /><Relationship Id="rId10" Type="http://schemas.openxmlformats.org/officeDocument/2006/relationships/image" Target="../media/image26.png" /><Relationship Id="rId11" Type="http://schemas.openxmlformats.org/officeDocument/2006/relationships/image" Target="../media/image2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32.png" /><Relationship Id="rId9" Type="http://schemas.openxmlformats.org/officeDocument/2006/relationships/image" Target="../media/image33.png" /><Relationship Id="rId10" Type="http://schemas.openxmlformats.org/officeDocument/2006/relationships/image" Target="../media/image34.png" /><Relationship Id="rId11" Type="http://schemas.openxmlformats.org/officeDocument/2006/relationships/image" Target="../media/image3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36.png" /><Relationship Id="rId5" Type="http://schemas.openxmlformats.org/officeDocument/2006/relationships/image" Target="../media/image37.png" /><Relationship Id="rId6" Type="http://schemas.openxmlformats.org/officeDocument/2006/relationships/image" Target="../media/image38.png" /><Relationship Id="rId7" Type="http://schemas.openxmlformats.org/officeDocument/2006/relationships/image" Target="../media/image39.png" /><Relationship Id="rId8" Type="http://schemas.openxmlformats.org/officeDocument/2006/relationships/image" Target="../media/image40.png" /><Relationship Id="rId9" Type="http://schemas.openxmlformats.org/officeDocument/2006/relationships/image" Target="../media/image41.png" /><Relationship Id="rId10" Type="http://schemas.openxmlformats.org/officeDocument/2006/relationships/image" Target="../media/image42.png" /><Relationship Id="rId11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8220075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8220075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862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14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862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14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812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9067800" y="805815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9067800" y="805815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0" name="Graphique 10"/>
        <xdr:cNvGraphicFramePr/>
      </xdr:nvGraphicFramePr>
      <xdr:xfrm>
        <a:off x="1343025" y="8058150"/>
        <a:ext cx="862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46</xdr:row>
      <xdr:rowOff>0</xdr:rowOff>
    </xdr:from>
    <xdr:to>
      <xdr:col>14</xdr:col>
      <xdr:colOff>0</xdr:colOff>
      <xdr:row>46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8058150"/>
          <a:ext cx="862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46</xdr:row>
      <xdr:rowOff>0</xdr:rowOff>
    </xdr:from>
    <xdr:to>
      <xdr:col>14</xdr:col>
      <xdr:colOff>257175</xdr:colOff>
      <xdr:row>46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8058150"/>
          <a:ext cx="812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9</xdr:col>
      <xdr:colOff>847725</xdr:colOff>
      <xdr:row>46</xdr:row>
      <xdr:rowOff>0</xdr:rowOff>
    </xdr:from>
    <xdr:to>
      <xdr:col>9</xdr:col>
      <xdr:colOff>847725</xdr:colOff>
      <xdr:row>46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8220075" y="8058150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847725</xdr:colOff>
      <xdr:row>46</xdr:row>
      <xdr:rowOff>0</xdr:rowOff>
    </xdr:from>
    <xdr:to>
      <xdr:col>9</xdr:col>
      <xdr:colOff>847725</xdr:colOff>
      <xdr:row>46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8220075" y="8058150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0</xdr:rowOff>
    </xdr:from>
    <xdr:to>
      <xdr:col>13</xdr:col>
      <xdr:colOff>0</xdr:colOff>
      <xdr:row>46</xdr:row>
      <xdr:rowOff>0</xdr:rowOff>
    </xdr:to>
    <xdr:graphicFrame>
      <xdr:nvGraphicFramePr>
        <xdr:cNvPr id="15" name="Graphique 15"/>
        <xdr:cNvGraphicFramePr/>
      </xdr:nvGraphicFramePr>
      <xdr:xfrm>
        <a:off x="257175" y="8058150"/>
        <a:ext cx="9505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8372475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8372475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878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14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8772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14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827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9220200" y="7896225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9220200" y="7896225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14</xdr:col>
      <xdr:colOff>0</xdr:colOff>
      <xdr:row>45</xdr:row>
      <xdr:rowOff>0</xdr:rowOff>
    </xdr:to>
    <xdr:graphicFrame>
      <xdr:nvGraphicFramePr>
        <xdr:cNvPr id="10" name="Graphique 10"/>
        <xdr:cNvGraphicFramePr/>
      </xdr:nvGraphicFramePr>
      <xdr:xfrm>
        <a:off x="1343025" y="7896225"/>
        <a:ext cx="878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45</xdr:row>
      <xdr:rowOff>0</xdr:rowOff>
    </xdr:from>
    <xdr:to>
      <xdr:col>14</xdr:col>
      <xdr:colOff>0</xdr:colOff>
      <xdr:row>45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7896225"/>
          <a:ext cx="8772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45</xdr:row>
      <xdr:rowOff>0</xdr:rowOff>
    </xdr:from>
    <xdr:to>
      <xdr:col>14</xdr:col>
      <xdr:colOff>257175</xdr:colOff>
      <xdr:row>45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7896225"/>
          <a:ext cx="827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9</xdr:col>
      <xdr:colOff>847725</xdr:colOff>
      <xdr:row>45</xdr:row>
      <xdr:rowOff>0</xdr:rowOff>
    </xdr:from>
    <xdr:to>
      <xdr:col>9</xdr:col>
      <xdr:colOff>847725</xdr:colOff>
      <xdr:row>45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8372475" y="7896225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847725</xdr:colOff>
      <xdr:row>45</xdr:row>
      <xdr:rowOff>0</xdr:rowOff>
    </xdr:from>
    <xdr:to>
      <xdr:col>9</xdr:col>
      <xdr:colOff>847725</xdr:colOff>
      <xdr:row>45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8372475" y="789622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45</xdr:row>
      <xdr:rowOff>0</xdr:rowOff>
    </xdr:from>
    <xdr:to>
      <xdr:col>12</xdr:col>
      <xdr:colOff>685800</xdr:colOff>
      <xdr:row>45</xdr:row>
      <xdr:rowOff>0</xdr:rowOff>
    </xdr:to>
    <xdr:graphicFrame>
      <xdr:nvGraphicFramePr>
        <xdr:cNvPr id="15" name="Graphique 15"/>
        <xdr:cNvGraphicFramePr/>
      </xdr:nvGraphicFramePr>
      <xdr:xfrm>
        <a:off x="123825" y="7896225"/>
        <a:ext cx="978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8220075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8220075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862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14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862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14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812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9067800" y="8867775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9067800" y="8867775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14</xdr:col>
      <xdr:colOff>0</xdr:colOff>
      <xdr:row>45</xdr:row>
      <xdr:rowOff>0</xdr:rowOff>
    </xdr:to>
    <xdr:graphicFrame>
      <xdr:nvGraphicFramePr>
        <xdr:cNvPr id="10" name="Graphique 10"/>
        <xdr:cNvGraphicFramePr/>
      </xdr:nvGraphicFramePr>
      <xdr:xfrm>
        <a:off x="1343025" y="7896225"/>
        <a:ext cx="862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45</xdr:row>
      <xdr:rowOff>0</xdr:rowOff>
    </xdr:from>
    <xdr:to>
      <xdr:col>14</xdr:col>
      <xdr:colOff>0</xdr:colOff>
      <xdr:row>45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7896225"/>
          <a:ext cx="862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45</xdr:row>
      <xdr:rowOff>0</xdr:rowOff>
    </xdr:from>
    <xdr:to>
      <xdr:col>14</xdr:col>
      <xdr:colOff>257175</xdr:colOff>
      <xdr:row>45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7896225"/>
          <a:ext cx="812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9</xdr:col>
      <xdr:colOff>847725</xdr:colOff>
      <xdr:row>51</xdr:row>
      <xdr:rowOff>0</xdr:rowOff>
    </xdr:from>
    <xdr:to>
      <xdr:col>9</xdr:col>
      <xdr:colOff>847725</xdr:colOff>
      <xdr:row>51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8220075" y="8867775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847725</xdr:colOff>
      <xdr:row>51</xdr:row>
      <xdr:rowOff>0</xdr:rowOff>
    </xdr:from>
    <xdr:to>
      <xdr:col>9</xdr:col>
      <xdr:colOff>847725</xdr:colOff>
      <xdr:row>51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8220075" y="886777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12</xdr:col>
      <xdr:colOff>685800</xdr:colOff>
      <xdr:row>45</xdr:row>
      <xdr:rowOff>0</xdr:rowOff>
    </xdr:to>
    <xdr:graphicFrame>
      <xdr:nvGraphicFramePr>
        <xdr:cNvPr id="15" name="Graphique 15"/>
        <xdr:cNvGraphicFramePr/>
      </xdr:nvGraphicFramePr>
      <xdr:xfrm>
        <a:off x="142875" y="7896225"/>
        <a:ext cx="9610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9067800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9067800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9477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13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946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13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897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9915525" y="7896225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9915525" y="7896225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13</xdr:col>
      <xdr:colOff>0</xdr:colOff>
      <xdr:row>45</xdr:row>
      <xdr:rowOff>0</xdr:rowOff>
    </xdr:to>
    <xdr:graphicFrame>
      <xdr:nvGraphicFramePr>
        <xdr:cNvPr id="10" name="Graphique 10"/>
        <xdr:cNvGraphicFramePr/>
      </xdr:nvGraphicFramePr>
      <xdr:xfrm>
        <a:off x="1343025" y="7896225"/>
        <a:ext cx="947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45</xdr:row>
      <xdr:rowOff>0</xdr:rowOff>
    </xdr:from>
    <xdr:to>
      <xdr:col>13</xdr:col>
      <xdr:colOff>0</xdr:colOff>
      <xdr:row>45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7896225"/>
          <a:ext cx="946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45</xdr:row>
      <xdr:rowOff>0</xdr:rowOff>
    </xdr:from>
    <xdr:to>
      <xdr:col>13</xdr:col>
      <xdr:colOff>257175</xdr:colOff>
      <xdr:row>45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7896225"/>
          <a:ext cx="897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8</xdr:col>
      <xdr:colOff>847725</xdr:colOff>
      <xdr:row>45</xdr:row>
      <xdr:rowOff>0</xdr:rowOff>
    </xdr:from>
    <xdr:to>
      <xdr:col>8</xdr:col>
      <xdr:colOff>847725</xdr:colOff>
      <xdr:row>45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9067800" y="7896225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847725</xdr:colOff>
      <xdr:row>45</xdr:row>
      <xdr:rowOff>0</xdr:rowOff>
    </xdr:from>
    <xdr:to>
      <xdr:col>8</xdr:col>
      <xdr:colOff>847725</xdr:colOff>
      <xdr:row>45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9067800" y="789622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45</xdr:row>
      <xdr:rowOff>0</xdr:rowOff>
    </xdr:from>
    <xdr:to>
      <xdr:col>12</xdr:col>
      <xdr:colOff>0</xdr:colOff>
      <xdr:row>45</xdr:row>
      <xdr:rowOff>0</xdr:rowOff>
    </xdr:to>
    <xdr:graphicFrame>
      <xdr:nvGraphicFramePr>
        <xdr:cNvPr id="15" name="Graphique 15"/>
        <xdr:cNvGraphicFramePr/>
      </xdr:nvGraphicFramePr>
      <xdr:xfrm>
        <a:off x="123825" y="7896225"/>
        <a:ext cx="1048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7372350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7372350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778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13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13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7277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8220075" y="777240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8220075" y="777240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10" name="Graphique 10"/>
        <xdr:cNvGraphicFramePr/>
      </xdr:nvGraphicFramePr>
      <xdr:xfrm>
        <a:off x="1343025" y="7772400"/>
        <a:ext cx="7781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44</xdr:row>
      <xdr:rowOff>0</xdr:rowOff>
    </xdr:from>
    <xdr:to>
      <xdr:col>13</xdr:col>
      <xdr:colOff>0</xdr:colOff>
      <xdr:row>44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777240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44</xdr:row>
      <xdr:rowOff>0</xdr:rowOff>
    </xdr:from>
    <xdr:to>
      <xdr:col>13</xdr:col>
      <xdr:colOff>257175</xdr:colOff>
      <xdr:row>44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7772400"/>
          <a:ext cx="7277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8</xdr:col>
      <xdr:colOff>847725</xdr:colOff>
      <xdr:row>44</xdr:row>
      <xdr:rowOff>0</xdr:rowOff>
    </xdr:from>
    <xdr:to>
      <xdr:col>8</xdr:col>
      <xdr:colOff>847725</xdr:colOff>
      <xdr:row>44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7372350" y="7772400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847725</xdr:colOff>
      <xdr:row>44</xdr:row>
      <xdr:rowOff>0</xdr:rowOff>
    </xdr:from>
    <xdr:to>
      <xdr:col>8</xdr:col>
      <xdr:colOff>847725</xdr:colOff>
      <xdr:row>44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7372350" y="7772400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44</xdr:row>
      <xdr:rowOff>0</xdr:rowOff>
    </xdr:from>
    <xdr:to>
      <xdr:col>12</xdr:col>
      <xdr:colOff>0</xdr:colOff>
      <xdr:row>44</xdr:row>
      <xdr:rowOff>0</xdr:rowOff>
    </xdr:to>
    <xdr:graphicFrame>
      <xdr:nvGraphicFramePr>
        <xdr:cNvPr id="15" name="Graphique 15"/>
        <xdr:cNvGraphicFramePr/>
      </xdr:nvGraphicFramePr>
      <xdr:xfrm>
        <a:off x="123825" y="7772400"/>
        <a:ext cx="8791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Partie%20ol&#233;o%20nov%202010%20chiffre%20&#224;%20fin%20n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March&#233;s\Conjoncture\Cellule%20OLEOPROT\PUBLICATIONS\MOL\2009-2010\Decembre%2009\Partie%20ol&#233;o%2009%20nov%202009%20version%20apr&#232;s%20bi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bilan%20prot%202009%20e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10 "/>
      <sheetName val="P 2 mens colza10"/>
      <sheetName val="P 3 util colza 10"/>
      <sheetName val="bilan tournesol 10"/>
      <sheetName val="P 6mens tourn 10"/>
      <sheetName val="P 7 util tourn 10"/>
      <sheetName val="bilan soja  10"/>
      <sheetName val="P 10 mens soja 10"/>
      <sheetName val="p 11 util soja 10"/>
    </sheetNames>
    <sheetDataSet>
      <sheetData sheetId="0">
        <row r="45">
          <cell r="Y45" t="str">
            <v>Rdt</v>
          </cell>
        </row>
        <row r="46">
          <cell r="U46" t="str">
            <v>1985/1986</v>
          </cell>
          <cell r="V46" t="str">
            <v>1985</v>
          </cell>
          <cell r="W46">
            <v>473733</v>
          </cell>
          <cell r="Y46">
            <v>29.94484234790483</v>
          </cell>
        </row>
        <row r="47">
          <cell r="U47" t="str">
            <v>1986/1987</v>
          </cell>
          <cell r="V47" t="str">
            <v>1986</v>
          </cell>
          <cell r="W47">
            <v>392409</v>
          </cell>
          <cell r="Y47">
            <v>26.617559739965188</v>
          </cell>
        </row>
        <row r="48">
          <cell r="U48" t="str">
            <v>1987/1988</v>
          </cell>
          <cell r="V48" t="str">
            <v>1987</v>
          </cell>
          <cell r="W48">
            <v>736807</v>
          </cell>
          <cell r="Y48">
            <v>36.07942106956096</v>
          </cell>
        </row>
        <row r="49">
          <cell r="U49" t="str">
            <v>1988/1989</v>
          </cell>
          <cell r="V49" t="str">
            <v>1988</v>
          </cell>
          <cell r="W49">
            <v>835000</v>
          </cell>
          <cell r="Y49">
            <v>28.023952095808383</v>
          </cell>
        </row>
        <row r="50">
          <cell r="U50" t="str">
            <v>1989/1990</v>
          </cell>
          <cell r="V50" t="str">
            <v>1989</v>
          </cell>
          <cell r="W50">
            <v>637000</v>
          </cell>
          <cell r="Y50">
            <v>28.47050235478807</v>
          </cell>
        </row>
        <row r="51">
          <cell r="U51" t="str">
            <v>1990/1991</v>
          </cell>
          <cell r="V51" t="str">
            <v>1990</v>
          </cell>
          <cell r="W51">
            <v>689000</v>
          </cell>
          <cell r="Y51">
            <v>29.06963715529753</v>
          </cell>
        </row>
        <row r="52">
          <cell r="U52" t="str">
            <v>1991/1992</v>
          </cell>
          <cell r="V52" t="str">
            <v>1991</v>
          </cell>
          <cell r="W52">
            <v>731000</v>
          </cell>
          <cell r="Y52">
            <v>31.905581395348836</v>
          </cell>
        </row>
        <row r="53">
          <cell r="U53" t="str">
            <v>1992/1993</v>
          </cell>
          <cell r="V53" t="str">
            <v>1992</v>
          </cell>
          <cell r="W53">
            <v>665000</v>
          </cell>
          <cell r="Y53">
            <v>26.99436090225564</v>
          </cell>
        </row>
        <row r="54">
          <cell r="U54" t="str">
            <v>1993/1994</v>
          </cell>
          <cell r="V54" t="str">
            <v>1993</v>
          </cell>
          <cell r="W54">
            <v>550000</v>
          </cell>
          <cell r="Y54">
            <v>28.3886</v>
          </cell>
        </row>
        <row r="55">
          <cell r="U55" t="str">
            <v>1994/1995</v>
          </cell>
          <cell r="V55" t="str">
            <v>1994</v>
          </cell>
          <cell r="W55">
            <v>671000</v>
          </cell>
          <cell r="Y55">
            <v>26.387272727272727</v>
          </cell>
        </row>
        <row r="56">
          <cell r="U56" t="str">
            <v>1995/1996</v>
          </cell>
          <cell r="V56" t="str">
            <v>1995</v>
          </cell>
          <cell r="W56">
            <v>864000</v>
          </cell>
          <cell r="Y56">
            <v>32.27532407407407</v>
          </cell>
        </row>
        <row r="57">
          <cell r="U57" t="str">
            <v>1996/1997</v>
          </cell>
          <cell r="V57" t="str">
            <v>1996</v>
          </cell>
          <cell r="W57">
            <v>875000</v>
          </cell>
          <cell r="Y57">
            <v>33.16089142857143</v>
          </cell>
        </row>
        <row r="58">
          <cell r="U58" t="str">
            <v>1997/1998</v>
          </cell>
          <cell r="V58" t="str">
            <v>1997</v>
          </cell>
          <cell r="W58">
            <v>988000</v>
          </cell>
          <cell r="Y58">
            <v>35.37725708502024</v>
          </cell>
        </row>
        <row r="59">
          <cell r="U59" t="str">
            <v>1998/1999</v>
          </cell>
          <cell r="V59" t="str">
            <v>1998</v>
          </cell>
          <cell r="W59">
            <v>1145000</v>
          </cell>
          <cell r="Y59">
            <v>32.58577292576419</v>
          </cell>
        </row>
        <row r="60">
          <cell r="U60" t="str">
            <v>1999/2000</v>
          </cell>
          <cell r="V60" t="str">
            <v>1999</v>
          </cell>
          <cell r="W60">
            <v>1344000</v>
          </cell>
          <cell r="Y60">
            <v>32.67857142857143</v>
          </cell>
        </row>
        <row r="61">
          <cell r="U61" t="str">
            <v>2000/2001</v>
          </cell>
          <cell r="V61" t="str">
            <v>2000</v>
          </cell>
          <cell r="W61">
            <v>1186000</v>
          </cell>
          <cell r="Y61">
            <v>29.317032040472174</v>
          </cell>
        </row>
        <row r="62">
          <cell r="U62" t="str">
            <v>2001/2002</v>
          </cell>
          <cell r="V62" t="str">
            <v>2001</v>
          </cell>
          <cell r="W62">
            <v>1083000</v>
          </cell>
          <cell r="Y62">
            <v>26.537396121883656</v>
          </cell>
        </row>
        <row r="63">
          <cell r="U63" t="str">
            <v>2002/2003</v>
          </cell>
          <cell r="V63" t="str">
            <v>2002</v>
          </cell>
          <cell r="W63">
            <v>1036000</v>
          </cell>
          <cell r="Y63">
            <v>32.422779922779924</v>
          </cell>
        </row>
        <row r="64">
          <cell r="U64" t="str">
            <v>2003/2004</v>
          </cell>
          <cell r="V64" t="str">
            <v>2003</v>
          </cell>
          <cell r="W64">
            <v>1090995</v>
          </cell>
          <cell r="Y64">
            <v>31.283369767964107</v>
          </cell>
        </row>
        <row r="65">
          <cell r="U65" t="str">
            <v>2004/2005</v>
          </cell>
          <cell r="V65" t="str">
            <v>2004</v>
          </cell>
          <cell r="W65">
            <v>1118000</v>
          </cell>
          <cell r="Y65">
            <v>35.31511627906977</v>
          </cell>
        </row>
        <row r="66">
          <cell r="U66" t="str">
            <v>2005/06</v>
          </cell>
          <cell r="V66" t="str">
            <v>2005</v>
          </cell>
          <cell r="W66">
            <v>1231000</v>
          </cell>
          <cell r="Y66">
            <v>36.8</v>
          </cell>
        </row>
        <row r="67">
          <cell r="U67" t="str">
            <v>2006/07</v>
          </cell>
          <cell r="V67" t="str">
            <v>2006</v>
          </cell>
          <cell r="W67">
            <v>1402000</v>
          </cell>
          <cell r="Y67">
            <v>29.5</v>
          </cell>
        </row>
        <row r="68">
          <cell r="U68" t="str">
            <v>2007/08</v>
          </cell>
          <cell r="V68" t="str">
            <v>2007</v>
          </cell>
          <cell r="W68">
            <v>1618000</v>
          </cell>
          <cell r="Y68">
            <v>29</v>
          </cell>
        </row>
        <row r="69">
          <cell r="U69" t="str">
            <v>2008/09</v>
          </cell>
          <cell r="V69" t="str">
            <v>2008</v>
          </cell>
          <cell r="W69">
            <v>1421000</v>
          </cell>
          <cell r="Y69">
            <v>33.22308233638283</v>
          </cell>
        </row>
        <row r="70">
          <cell r="U70" t="str">
            <v>2009/10</v>
          </cell>
          <cell r="V70" t="str">
            <v>2009</v>
          </cell>
          <cell r="W70">
            <v>1481000</v>
          </cell>
          <cell r="Y70">
            <v>37.70425388251182</v>
          </cell>
        </row>
        <row r="71">
          <cell r="U71" t="str">
            <v>2010/11</v>
          </cell>
          <cell r="V71" t="str">
            <v>2010</v>
          </cell>
          <cell r="W71">
            <v>1460000</v>
          </cell>
          <cell r="Y71">
            <v>32.7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</sheetNames>
    <sheetDataSet>
      <sheetData sheetId="0">
        <row r="41">
          <cell r="V41" t="str">
            <v>Surface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 pois 10 "/>
      <sheetName val="bilan pois 09"/>
      <sheetName val="mens pois 2009"/>
      <sheetName val="bilan colza 10 "/>
      <sheetName val="mens pois 2010"/>
      <sheetName val="bilan féverole 09"/>
      <sheetName val="mens fève 09"/>
      <sheetName val="bilan féverole 10"/>
      <sheetName val="mens fève 10 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"/>
  <sheetViews>
    <sheetView tabSelected="1" zoomScale="150" zoomScaleNormal="15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11.421875" defaultRowHeight="12.75"/>
  <cols>
    <col min="1" max="1" width="2.00390625" style="0" customWidth="1"/>
    <col min="2" max="2" width="45.7109375" style="0" customWidth="1"/>
    <col min="3" max="6" width="12.7109375" style="0" customWidth="1"/>
    <col min="7" max="8" width="12.7109375" style="0" hidden="1" customWidth="1"/>
    <col min="9" max="9" width="12.00390625" style="0" customWidth="1"/>
    <col min="10" max="11" width="12.7109375" style="0" customWidth="1"/>
    <col min="12" max="12" width="12.7109375" style="0" hidden="1" customWidth="1"/>
    <col min="13" max="13" width="10.421875" style="0" customWidth="1"/>
    <col min="14" max="14" width="3.140625" style="0" customWidth="1"/>
    <col min="15" max="15" width="9.8515625" style="2" customWidth="1"/>
  </cols>
  <sheetData>
    <row r="1" spans="2:16" ht="24">
      <c r="B1" s="1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  <c r="P1" s="2"/>
    </row>
    <row r="2" spans="2:16" s="5" customFormat="1" ht="16.5" thickBot="1"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4"/>
      <c r="P2" s="6"/>
    </row>
    <row r="3" spans="2:14" ht="36" thickBot="1" thickTop="1">
      <c r="B3" s="7" t="s">
        <v>1</v>
      </c>
      <c r="C3" s="8" t="s">
        <v>89</v>
      </c>
      <c r="D3" s="8" t="s">
        <v>85</v>
      </c>
      <c r="E3" s="8" t="s">
        <v>86</v>
      </c>
      <c r="F3" s="8" t="s">
        <v>84</v>
      </c>
      <c r="G3" s="8" t="s">
        <v>41</v>
      </c>
      <c r="H3" s="8" t="s">
        <v>32</v>
      </c>
      <c r="I3" s="8" t="s">
        <v>87</v>
      </c>
      <c r="J3" s="9" t="s">
        <v>81</v>
      </c>
      <c r="K3" s="8" t="s">
        <v>82</v>
      </c>
      <c r="L3" s="9" t="s">
        <v>2</v>
      </c>
      <c r="M3" s="10" t="s">
        <v>42</v>
      </c>
      <c r="N3" s="11"/>
    </row>
    <row r="4" spans="2:14" ht="14.25" thickBot="1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1"/>
    </row>
    <row r="5" spans="2:14" ht="13.5" thickTop="1">
      <c r="B5" s="14" t="s">
        <v>3</v>
      </c>
      <c r="C5" s="15"/>
      <c r="D5" s="15"/>
      <c r="E5" s="15"/>
      <c r="F5" s="15"/>
      <c r="G5" s="15"/>
      <c r="H5" s="15"/>
      <c r="I5" s="15"/>
      <c r="J5" s="15"/>
      <c r="K5" s="16"/>
      <c r="L5" s="17"/>
      <c r="M5" s="18"/>
      <c r="N5" s="11"/>
    </row>
    <row r="6" spans="2:16" ht="12.75">
      <c r="B6" s="19" t="s">
        <v>70</v>
      </c>
      <c r="C6" s="20">
        <v>1551.08</v>
      </c>
      <c r="D6" s="20">
        <v>1551.08</v>
      </c>
      <c r="E6" s="20">
        <v>1549.815</v>
      </c>
      <c r="F6" s="20">
        <v>1465.2</v>
      </c>
      <c r="G6" s="20">
        <v>1465</v>
      </c>
      <c r="H6" s="20">
        <v>1457</v>
      </c>
      <c r="I6" s="20">
        <v>1480.771</v>
      </c>
      <c r="J6" s="20">
        <v>1438.421</v>
      </c>
      <c r="K6" s="20">
        <v>1619</v>
      </c>
      <c r="L6" s="20">
        <v>1408</v>
      </c>
      <c r="M6" s="21">
        <f>(C6-F6)/F6</f>
        <v>0.05861315861315853</v>
      </c>
      <c r="N6" s="22"/>
      <c r="P6" s="2"/>
    </row>
    <row r="7" spans="2:16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25"/>
      <c r="P7" s="2"/>
    </row>
    <row r="8" spans="2:16" ht="12.75">
      <c r="B8" s="19" t="s">
        <v>71</v>
      </c>
      <c r="C8" s="28">
        <f>C10/C6</f>
        <v>3.4363153415684558</v>
      </c>
      <c r="D8" s="28">
        <f>D10/D6</f>
        <v>3.453077855429765</v>
      </c>
      <c r="E8" s="28">
        <v>3.35471588544439</v>
      </c>
      <c r="F8" s="28">
        <f>F10/F6</f>
        <v>3.286240786240786</v>
      </c>
      <c r="G8" s="28">
        <v>3.29</v>
      </c>
      <c r="H8" s="28">
        <f>H10/H6</f>
        <v>3.206588881262869</v>
      </c>
      <c r="I8" s="28">
        <f>I10/I6</f>
        <v>3.7931807146412244</v>
      </c>
      <c r="J8" s="28">
        <f>J10/J6</f>
        <v>3.2938896192422105</v>
      </c>
      <c r="K8" s="28">
        <f>K10/K6</f>
        <v>2.8616429894996913</v>
      </c>
      <c r="L8" s="28">
        <f>L10/L6</f>
        <v>2.928977272727273</v>
      </c>
      <c r="M8" s="21">
        <f aca="true" t="shared" si="0" ref="M8:M39">(C8-F8)/F8</f>
        <v>0.04566754692961612</v>
      </c>
      <c r="N8" s="29"/>
      <c r="P8" s="2"/>
    </row>
    <row r="9" spans="2:16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21"/>
      <c r="N9" s="29"/>
      <c r="P9" s="2"/>
    </row>
    <row r="10" spans="2:16" ht="12.75">
      <c r="B10" s="19" t="s">
        <v>72</v>
      </c>
      <c r="C10" s="20">
        <v>5330</v>
      </c>
      <c r="D10" s="20">
        <v>5356</v>
      </c>
      <c r="E10" s="20">
        <f>E6*E8</f>
        <v>5199.188999999998</v>
      </c>
      <c r="F10" s="20">
        <v>4815</v>
      </c>
      <c r="G10" s="20">
        <f>G6*G8</f>
        <v>4819.85</v>
      </c>
      <c r="H10" s="20">
        <v>4672</v>
      </c>
      <c r="I10" s="20">
        <v>5616.832</v>
      </c>
      <c r="J10" s="20">
        <v>4738</v>
      </c>
      <c r="K10" s="20">
        <v>4633</v>
      </c>
      <c r="L10" s="20">
        <v>4124</v>
      </c>
      <c r="M10" s="21">
        <f t="shared" si="0"/>
        <v>0.10695742471443406</v>
      </c>
      <c r="N10" s="25"/>
      <c r="P10" s="2"/>
    </row>
    <row r="11" spans="2:16" ht="12.75">
      <c r="B11" s="32" t="s">
        <v>4</v>
      </c>
      <c r="C11" s="33">
        <f>C10-C19</f>
        <v>67</v>
      </c>
      <c r="D11" s="33">
        <f>D10-D19</f>
        <v>179.60000000000036</v>
      </c>
      <c r="E11" s="33">
        <v>164.789</v>
      </c>
      <c r="F11" s="33">
        <f>F10-F19</f>
        <v>103</v>
      </c>
      <c r="G11" s="33">
        <v>100</v>
      </c>
      <c r="H11" s="33">
        <f>H10-H19</f>
        <v>142</v>
      </c>
      <c r="I11" s="33">
        <f>I10-I19</f>
        <v>152.83200000000033</v>
      </c>
      <c r="J11" s="33">
        <f>J10-J19</f>
        <v>249</v>
      </c>
      <c r="K11" s="33">
        <f>K10-K19</f>
        <v>137</v>
      </c>
      <c r="L11" s="33">
        <f>L10-L19</f>
        <v>122</v>
      </c>
      <c r="M11" s="21"/>
      <c r="N11" s="34"/>
      <c r="P11" s="2"/>
    </row>
    <row r="12" spans="2:16" ht="12.75">
      <c r="B12" s="35" t="s">
        <v>5</v>
      </c>
      <c r="C12" s="94"/>
      <c r="D12" s="94"/>
      <c r="E12" s="94"/>
      <c r="F12" s="33"/>
      <c r="G12" s="33"/>
      <c r="H12" s="33"/>
      <c r="I12" s="33"/>
      <c r="J12" s="33">
        <f>J10-J19</f>
        <v>249</v>
      </c>
      <c r="K12" s="33">
        <f>K10-K19</f>
        <v>137</v>
      </c>
      <c r="L12" s="33">
        <f>L10-L19</f>
        <v>122</v>
      </c>
      <c r="M12" s="21"/>
      <c r="N12" s="36"/>
      <c r="P12" s="2"/>
    </row>
    <row r="13" spans="2:16" ht="12.75">
      <c r="B13" s="35"/>
      <c r="C13" s="37"/>
      <c r="D13" s="37"/>
      <c r="E13" s="37"/>
      <c r="F13" s="37"/>
      <c r="G13" s="37"/>
      <c r="H13" s="37"/>
      <c r="I13" s="37"/>
      <c r="J13" s="37"/>
      <c r="K13" s="38"/>
      <c r="L13" s="39"/>
      <c r="M13" s="21"/>
      <c r="N13" s="40"/>
      <c r="P13" s="2"/>
    </row>
    <row r="14" spans="2:16" ht="12.75">
      <c r="B14" s="41" t="s">
        <v>95</v>
      </c>
      <c r="C14" s="42">
        <v>4463</v>
      </c>
      <c r="D14" s="42">
        <v>3884.852</v>
      </c>
      <c r="E14" s="138"/>
      <c r="F14" s="42">
        <v>3366.122</v>
      </c>
      <c r="G14" s="42"/>
      <c r="H14" s="42"/>
      <c r="I14" s="42"/>
      <c r="J14" s="42"/>
      <c r="K14" s="42"/>
      <c r="L14" s="42"/>
      <c r="M14" s="21"/>
      <c r="N14" s="40"/>
      <c r="P14" s="2"/>
    </row>
    <row r="15" spans="2:16" ht="12.75">
      <c r="B15" s="41" t="s">
        <v>96</v>
      </c>
      <c r="C15" s="43">
        <f>C14/C10</f>
        <v>0.8373358348968105</v>
      </c>
      <c r="D15" s="43">
        <f>D14/D10</f>
        <v>0.7253271097834204</v>
      </c>
      <c r="E15" s="138"/>
      <c r="F15" s="43">
        <f>F14/F10</f>
        <v>0.6990907580477673</v>
      </c>
      <c r="G15" s="43"/>
      <c r="H15" s="43"/>
      <c r="I15" s="43"/>
      <c r="J15" s="139"/>
      <c r="K15" s="43"/>
      <c r="L15" s="43"/>
      <c r="M15" s="21"/>
      <c r="N15" s="25"/>
      <c r="P15" s="2"/>
    </row>
    <row r="16" spans="2:16" ht="12.75">
      <c r="B16" s="44"/>
      <c r="C16" s="45"/>
      <c r="D16" s="45"/>
      <c r="E16" s="138"/>
      <c r="F16" s="133"/>
      <c r="G16" s="45"/>
      <c r="H16" s="45"/>
      <c r="I16" s="45"/>
      <c r="J16" s="45"/>
      <c r="K16" s="46"/>
      <c r="L16" s="39"/>
      <c r="M16" s="21"/>
      <c r="N16" s="47"/>
      <c r="P16" s="2"/>
    </row>
    <row r="17" spans="2:16" ht="12.75">
      <c r="B17" s="48" t="s">
        <v>6</v>
      </c>
      <c r="C17" s="45"/>
      <c r="D17" s="45"/>
      <c r="E17" s="45"/>
      <c r="F17" s="45"/>
      <c r="G17" s="45"/>
      <c r="H17" s="45"/>
      <c r="I17" s="45"/>
      <c r="J17" s="45"/>
      <c r="K17" s="46"/>
      <c r="L17" s="39"/>
      <c r="M17" s="21"/>
      <c r="N17" s="29"/>
      <c r="P17" s="2"/>
    </row>
    <row r="18" spans="2:16" ht="12.75">
      <c r="B18" s="41" t="s">
        <v>7</v>
      </c>
      <c r="C18" s="33">
        <f>F39</f>
        <v>285.77</v>
      </c>
      <c r="D18" s="33">
        <f>F39</f>
        <v>285.77</v>
      </c>
      <c r="E18" s="33">
        <v>238</v>
      </c>
      <c r="F18" s="33">
        <f>I39</f>
        <v>341.51300000000003</v>
      </c>
      <c r="G18" s="33">
        <v>331</v>
      </c>
      <c r="H18" s="33">
        <v>270</v>
      </c>
      <c r="I18" s="33">
        <f>J39</f>
        <v>272</v>
      </c>
      <c r="J18" s="33">
        <f>K39</f>
        <v>298</v>
      </c>
      <c r="K18" s="49">
        <f>L39</f>
        <v>354</v>
      </c>
      <c r="L18" s="49">
        <v>591</v>
      </c>
      <c r="M18" s="21">
        <f t="shared" si="0"/>
        <v>-0.16322365473642306</v>
      </c>
      <c r="N18" s="34"/>
      <c r="P18" s="2"/>
    </row>
    <row r="19" spans="2:16" ht="12.75">
      <c r="B19" s="41" t="s">
        <v>8</v>
      </c>
      <c r="C19" s="49">
        <v>5263</v>
      </c>
      <c r="D19" s="49">
        <v>5176.4</v>
      </c>
      <c r="E19" s="49">
        <f>E10-E11</f>
        <v>5034.399999999998</v>
      </c>
      <c r="F19" s="49">
        <v>4712</v>
      </c>
      <c r="G19" s="49">
        <f>G10-G11</f>
        <v>4719.85</v>
      </c>
      <c r="H19" s="49">
        <v>4530</v>
      </c>
      <c r="I19" s="49">
        <v>5464</v>
      </c>
      <c r="J19" s="49">
        <v>4489</v>
      </c>
      <c r="K19" s="49">
        <v>4496</v>
      </c>
      <c r="L19" s="49">
        <v>4002</v>
      </c>
      <c r="M19" s="21">
        <f t="shared" si="0"/>
        <v>0.11693548387096774</v>
      </c>
      <c r="N19" s="34"/>
      <c r="P19" s="2"/>
    </row>
    <row r="20" spans="2:16" ht="12.75">
      <c r="B20" s="32" t="s">
        <v>9</v>
      </c>
      <c r="C20" s="51"/>
      <c r="D20" s="51"/>
      <c r="E20" s="51"/>
      <c r="F20" s="51"/>
      <c r="G20" s="51"/>
      <c r="H20" s="51"/>
      <c r="I20" s="51"/>
      <c r="J20" s="51"/>
      <c r="K20" s="52"/>
      <c r="L20" s="49">
        <v>10</v>
      </c>
      <c r="M20" s="21"/>
      <c r="N20" s="25"/>
      <c r="P20" s="2"/>
    </row>
    <row r="21" spans="2:16" ht="12.75">
      <c r="B21" s="35" t="s">
        <v>10</v>
      </c>
      <c r="C21" s="53"/>
      <c r="D21" s="53"/>
      <c r="E21" s="53"/>
      <c r="F21" s="53"/>
      <c r="G21" s="53"/>
      <c r="H21" s="53"/>
      <c r="I21" s="53"/>
      <c r="J21" s="53"/>
      <c r="K21" s="54"/>
      <c r="L21" s="49">
        <v>2000</v>
      </c>
      <c r="M21" s="21"/>
      <c r="N21" s="34"/>
      <c r="P21" s="2"/>
    </row>
    <row r="22" spans="2:16" ht="12.75">
      <c r="B22" s="41" t="s">
        <v>11</v>
      </c>
      <c r="C22" s="42"/>
      <c r="D22" s="42"/>
      <c r="E22" s="42"/>
      <c r="F22" s="42">
        <v>185</v>
      </c>
      <c r="G22" s="42">
        <f>G39-G26+G37</f>
        <v>0</v>
      </c>
      <c r="H22" s="42">
        <f>H39-H26+H37</f>
        <v>0</v>
      </c>
      <c r="I22" s="42">
        <v>150</v>
      </c>
      <c r="J22" s="37">
        <v>136</v>
      </c>
      <c r="K22" s="37">
        <v>112</v>
      </c>
      <c r="L22" s="37"/>
      <c r="M22" s="21">
        <f t="shared" si="0"/>
        <v>-1</v>
      </c>
      <c r="N22" s="34"/>
      <c r="P22" s="2"/>
    </row>
    <row r="23" spans="2:15" ht="12.75">
      <c r="B23" s="41" t="s">
        <v>12</v>
      </c>
      <c r="C23" s="33">
        <f>C25+C24</f>
        <v>550</v>
      </c>
      <c r="D23" s="33">
        <f>D25+D24</f>
        <v>450</v>
      </c>
      <c r="E23" s="33">
        <v>600</v>
      </c>
      <c r="F23" s="33">
        <f>F24+F25</f>
        <v>942.6019999999999</v>
      </c>
      <c r="G23" s="37">
        <f>G24+G25</f>
        <v>940</v>
      </c>
      <c r="H23" s="37">
        <f>H24+H25</f>
        <v>800</v>
      </c>
      <c r="I23" s="37">
        <f>I24+I25</f>
        <v>552</v>
      </c>
      <c r="J23" s="37">
        <f>J24+J25</f>
        <v>921</v>
      </c>
      <c r="K23" s="37">
        <v>289</v>
      </c>
      <c r="L23" s="37">
        <f>L24+L25</f>
        <v>80</v>
      </c>
      <c r="M23" s="21">
        <f t="shared" si="0"/>
        <v>-0.4165087704036273</v>
      </c>
      <c r="N23" s="25"/>
      <c r="O23"/>
    </row>
    <row r="24" spans="2:15" ht="12.75">
      <c r="B24" s="32" t="s">
        <v>13</v>
      </c>
      <c r="C24" s="33">
        <v>330</v>
      </c>
      <c r="D24" s="33">
        <v>350</v>
      </c>
      <c r="E24" s="33">
        <v>300</v>
      </c>
      <c r="F24" s="33">
        <v>415.643</v>
      </c>
      <c r="G24" s="37">
        <v>415</v>
      </c>
      <c r="H24" s="37">
        <v>500</v>
      </c>
      <c r="I24" s="37">
        <v>188</v>
      </c>
      <c r="J24" s="37">
        <v>316</v>
      </c>
      <c r="K24" s="37">
        <v>139</v>
      </c>
      <c r="L24" s="37">
        <v>60</v>
      </c>
      <c r="M24" s="21">
        <f t="shared" si="0"/>
        <v>-0.20604942222051129</v>
      </c>
      <c r="N24" s="25"/>
      <c r="O24"/>
    </row>
    <row r="25" spans="2:15" ht="12.75">
      <c r="B25" s="32" t="s">
        <v>14</v>
      </c>
      <c r="C25" s="33">
        <v>220</v>
      </c>
      <c r="D25" s="33">
        <v>100</v>
      </c>
      <c r="E25" s="33">
        <v>300</v>
      </c>
      <c r="F25" s="33">
        <v>526.959</v>
      </c>
      <c r="G25" s="37">
        <v>525</v>
      </c>
      <c r="H25" s="37">
        <v>300</v>
      </c>
      <c r="I25" s="37">
        <v>364</v>
      </c>
      <c r="J25" s="37">
        <v>605</v>
      </c>
      <c r="K25" s="37">
        <v>150</v>
      </c>
      <c r="L25" s="37">
        <v>20</v>
      </c>
      <c r="M25" s="21">
        <f t="shared" si="0"/>
        <v>-0.5825102142671441</v>
      </c>
      <c r="N25" s="25"/>
      <c r="O25"/>
    </row>
    <row r="26" spans="2:15" ht="13.5" thickBot="1">
      <c r="B26" s="57" t="s">
        <v>15</v>
      </c>
      <c r="C26" s="20">
        <f>C23+C19+C18</f>
        <v>6098.77</v>
      </c>
      <c r="D26" s="20">
        <f>D23+D19+D18</f>
        <v>5912.17</v>
      </c>
      <c r="E26" s="20">
        <f>E23+E19+E18</f>
        <v>5872.399999999998</v>
      </c>
      <c r="F26" s="20">
        <f>F18+F19+F22+F23</f>
        <v>6181.115</v>
      </c>
      <c r="G26" s="20">
        <f>G23+G19+G18</f>
        <v>5990.85</v>
      </c>
      <c r="H26" s="20">
        <f>H23+H19+H18</f>
        <v>5600</v>
      </c>
      <c r="I26" s="20">
        <f>I18+I19+I23+I22</f>
        <v>6438</v>
      </c>
      <c r="J26" s="20">
        <f>J18+J19+J23+J22</f>
        <v>5844</v>
      </c>
      <c r="K26" s="20">
        <f>K18+K19+K22+K23</f>
        <v>5251</v>
      </c>
      <c r="L26" s="20">
        <f>L18+L19+L23</f>
        <v>4673</v>
      </c>
      <c r="M26" s="21">
        <f t="shared" si="0"/>
        <v>-0.013322030086804621</v>
      </c>
      <c r="N26" s="25"/>
      <c r="O26"/>
    </row>
    <row r="27" spans="2:15" ht="14.25" thickBot="1" thickTop="1">
      <c r="B27" s="58"/>
      <c r="C27" s="59"/>
      <c r="D27" s="59"/>
      <c r="E27" s="59"/>
      <c r="F27" s="59"/>
      <c r="G27" s="59"/>
      <c r="H27" s="59"/>
      <c r="I27" s="60"/>
      <c r="J27" s="61"/>
      <c r="K27" s="62"/>
      <c r="L27" s="62"/>
      <c r="M27" s="21"/>
      <c r="N27" s="34"/>
      <c r="O27"/>
    </row>
    <row r="28" spans="2:15" ht="13.5" thickTop="1">
      <c r="B28" s="48" t="s">
        <v>16</v>
      </c>
      <c r="C28" s="63"/>
      <c r="D28" s="63"/>
      <c r="E28" s="63"/>
      <c r="F28" s="63"/>
      <c r="G28" s="63"/>
      <c r="H28" s="63"/>
      <c r="I28" s="64"/>
      <c r="J28" s="65"/>
      <c r="K28" s="66"/>
      <c r="L28" s="66"/>
      <c r="M28" s="21"/>
      <c r="N28" s="34"/>
      <c r="O28"/>
    </row>
    <row r="29" spans="2:15" ht="12.75">
      <c r="B29" s="19" t="s">
        <v>17</v>
      </c>
      <c r="C29" s="20">
        <f>C30+C31+C32+C33</f>
        <v>4342.63</v>
      </c>
      <c r="D29" s="20">
        <f>D30+D31+D32+D33</f>
        <v>4156.764</v>
      </c>
      <c r="E29" s="20">
        <f aca="true" t="shared" si="1" ref="E29:L29">E30+E31+E32+E33</f>
        <v>4325.344</v>
      </c>
      <c r="F29" s="20">
        <f t="shared" si="1"/>
        <v>4684.381</v>
      </c>
      <c r="G29" s="20">
        <f t="shared" si="1"/>
        <v>4660</v>
      </c>
      <c r="H29" s="20">
        <f t="shared" si="1"/>
        <v>4780</v>
      </c>
      <c r="I29" s="20">
        <f t="shared" si="1"/>
        <v>4444</v>
      </c>
      <c r="J29" s="20">
        <f t="shared" si="1"/>
        <v>3909</v>
      </c>
      <c r="K29" s="20">
        <f t="shared" si="1"/>
        <v>2942</v>
      </c>
      <c r="L29" s="20">
        <f t="shared" si="1"/>
        <v>2489</v>
      </c>
      <c r="M29" s="21">
        <f t="shared" si="0"/>
        <v>-0.07295542356610195</v>
      </c>
      <c r="N29" s="34"/>
      <c r="O29"/>
    </row>
    <row r="30" spans="2:15" ht="12.75">
      <c r="B30" s="32" t="s">
        <v>18</v>
      </c>
      <c r="C30" s="49">
        <v>4205</v>
      </c>
      <c r="D30" s="49">
        <v>4000</v>
      </c>
      <c r="E30" s="49">
        <v>4150</v>
      </c>
      <c r="F30" s="93">
        <v>4500</v>
      </c>
      <c r="G30" s="93">
        <v>4480</v>
      </c>
      <c r="H30" s="92">
        <v>4600</v>
      </c>
      <c r="I30" s="93">
        <v>4200</v>
      </c>
      <c r="J30" s="49">
        <v>3723</v>
      </c>
      <c r="K30" s="49">
        <v>2784</v>
      </c>
      <c r="L30" s="49">
        <v>2336</v>
      </c>
      <c r="M30" s="21">
        <f t="shared" si="0"/>
        <v>-0.06555555555555556</v>
      </c>
      <c r="N30" s="34"/>
      <c r="O30"/>
    </row>
    <row r="31" spans="2:15" ht="12.75">
      <c r="B31" s="32" t="s">
        <v>19</v>
      </c>
      <c r="C31" s="49">
        <v>60</v>
      </c>
      <c r="D31" s="49">
        <v>80</v>
      </c>
      <c r="E31" s="49">
        <v>100</v>
      </c>
      <c r="F31" s="49">
        <v>114.381</v>
      </c>
      <c r="G31" s="49">
        <v>110</v>
      </c>
      <c r="H31" s="49">
        <v>110</v>
      </c>
      <c r="I31" s="49">
        <v>162</v>
      </c>
      <c r="J31" s="49">
        <v>117</v>
      </c>
      <c r="K31" s="49">
        <v>109</v>
      </c>
      <c r="L31" s="49">
        <v>107</v>
      </c>
      <c r="M31" s="21">
        <f t="shared" si="0"/>
        <v>-0.4754373541060141</v>
      </c>
      <c r="N31" s="25"/>
      <c r="O31"/>
    </row>
    <row r="32" spans="2:15" ht="12.75">
      <c r="B32" s="32" t="s">
        <v>20</v>
      </c>
      <c r="C32" s="49">
        <v>25</v>
      </c>
      <c r="D32" s="49">
        <v>25</v>
      </c>
      <c r="E32" s="49">
        <v>25</v>
      </c>
      <c r="F32" s="49">
        <v>25</v>
      </c>
      <c r="G32" s="49">
        <v>25</v>
      </c>
      <c r="H32" s="49">
        <v>25</v>
      </c>
      <c r="I32" s="49">
        <v>27</v>
      </c>
      <c r="J32" s="49">
        <v>24</v>
      </c>
      <c r="K32" s="49">
        <v>4</v>
      </c>
      <c r="L32" s="49">
        <v>6</v>
      </c>
      <c r="M32" s="21">
        <f t="shared" si="0"/>
        <v>0</v>
      </c>
      <c r="N32" s="34"/>
      <c r="O32"/>
    </row>
    <row r="33" spans="2:15" ht="12.75">
      <c r="B33" s="32" t="s">
        <v>21</v>
      </c>
      <c r="C33" s="49">
        <f>C19*1/100</f>
        <v>52.63</v>
      </c>
      <c r="D33" s="49">
        <f>D19*1/100</f>
        <v>51.763999999999996</v>
      </c>
      <c r="E33" s="49">
        <f>E19*1/100</f>
        <v>50.34399999999998</v>
      </c>
      <c r="F33" s="49">
        <v>45</v>
      </c>
      <c r="G33" s="49">
        <v>45</v>
      </c>
      <c r="H33" s="49">
        <v>45</v>
      </c>
      <c r="I33" s="49">
        <v>55</v>
      </c>
      <c r="J33" s="49">
        <v>45</v>
      </c>
      <c r="K33" s="49">
        <v>45</v>
      </c>
      <c r="L33" s="49">
        <v>40</v>
      </c>
      <c r="M33" s="21">
        <f t="shared" si="0"/>
        <v>0.16955555555555563</v>
      </c>
      <c r="N33" s="34"/>
      <c r="O33"/>
    </row>
    <row r="34" spans="2:15" ht="12.75">
      <c r="B34" s="19" t="s">
        <v>22</v>
      </c>
      <c r="C34" s="20">
        <f>C35+C36</f>
        <v>1540</v>
      </c>
      <c r="D34" s="20">
        <f>D35+D36</f>
        <v>1550</v>
      </c>
      <c r="E34" s="20">
        <f>E35+E36</f>
        <v>1420</v>
      </c>
      <c r="F34" s="20">
        <f aca="true" t="shared" si="2" ref="F34:L34">F35+F36</f>
        <v>1211.073</v>
      </c>
      <c r="G34" s="20">
        <f t="shared" si="2"/>
        <v>1205</v>
      </c>
      <c r="H34" s="20">
        <f t="shared" si="2"/>
        <v>610</v>
      </c>
      <c r="I34" s="20">
        <f t="shared" si="2"/>
        <v>1652</v>
      </c>
      <c r="J34" s="20">
        <f t="shared" si="2"/>
        <v>1663</v>
      </c>
      <c r="K34" s="20">
        <f t="shared" si="2"/>
        <v>2011</v>
      </c>
      <c r="L34" s="20">
        <f t="shared" si="2"/>
        <v>1830</v>
      </c>
      <c r="M34" s="21">
        <f t="shared" si="0"/>
        <v>0.2715996475852404</v>
      </c>
      <c r="N34" s="25"/>
      <c r="O34"/>
    </row>
    <row r="35" spans="2:14" ht="12.75">
      <c r="B35" s="32" t="s">
        <v>23</v>
      </c>
      <c r="C35" s="49">
        <v>1520</v>
      </c>
      <c r="D35" s="49">
        <v>1540</v>
      </c>
      <c r="E35" s="49">
        <v>1415</v>
      </c>
      <c r="F35" s="49">
        <v>1205.4073</v>
      </c>
      <c r="G35" s="49">
        <v>1200</v>
      </c>
      <c r="H35" s="49">
        <v>600</v>
      </c>
      <c r="I35" s="49">
        <v>1641</v>
      </c>
      <c r="J35" s="49">
        <v>1652</v>
      </c>
      <c r="K35" s="49">
        <v>1959</v>
      </c>
      <c r="L35" s="49">
        <v>1797</v>
      </c>
      <c r="M35" s="21">
        <f t="shared" si="0"/>
        <v>0.2609845651341251</v>
      </c>
      <c r="N35" s="67"/>
    </row>
    <row r="36" spans="2:14" ht="12.75">
      <c r="B36" s="32" t="s">
        <v>14</v>
      </c>
      <c r="C36" s="49">
        <v>20</v>
      </c>
      <c r="D36" s="49">
        <v>10</v>
      </c>
      <c r="E36" s="49">
        <v>5</v>
      </c>
      <c r="F36" s="49">
        <v>5.6657</v>
      </c>
      <c r="G36" s="49">
        <v>5</v>
      </c>
      <c r="H36" s="49">
        <v>10</v>
      </c>
      <c r="I36" s="49">
        <v>11</v>
      </c>
      <c r="J36" s="49">
        <v>11</v>
      </c>
      <c r="K36" s="49">
        <v>52</v>
      </c>
      <c r="L36" s="49">
        <v>33</v>
      </c>
      <c r="M36" s="21">
        <f t="shared" si="0"/>
        <v>2.5300139435550766</v>
      </c>
      <c r="N36" s="67"/>
    </row>
    <row r="37" spans="2:14" ht="13.5" thickBot="1">
      <c r="B37" s="57" t="s">
        <v>24</v>
      </c>
      <c r="C37" s="20">
        <f aca="true" t="shared" si="3" ref="C37:I37">C34+C29</f>
        <v>5882.63</v>
      </c>
      <c r="D37" s="20">
        <f>D34+D29</f>
        <v>5706.764</v>
      </c>
      <c r="E37" s="20">
        <f t="shared" si="3"/>
        <v>5745.344</v>
      </c>
      <c r="F37" s="20">
        <f t="shared" si="3"/>
        <v>5895.454000000001</v>
      </c>
      <c r="G37" s="20">
        <f t="shared" si="3"/>
        <v>5865</v>
      </c>
      <c r="H37" s="20">
        <f t="shared" si="3"/>
        <v>5390</v>
      </c>
      <c r="I37" s="20">
        <f t="shared" si="3"/>
        <v>6096</v>
      </c>
      <c r="J37" s="20">
        <f>J29+J34</f>
        <v>5572</v>
      </c>
      <c r="K37" s="20">
        <f>K29+K34</f>
        <v>4953</v>
      </c>
      <c r="L37" s="20">
        <f>L29+L34</f>
        <v>4319</v>
      </c>
      <c r="M37" s="21">
        <f t="shared" si="0"/>
        <v>-0.002175235359312535</v>
      </c>
      <c r="N37" s="25"/>
    </row>
    <row r="38" spans="2:14" ht="14.25" thickBot="1" thickTop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21"/>
      <c r="N38" s="25"/>
    </row>
    <row r="39" spans="2:14" ht="13.5" thickTop="1">
      <c r="B39" s="48" t="s">
        <v>39</v>
      </c>
      <c r="C39" s="70">
        <f>C26-C37</f>
        <v>216.14000000000033</v>
      </c>
      <c r="D39" s="70">
        <f>D26-D37</f>
        <v>205.40599999999995</v>
      </c>
      <c r="E39" s="70">
        <f>E26-E37</f>
        <v>127.05599999999777</v>
      </c>
      <c r="F39" s="70">
        <f>F40+F41+F42</f>
        <v>285.77</v>
      </c>
      <c r="G39" s="70">
        <f>G26-G37</f>
        <v>125.85000000000036</v>
      </c>
      <c r="H39" s="20">
        <f>H26-H37</f>
        <v>210</v>
      </c>
      <c r="I39" s="95">
        <f>I40+I41+I42</f>
        <v>341.51300000000003</v>
      </c>
      <c r="J39" s="20">
        <f>J26-J37</f>
        <v>272</v>
      </c>
      <c r="K39" s="20">
        <f>K26-K37</f>
        <v>298</v>
      </c>
      <c r="L39" s="20">
        <f>L26-L37</f>
        <v>354</v>
      </c>
      <c r="M39" s="21">
        <f t="shared" si="0"/>
        <v>-0.24365748679007473</v>
      </c>
      <c r="N39" s="71"/>
    </row>
    <row r="40" spans="2:14" ht="12.75">
      <c r="B40" s="32" t="s">
        <v>26</v>
      </c>
      <c r="C40" s="20"/>
      <c r="D40" s="20"/>
      <c r="E40" s="20"/>
      <c r="F40" s="84">
        <v>192.77</v>
      </c>
      <c r="H40" s="90"/>
      <c r="I40" s="91">
        <v>251.513</v>
      </c>
      <c r="J40" s="84">
        <v>207.926</v>
      </c>
      <c r="K40" s="20"/>
      <c r="L40" s="20"/>
      <c r="M40" s="21"/>
      <c r="N40" s="22"/>
    </row>
    <row r="41" spans="2:14" ht="12.75">
      <c r="B41" s="32" t="s">
        <v>38</v>
      </c>
      <c r="C41" s="70"/>
      <c r="D41" s="70"/>
      <c r="E41" s="70"/>
      <c r="F41" s="85">
        <v>28</v>
      </c>
      <c r="G41" s="70"/>
      <c r="H41" s="70"/>
      <c r="I41" s="85">
        <v>15</v>
      </c>
      <c r="J41" s="70"/>
      <c r="K41" s="70"/>
      <c r="L41" s="70"/>
      <c r="M41" s="21"/>
      <c r="N41" s="22"/>
    </row>
    <row r="42" spans="2:14" ht="13.5" thickBot="1">
      <c r="B42" s="72" t="s">
        <v>28</v>
      </c>
      <c r="C42" s="73"/>
      <c r="D42" s="73"/>
      <c r="E42" s="73"/>
      <c r="F42" s="96">
        <v>65</v>
      </c>
      <c r="G42" s="73"/>
      <c r="H42" s="73"/>
      <c r="I42" s="86">
        <v>75</v>
      </c>
      <c r="J42" s="73"/>
      <c r="K42" s="73"/>
      <c r="L42" s="73"/>
      <c r="M42" s="21"/>
      <c r="N42" s="74"/>
    </row>
    <row r="43" spans="2:14" ht="13.5" thickTop="1">
      <c r="B43" s="140" t="s">
        <v>88</v>
      </c>
      <c r="C43" s="75">
        <f>C39/C37</f>
        <v>0.03674206944852903</v>
      </c>
      <c r="D43" s="75">
        <f>D39/D37</f>
        <v>0.03599342814947314</v>
      </c>
      <c r="E43" s="75">
        <f>E39/E37</f>
        <v>0.02211460271134292</v>
      </c>
      <c r="F43" s="75">
        <f>F39/F37</f>
        <v>0.04847294203296302</v>
      </c>
      <c r="G43" s="75">
        <f aca="true" t="shared" si="4" ref="G43:L43">G39/G37</f>
        <v>0.021457800511509015</v>
      </c>
      <c r="H43" s="75">
        <f t="shared" si="4"/>
        <v>0.03896103896103896</v>
      </c>
      <c r="I43" s="75">
        <f t="shared" si="4"/>
        <v>0.056022473753280844</v>
      </c>
      <c r="J43" s="75">
        <f t="shared" si="4"/>
        <v>0.048815506101938265</v>
      </c>
      <c r="K43" s="75">
        <f t="shared" si="4"/>
        <v>0.060165556228548356</v>
      </c>
      <c r="L43" s="75">
        <f t="shared" si="4"/>
        <v>0.08196341745774485</v>
      </c>
      <c r="N43" s="74"/>
    </row>
    <row r="44" spans="2:14" ht="12.75">
      <c r="B44" s="76" t="s">
        <v>29</v>
      </c>
      <c r="C44" s="77"/>
      <c r="D44" s="77"/>
      <c r="E44" s="77"/>
      <c r="F44" s="77"/>
      <c r="G44" s="77"/>
      <c r="H44" s="77"/>
      <c r="I44" s="78"/>
      <c r="J44" s="79"/>
      <c r="K44" s="80"/>
      <c r="L44" s="80"/>
      <c r="M44" s="81" t="s">
        <v>30</v>
      </c>
      <c r="N44" s="74"/>
    </row>
    <row r="45" spans="2:14" ht="12.75">
      <c r="B45" s="76" t="s">
        <v>31</v>
      </c>
      <c r="C45" s="77"/>
      <c r="D45" s="77"/>
      <c r="E45" s="77"/>
      <c r="F45" s="77"/>
      <c r="G45" s="77"/>
      <c r="H45" s="77"/>
      <c r="I45" s="78"/>
      <c r="J45" s="79"/>
      <c r="K45" s="80"/>
      <c r="L45" s="80"/>
      <c r="M45" s="80"/>
      <c r="N45" s="74"/>
    </row>
    <row r="46" spans="2:14" ht="12.75">
      <c r="B46" t="s">
        <v>40</v>
      </c>
      <c r="C46" s="82"/>
      <c r="D46" s="82"/>
      <c r="E46" s="82"/>
      <c r="F46" s="82"/>
      <c r="G46" s="82"/>
      <c r="H46" s="82"/>
      <c r="I46" s="67"/>
      <c r="J46" s="76"/>
      <c r="K46" s="80"/>
      <c r="L46" s="80"/>
      <c r="M46" s="80"/>
      <c r="N46" s="74"/>
    </row>
    <row r="48" ht="12.75">
      <c r="F48" s="100"/>
    </row>
    <row r="51" ht="12.75">
      <c r="F51" s="100">
        <f>F26-F37-F39</f>
        <v>-0.1090000000008331</v>
      </c>
    </row>
    <row r="52" ht="12.75">
      <c r="I52" s="100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zoomScale="150" zoomScaleNormal="150" workbookViewId="0" topLeftCell="A1">
      <pane xSplit="2" ySplit="3" topLeftCell="C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11.421875" defaultRowHeight="12.75"/>
  <cols>
    <col min="1" max="1" width="2.00390625" style="0" customWidth="1"/>
    <col min="2" max="2" width="48.00390625" style="0" customWidth="1"/>
    <col min="3" max="6" width="12.7109375" style="0" customWidth="1"/>
    <col min="7" max="8" width="12.7109375" style="0" hidden="1" customWidth="1"/>
    <col min="9" max="9" width="12.00390625" style="0" customWidth="1"/>
    <col min="10" max="11" width="12.7109375" style="0" customWidth="1"/>
    <col min="12" max="12" width="12.7109375" style="0" hidden="1" customWidth="1"/>
    <col min="13" max="13" width="10.421875" style="0" customWidth="1"/>
    <col min="14" max="14" width="3.140625" style="0" customWidth="1"/>
    <col min="15" max="15" width="9.8515625" style="2" customWidth="1"/>
  </cols>
  <sheetData>
    <row r="1" spans="2:16" ht="2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  <c r="P1" s="2"/>
    </row>
    <row r="2" spans="2:16" s="5" customFormat="1" ht="16.5" thickBot="1"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4"/>
      <c r="P2" s="6"/>
    </row>
    <row r="3" spans="2:14" ht="36" thickBot="1" thickTop="1">
      <c r="B3" s="7" t="s">
        <v>1</v>
      </c>
      <c r="C3" s="8" t="s">
        <v>90</v>
      </c>
      <c r="D3" s="8" t="s">
        <v>83</v>
      </c>
      <c r="E3" s="8" t="s">
        <v>83</v>
      </c>
      <c r="F3" s="8" t="s">
        <v>84</v>
      </c>
      <c r="G3" s="8" t="s">
        <v>41</v>
      </c>
      <c r="H3" s="8" t="s">
        <v>32</v>
      </c>
      <c r="I3" s="8" t="s">
        <v>43</v>
      </c>
      <c r="J3" s="9" t="s">
        <v>81</v>
      </c>
      <c r="K3" s="8" t="s">
        <v>82</v>
      </c>
      <c r="L3" s="9" t="s">
        <v>2</v>
      </c>
      <c r="M3" s="10" t="s">
        <v>42</v>
      </c>
      <c r="N3" s="11"/>
    </row>
    <row r="4" spans="2:14" ht="14.25" thickBot="1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1"/>
    </row>
    <row r="5" spans="2:14" ht="13.5" thickTop="1">
      <c r="B5" s="14" t="s">
        <v>3</v>
      </c>
      <c r="C5" s="15"/>
      <c r="D5" s="15"/>
      <c r="E5" s="15"/>
      <c r="F5" s="15"/>
      <c r="G5" s="15"/>
      <c r="H5" s="15"/>
      <c r="I5" s="15"/>
      <c r="J5" s="15"/>
      <c r="K5" s="16"/>
      <c r="L5" s="17"/>
      <c r="M5" s="18"/>
      <c r="N5" s="11"/>
    </row>
    <row r="6" spans="2:17" ht="12.75">
      <c r="B6" s="19" t="s">
        <v>73</v>
      </c>
      <c r="C6" s="20">
        <v>740.965</v>
      </c>
      <c r="D6" s="20">
        <v>739.995</v>
      </c>
      <c r="E6" s="20">
        <v>739.995</v>
      </c>
      <c r="F6" s="20">
        <v>694.9</v>
      </c>
      <c r="G6" s="20">
        <v>696.928</v>
      </c>
      <c r="H6" s="20">
        <v>694</v>
      </c>
      <c r="I6" s="20">
        <v>724.61</v>
      </c>
      <c r="J6" s="20">
        <v>627</v>
      </c>
      <c r="K6" s="20">
        <v>515</v>
      </c>
      <c r="L6" s="20">
        <v>642</v>
      </c>
      <c r="M6" s="21">
        <f>(C6-F6)/F6</f>
        <v>0.06629011368542244</v>
      </c>
      <c r="N6" s="22"/>
      <c r="O6" s="6"/>
      <c r="P6" s="6"/>
      <c r="Q6" s="6"/>
    </row>
    <row r="7" spans="2:17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25"/>
      <c r="O7" s="6"/>
      <c r="P7" s="26"/>
      <c r="Q7" s="27"/>
    </row>
    <row r="8" spans="2:17" ht="12.75">
      <c r="B8" s="19" t="s">
        <v>74</v>
      </c>
      <c r="C8" s="28">
        <f>C10/C6</f>
        <v>2.544549337688015</v>
      </c>
      <c r="D8" s="28">
        <f>D10/D6</f>
        <v>2.5994702666909912</v>
      </c>
      <c r="E8" s="28">
        <f>E10/E6</f>
        <v>2.5994702666909912</v>
      </c>
      <c r="F8" s="28">
        <f>F10/F6</f>
        <v>2.361203050798676</v>
      </c>
      <c r="G8" s="28">
        <f aca="true" t="shared" si="0" ref="G8:L8">G10/G6</f>
        <v>2.345105950686441</v>
      </c>
      <c r="H8" s="28">
        <f t="shared" si="0"/>
        <v>2.3904899135446684</v>
      </c>
      <c r="I8" s="28">
        <f t="shared" si="0"/>
        <v>2.3324008777135283</v>
      </c>
      <c r="J8" s="28">
        <f t="shared" si="0"/>
        <v>2.511961722488038</v>
      </c>
      <c r="K8" s="28">
        <f t="shared" si="0"/>
        <v>2.549514563106796</v>
      </c>
      <c r="L8" s="28">
        <f t="shared" si="0"/>
        <v>2.1588785046728973</v>
      </c>
      <c r="M8" s="21">
        <f aca="true" t="shared" si="1" ref="M8:M39">(C8-F8)/F8</f>
        <v>0.07764952142820666</v>
      </c>
      <c r="N8" s="29"/>
      <c r="O8" s="6"/>
      <c r="P8" s="26"/>
      <c r="Q8" s="27"/>
    </row>
    <row r="9" spans="2:17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21"/>
      <c r="N9" s="29"/>
      <c r="O9" s="6"/>
      <c r="P9" s="26"/>
      <c r="Q9" s="27"/>
    </row>
    <row r="10" spans="2:17" ht="12.75">
      <c r="B10" s="19" t="s">
        <v>75</v>
      </c>
      <c r="C10" s="20">
        <v>1885.422</v>
      </c>
      <c r="D10" s="20">
        <v>1923.595</v>
      </c>
      <c r="E10" s="20">
        <v>1923.595</v>
      </c>
      <c r="F10" s="20">
        <v>1640.8</v>
      </c>
      <c r="G10" s="20">
        <v>1634.37</v>
      </c>
      <c r="H10" s="20">
        <v>1659</v>
      </c>
      <c r="I10" s="20">
        <v>1690.081</v>
      </c>
      <c r="J10" s="20">
        <v>1575</v>
      </c>
      <c r="K10" s="20">
        <v>1313</v>
      </c>
      <c r="L10" s="20">
        <v>1386</v>
      </c>
      <c r="M10" s="21">
        <f t="shared" si="1"/>
        <v>0.1490870307167236</v>
      </c>
      <c r="N10" s="25"/>
      <c r="O10" s="6"/>
      <c r="P10" s="26"/>
      <c r="Q10" s="27"/>
    </row>
    <row r="11" spans="2:17" ht="12.75">
      <c r="B11" s="32" t="s">
        <v>4</v>
      </c>
      <c r="C11" s="33">
        <f>C10-C19</f>
        <v>185.7070000000001</v>
      </c>
      <c r="D11" s="33">
        <f>D10-D19</f>
        <v>208.82999999999993</v>
      </c>
      <c r="E11" s="33">
        <f>E10-E19</f>
        <v>208.82999999999993</v>
      </c>
      <c r="F11" s="33">
        <v>134.208</v>
      </c>
      <c r="G11" s="33">
        <f aca="true" t="shared" si="2" ref="G11:L11">G10-G19</f>
        <v>60.36999999999989</v>
      </c>
      <c r="H11" s="33">
        <f t="shared" si="2"/>
        <v>59</v>
      </c>
      <c r="I11" s="33">
        <f t="shared" si="2"/>
        <v>64.0809999999999</v>
      </c>
      <c r="J11" s="33">
        <f t="shared" si="2"/>
        <v>172</v>
      </c>
      <c r="K11" s="33">
        <f t="shared" si="2"/>
        <v>93</v>
      </c>
      <c r="L11" s="33">
        <f t="shared" si="2"/>
        <v>21</v>
      </c>
      <c r="M11" s="21">
        <f t="shared" si="1"/>
        <v>0.38372526227944764</v>
      </c>
      <c r="N11" s="34"/>
      <c r="O11" s="6"/>
      <c r="P11" s="26"/>
      <c r="Q11" s="27"/>
    </row>
    <row r="12" spans="2:17" ht="12.75">
      <c r="B12" s="35" t="s">
        <v>5</v>
      </c>
      <c r="C12" s="94"/>
      <c r="D12" s="94"/>
      <c r="E12" s="94"/>
      <c r="F12" s="33"/>
      <c r="G12" s="33"/>
      <c r="H12" s="33"/>
      <c r="I12" s="33"/>
      <c r="J12" s="33">
        <f>J10-J19</f>
        <v>172</v>
      </c>
      <c r="K12" s="33">
        <f>K10-K19</f>
        <v>93</v>
      </c>
      <c r="L12" s="33">
        <f>L10-L19</f>
        <v>21</v>
      </c>
      <c r="M12" s="21"/>
      <c r="N12" s="36"/>
      <c r="O12" s="6"/>
      <c r="P12" s="26"/>
      <c r="Q12" s="27"/>
    </row>
    <row r="13" spans="2:17" ht="12.75">
      <c r="B13" s="35"/>
      <c r="C13" s="37"/>
      <c r="D13" s="37"/>
      <c r="E13" s="37"/>
      <c r="F13" s="37"/>
      <c r="G13" s="37"/>
      <c r="H13" s="37"/>
      <c r="I13" s="37"/>
      <c r="J13" s="37"/>
      <c r="K13" s="38"/>
      <c r="L13" s="39"/>
      <c r="M13" s="21"/>
      <c r="N13" s="40"/>
      <c r="O13" s="6"/>
      <c r="P13" s="26"/>
      <c r="Q13" s="27"/>
    </row>
    <row r="14" spans="2:17" ht="12.75">
      <c r="B14" s="41" t="s">
        <v>95</v>
      </c>
      <c r="C14" s="42">
        <v>1415.992</v>
      </c>
      <c r="D14" s="42">
        <v>1107.571</v>
      </c>
      <c r="E14" s="42">
        <v>1107.571</v>
      </c>
      <c r="F14" s="42">
        <v>825</v>
      </c>
      <c r="G14" s="42"/>
      <c r="H14" s="42"/>
      <c r="I14" s="42"/>
      <c r="J14" s="42"/>
      <c r="K14" s="42"/>
      <c r="L14" s="42"/>
      <c r="M14" s="21"/>
      <c r="N14" s="40"/>
      <c r="O14" s="6"/>
      <c r="P14" s="26"/>
      <c r="Q14" s="27"/>
    </row>
    <row r="15" spans="2:17" ht="12.75">
      <c r="B15" s="41" t="s">
        <v>96</v>
      </c>
      <c r="C15" s="43">
        <f>C14/C10</f>
        <v>0.7510212567796493</v>
      </c>
      <c r="D15" s="43">
        <f>D14/D10</f>
        <v>0.5757818043818994</v>
      </c>
      <c r="E15" s="43">
        <f>E14/E10</f>
        <v>0.5757818043818994</v>
      </c>
      <c r="F15" s="43">
        <f>F14/F10</f>
        <v>0.5028035104826913</v>
      </c>
      <c r="G15" s="43"/>
      <c r="H15" s="43"/>
      <c r="I15" s="43"/>
      <c r="J15" s="43"/>
      <c r="K15" s="43"/>
      <c r="L15" s="43"/>
      <c r="M15" s="21"/>
      <c r="N15" s="25"/>
      <c r="O15" s="6"/>
      <c r="P15" s="26"/>
      <c r="Q15" s="27"/>
    </row>
    <row r="16" spans="2:17" ht="12.75">
      <c r="B16" s="44"/>
      <c r="C16" s="94"/>
      <c r="D16" s="94"/>
      <c r="E16" s="94"/>
      <c r="F16" s="45"/>
      <c r="G16" s="45"/>
      <c r="H16" s="45"/>
      <c r="I16" s="45"/>
      <c r="J16" s="45"/>
      <c r="K16" s="46"/>
      <c r="L16" s="39"/>
      <c r="M16" s="21"/>
      <c r="N16" s="47"/>
      <c r="O16" s="6"/>
      <c r="P16" s="26"/>
      <c r="Q16" s="27"/>
    </row>
    <row r="17" spans="2:17" ht="12.75">
      <c r="B17" s="48" t="s">
        <v>6</v>
      </c>
      <c r="C17" s="45"/>
      <c r="D17" s="45"/>
      <c r="E17" s="45"/>
      <c r="F17" s="45"/>
      <c r="G17" s="45"/>
      <c r="H17" s="45"/>
      <c r="I17" s="45"/>
      <c r="J17" s="45"/>
      <c r="K17" s="46"/>
      <c r="L17" s="39"/>
      <c r="M17" s="21"/>
      <c r="N17" s="29"/>
      <c r="O17" s="6"/>
      <c r="P17" s="26"/>
      <c r="Q17" s="27"/>
    </row>
    <row r="18" spans="2:17" ht="12.75">
      <c r="B18" s="41" t="s">
        <v>7</v>
      </c>
      <c r="C18" s="33">
        <f>F39</f>
        <v>208.349</v>
      </c>
      <c r="D18" s="33">
        <f>G39</f>
        <v>232.6260000000002</v>
      </c>
      <c r="E18" s="33">
        <f>H39</f>
        <v>239</v>
      </c>
      <c r="F18" s="33">
        <f>I39</f>
        <v>239.62599999999998</v>
      </c>
      <c r="G18" s="33">
        <f>I39</f>
        <v>239.62599999999998</v>
      </c>
      <c r="H18" s="33">
        <v>240</v>
      </c>
      <c r="I18" s="33">
        <f>J39</f>
        <v>189.89999999999986</v>
      </c>
      <c r="J18" s="33">
        <f>K39</f>
        <v>154.89999999999986</v>
      </c>
      <c r="K18" s="49">
        <f>L39</f>
        <v>235</v>
      </c>
      <c r="L18" s="49">
        <v>155</v>
      </c>
      <c r="M18" s="21">
        <f t="shared" si="1"/>
        <v>-0.13052423359735585</v>
      </c>
      <c r="N18" s="34"/>
      <c r="O18" s="6"/>
      <c r="P18" s="26"/>
      <c r="Q18" s="27"/>
    </row>
    <row r="19" spans="2:17" ht="12.75">
      <c r="B19" s="41" t="s">
        <v>8</v>
      </c>
      <c r="C19" s="93">
        <v>1699.715</v>
      </c>
      <c r="D19" s="93">
        <v>1714.765</v>
      </c>
      <c r="E19" s="93">
        <v>1714.765</v>
      </c>
      <c r="F19" s="49">
        <v>1517</v>
      </c>
      <c r="G19" s="49">
        <v>1574</v>
      </c>
      <c r="H19" s="49">
        <v>1600</v>
      </c>
      <c r="I19" s="49">
        <v>1626</v>
      </c>
      <c r="J19" s="49">
        <v>1403</v>
      </c>
      <c r="K19" s="49">
        <v>1220</v>
      </c>
      <c r="L19" s="49">
        <v>1365</v>
      </c>
      <c r="M19" s="21">
        <f t="shared" si="1"/>
        <v>0.12044495715227417</v>
      </c>
      <c r="N19" s="34"/>
      <c r="O19" s="6"/>
      <c r="P19" s="26"/>
      <c r="Q19" s="50"/>
    </row>
    <row r="20" spans="2:17" ht="12.75">
      <c r="B20" s="32" t="s">
        <v>9</v>
      </c>
      <c r="C20" s="51"/>
      <c r="D20" s="51"/>
      <c r="E20" s="51"/>
      <c r="F20" s="51"/>
      <c r="G20" s="51"/>
      <c r="H20" s="51"/>
      <c r="I20" s="51"/>
      <c r="J20" s="51"/>
      <c r="K20" s="52"/>
      <c r="L20" s="49">
        <v>10</v>
      </c>
      <c r="M20" s="21"/>
      <c r="N20" s="25"/>
      <c r="O20" s="6"/>
      <c r="P20" s="26"/>
      <c r="Q20" s="50"/>
    </row>
    <row r="21" spans="2:17" ht="12.75">
      <c r="B21" s="35" t="s">
        <v>10</v>
      </c>
      <c r="C21" s="53"/>
      <c r="D21" s="53"/>
      <c r="E21" s="53"/>
      <c r="F21" s="53"/>
      <c r="G21" s="53"/>
      <c r="H21" s="53"/>
      <c r="I21" s="53"/>
      <c r="J21" s="53"/>
      <c r="K21" s="54"/>
      <c r="L21" s="49">
        <v>2000</v>
      </c>
      <c r="M21" s="21"/>
      <c r="N21" s="34"/>
      <c r="O21" s="6"/>
      <c r="P21" s="55"/>
      <c r="Q21" s="56"/>
    </row>
    <row r="22" spans="2:17" ht="12.75">
      <c r="B22" s="41" t="s">
        <v>11</v>
      </c>
      <c r="C22" s="37"/>
      <c r="D22" s="37"/>
      <c r="E22" s="37"/>
      <c r="F22" s="37">
        <v>10</v>
      </c>
      <c r="G22" s="37"/>
      <c r="H22" s="37"/>
      <c r="I22" s="37"/>
      <c r="J22" s="37"/>
      <c r="K22" s="37"/>
      <c r="L22" s="37"/>
      <c r="M22" s="21"/>
      <c r="N22" s="34"/>
      <c r="O22" s="6"/>
      <c r="P22" s="55"/>
      <c r="Q22" s="56"/>
    </row>
    <row r="23" spans="2:15" ht="12.75">
      <c r="B23" s="41" t="s">
        <v>12</v>
      </c>
      <c r="C23" s="42">
        <v>390</v>
      </c>
      <c r="D23" s="42">
        <f>D24+D25</f>
        <v>530</v>
      </c>
      <c r="E23" s="42">
        <f>E24+E25</f>
        <v>530</v>
      </c>
      <c r="F23" s="33">
        <f aca="true" t="shared" si="3" ref="F23:L23">F24+F25</f>
        <v>270.015</v>
      </c>
      <c r="G23" s="37">
        <f t="shared" si="3"/>
        <v>235</v>
      </c>
      <c r="H23" s="37">
        <f t="shared" si="3"/>
        <v>175</v>
      </c>
      <c r="I23" s="37">
        <f t="shared" si="3"/>
        <v>148</v>
      </c>
      <c r="J23" s="37">
        <f t="shared" si="3"/>
        <v>228</v>
      </c>
      <c r="K23" s="33">
        <f t="shared" si="3"/>
        <v>41.599999999999994</v>
      </c>
      <c r="L23" s="37">
        <f t="shared" si="3"/>
        <v>210</v>
      </c>
      <c r="M23" s="21">
        <f t="shared" si="1"/>
        <v>0.44436420198877846</v>
      </c>
      <c r="N23" s="25"/>
      <c r="O23"/>
    </row>
    <row r="24" spans="2:15" ht="12.75">
      <c r="B24" s="32" t="s">
        <v>13</v>
      </c>
      <c r="C24" s="37">
        <v>360</v>
      </c>
      <c r="D24" s="37">
        <v>430</v>
      </c>
      <c r="E24" s="37">
        <v>430</v>
      </c>
      <c r="F24" s="33">
        <v>192.265</v>
      </c>
      <c r="G24" s="37">
        <v>175</v>
      </c>
      <c r="H24" s="37">
        <v>150</v>
      </c>
      <c r="I24" s="37">
        <v>105</v>
      </c>
      <c r="J24" s="37">
        <v>85</v>
      </c>
      <c r="K24" s="33">
        <v>33.3</v>
      </c>
      <c r="L24" s="37">
        <v>18</v>
      </c>
      <c r="M24" s="21">
        <f t="shared" si="1"/>
        <v>0.8724156762801343</v>
      </c>
      <c r="N24" s="25"/>
      <c r="O24"/>
    </row>
    <row r="25" spans="2:15" ht="12.75">
      <c r="B25" s="32" t="s">
        <v>14</v>
      </c>
      <c r="C25" s="37">
        <v>30</v>
      </c>
      <c r="D25" s="37">
        <v>100</v>
      </c>
      <c r="E25" s="37">
        <v>100</v>
      </c>
      <c r="F25" s="33">
        <v>77.75</v>
      </c>
      <c r="G25" s="37">
        <v>60</v>
      </c>
      <c r="H25" s="37">
        <v>25</v>
      </c>
      <c r="I25" s="37">
        <v>43</v>
      </c>
      <c r="J25" s="37">
        <v>143</v>
      </c>
      <c r="K25" s="33">
        <v>8.3</v>
      </c>
      <c r="L25" s="37">
        <v>192</v>
      </c>
      <c r="M25" s="21">
        <f t="shared" si="1"/>
        <v>-0.6141479099678456</v>
      </c>
      <c r="N25" s="25"/>
      <c r="O25"/>
    </row>
    <row r="26" spans="2:15" ht="13.5" thickBot="1">
      <c r="B26" s="57" t="s">
        <v>15</v>
      </c>
      <c r="C26" s="20">
        <f>C23+C19+C18</f>
        <v>2298.0640000000003</v>
      </c>
      <c r="D26" s="20">
        <f>D23+D19+D18</f>
        <v>2477.3910000000005</v>
      </c>
      <c r="E26" s="20">
        <f>E23+E19+E18</f>
        <v>2483.7650000000003</v>
      </c>
      <c r="F26" s="20">
        <f>F23+F19+F18+F22</f>
        <v>2036.6409999999998</v>
      </c>
      <c r="G26" s="20">
        <f>G23+G19+G18</f>
        <v>2048.626</v>
      </c>
      <c r="H26" s="20">
        <f>H23+H19+H18</f>
        <v>2015</v>
      </c>
      <c r="I26" s="20">
        <f>I18+I19+I23+I22</f>
        <v>1963.8999999999999</v>
      </c>
      <c r="J26" s="20">
        <f>J18+J19+J23+J22</f>
        <v>1785.8999999999999</v>
      </c>
      <c r="K26" s="20">
        <f>K18+K19+K22+K23</f>
        <v>1496.6</v>
      </c>
      <c r="L26" s="20">
        <f>L18+L19+L23</f>
        <v>1730</v>
      </c>
      <c r="M26" s="21">
        <f t="shared" si="1"/>
        <v>0.12835988276775362</v>
      </c>
      <c r="N26" s="25"/>
      <c r="O26"/>
    </row>
    <row r="27" spans="2:15" ht="14.25" thickBot="1" thickTop="1">
      <c r="B27" s="58"/>
      <c r="C27" s="59"/>
      <c r="D27" s="59"/>
      <c r="E27" s="59"/>
      <c r="F27" s="59"/>
      <c r="G27" s="59"/>
      <c r="H27" s="59"/>
      <c r="I27" s="60"/>
      <c r="J27" s="61"/>
      <c r="K27" s="62"/>
      <c r="L27" s="62"/>
      <c r="M27" s="21"/>
      <c r="N27" s="34"/>
      <c r="O27"/>
    </row>
    <row r="28" spans="2:15" ht="13.5" thickTop="1">
      <c r="B28" s="48" t="s">
        <v>16</v>
      </c>
      <c r="C28" s="63"/>
      <c r="D28" s="63"/>
      <c r="E28" s="63"/>
      <c r="F28" s="63"/>
      <c r="G28" s="63"/>
      <c r="H28" s="63"/>
      <c r="I28" s="64"/>
      <c r="J28" s="65"/>
      <c r="K28" s="66"/>
      <c r="L28" s="66"/>
      <c r="M28" s="21"/>
      <c r="N28" s="34"/>
      <c r="O28"/>
    </row>
    <row r="29" spans="2:15" ht="12.75">
      <c r="B29" s="19" t="s">
        <v>17</v>
      </c>
      <c r="C29" s="20">
        <f>C30+C31+C32+C33</f>
        <v>1692.99715</v>
      </c>
      <c r="D29" s="20">
        <f>D30+D31+D32+D33</f>
        <v>1818.14765</v>
      </c>
      <c r="E29" s="20">
        <f>E30+E31+E32+E33</f>
        <v>1818.14765</v>
      </c>
      <c r="F29" s="20">
        <f aca="true" t="shared" si="4" ref="F29:L29">F30+F31+F32+F33</f>
        <v>1410.531</v>
      </c>
      <c r="G29" s="20">
        <f t="shared" si="4"/>
        <v>1416</v>
      </c>
      <c r="H29" s="20">
        <f t="shared" si="4"/>
        <v>1436</v>
      </c>
      <c r="I29" s="20">
        <f t="shared" si="4"/>
        <v>1372.274</v>
      </c>
      <c r="J29" s="20">
        <f t="shared" si="4"/>
        <v>1263</v>
      </c>
      <c r="K29" s="20">
        <f t="shared" si="4"/>
        <v>1027.2</v>
      </c>
      <c r="L29" s="20">
        <f t="shared" si="4"/>
        <v>1053</v>
      </c>
      <c r="M29" s="21">
        <f t="shared" si="1"/>
        <v>0.2002551875853845</v>
      </c>
      <c r="N29" s="34"/>
      <c r="O29"/>
    </row>
    <row r="30" spans="2:15" ht="12.75">
      <c r="B30" s="32" t="s">
        <v>18</v>
      </c>
      <c r="C30" s="49">
        <v>1650</v>
      </c>
      <c r="D30" s="49">
        <v>1780</v>
      </c>
      <c r="E30" s="49">
        <v>1780</v>
      </c>
      <c r="F30" s="49">
        <v>1375</v>
      </c>
      <c r="G30" s="49">
        <v>1380</v>
      </c>
      <c r="H30" s="49">
        <v>1400</v>
      </c>
      <c r="I30" s="93">
        <v>1335</v>
      </c>
      <c r="J30" s="49">
        <v>1234</v>
      </c>
      <c r="K30" s="49">
        <v>1022.5</v>
      </c>
      <c r="L30" s="49">
        <v>1015</v>
      </c>
      <c r="M30" s="21">
        <f t="shared" si="1"/>
        <v>0.2</v>
      </c>
      <c r="N30" s="34"/>
      <c r="O30"/>
    </row>
    <row r="31" spans="2:15" ht="12.75">
      <c r="B31" s="32" t="s">
        <v>19</v>
      </c>
      <c r="C31" s="49">
        <v>15</v>
      </c>
      <c r="D31" s="49">
        <v>10</v>
      </c>
      <c r="E31" s="49">
        <v>10</v>
      </c>
      <c r="F31" s="49">
        <v>9.531</v>
      </c>
      <c r="G31" s="49">
        <v>10</v>
      </c>
      <c r="H31" s="49">
        <v>10</v>
      </c>
      <c r="I31" s="49">
        <v>11.274</v>
      </c>
      <c r="J31" s="49">
        <v>8</v>
      </c>
      <c r="K31" s="49">
        <v>3.7</v>
      </c>
      <c r="L31" s="49">
        <v>22</v>
      </c>
      <c r="M31" s="21">
        <f t="shared" si="1"/>
        <v>0.5738117721120553</v>
      </c>
      <c r="N31" s="25"/>
      <c r="O31"/>
    </row>
    <row r="32" spans="2:15" ht="12.75">
      <c r="B32" s="32" t="s">
        <v>20</v>
      </c>
      <c r="C32" s="49">
        <v>11</v>
      </c>
      <c r="D32" s="49">
        <v>11</v>
      </c>
      <c r="E32" s="49">
        <v>11</v>
      </c>
      <c r="F32" s="49">
        <v>11</v>
      </c>
      <c r="G32" s="49">
        <v>11</v>
      </c>
      <c r="H32" s="49">
        <v>11</v>
      </c>
      <c r="I32" s="49">
        <v>10</v>
      </c>
      <c r="J32" s="49">
        <v>7</v>
      </c>
      <c r="K32" s="49">
        <v>1</v>
      </c>
      <c r="L32" s="49">
        <v>3</v>
      </c>
      <c r="M32" s="21">
        <f t="shared" si="1"/>
        <v>0</v>
      </c>
      <c r="N32" s="34"/>
      <c r="O32"/>
    </row>
    <row r="33" spans="2:15" ht="12.75">
      <c r="B33" s="32" t="s">
        <v>21</v>
      </c>
      <c r="C33" s="49">
        <f>C19*1/100</f>
        <v>16.997149999999998</v>
      </c>
      <c r="D33" s="49">
        <f>D19*1/100</f>
        <v>17.147650000000002</v>
      </c>
      <c r="E33" s="49">
        <f>E19*1/100</f>
        <v>17.147650000000002</v>
      </c>
      <c r="F33" s="49">
        <v>15</v>
      </c>
      <c r="G33" s="49">
        <v>15</v>
      </c>
      <c r="H33" s="49">
        <v>15</v>
      </c>
      <c r="I33" s="49">
        <v>16</v>
      </c>
      <c r="J33" s="49">
        <v>14</v>
      </c>
      <c r="K33" s="49">
        <v>0</v>
      </c>
      <c r="L33" s="49">
        <v>13</v>
      </c>
      <c r="M33" s="21">
        <f t="shared" si="1"/>
        <v>0.1331433333333332</v>
      </c>
      <c r="N33" s="34"/>
      <c r="O33"/>
    </row>
    <row r="34" spans="2:15" ht="12.75">
      <c r="B34" s="19" t="s">
        <v>22</v>
      </c>
      <c r="C34" s="20">
        <f>C35+C36</f>
        <v>388</v>
      </c>
      <c r="D34" s="20">
        <f>D35+D36</f>
        <v>408</v>
      </c>
      <c r="E34" s="20">
        <f>E35+E36</f>
        <v>408</v>
      </c>
      <c r="F34" s="20">
        <f aca="true" t="shared" si="5" ref="F34:L34">F35+F36</f>
        <v>418.3</v>
      </c>
      <c r="G34" s="20">
        <f t="shared" si="5"/>
        <v>400</v>
      </c>
      <c r="H34" s="20">
        <f t="shared" si="5"/>
        <v>340</v>
      </c>
      <c r="I34" s="20">
        <f t="shared" si="5"/>
        <v>352</v>
      </c>
      <c r="J34" s="20">
        <f t="shared" si="5"/>
        <v>333</v>
      </c>
      <c r="K34" s="20">
        <f t="shared" si="5"/>
        <v>314.5</v>
      </c>
      <c r="L34" s="20">
        <f t="shared" si="5"/>
        <v>442</v>
      </c>
      <c r="M34" s="21">
        <f t="shared" si="1"/>
        <v>-0.07243605068132922</v>
      </c>
      <c r="N34" s="25"/>
      <c r="O34"/>
    </row>
    <row r="35" spans="2:14" ht="12.75">
      <c r="B35" s="32" t="s">
        <v>23</v>
      </c>
      <c r="C35" s="49">
        <v>380</v>
      </c>
      <c r="D35" s="49">
        <v>400</v>
      </c>
      <c r="E35" s="49">
        <v>400</v>
      </c>
      <c r="F35" s="49">
        <v>410.443</v>
      </c>
      <c r="G35" s="49">
        <v>390</v>
      </c>
      <c r="H35" s="49">
        <v>330</v>
      </c>
      <c r="I35" s="49">
        <v>346</v>
      </c>
      <c r="J35" s="49">
        <v>328</v>
      </c>
      <c r="K35" s="49">
        <v>309</v>
      </c>
      <c r="L35" s="49">
        <v>437</v>
      </c>
      <c r="M35" s="21">
        <f t="shared" si="1"/>
        <v>-0.07417107856632951</v>
      </c>
      <c r="N35" s="67"/>
    </row>
    <row r="36" spans="2:14" ht="12.75">
      <c r="B36" s="32" t="s">
        <v>14</v>
      </c>
      <c r="C36" s="49">
        <v>8</v>
      </c>
      <c r="D36" s="49">
        <v>8</v>
      </c>
      <c r="E36" s="49">
        <v>8</v>
      </c>
      <c r="F36" s="49">
        <v>7.857</v>
      </c>
      <c r="G36" s="49">
        <v>10</v>
      </c>
      <c r="H36" s="49">
        <v>10</v>
      </c>
      <c r="I36" s="49">
        <v>6</v>
      </c>
      <c r="J36" s="49">
        <v>5</v>
      </c>
      <c r="K36" s="49">
        <v>5.5</v>
      </c>
      <c r="L36" s="49">
        <v>5</v>
      </c>
      <c r="M36" s="21">
        <f t="shared" si="1"/>
        <v>0.01820033091510752</v>
      </c>
      <c r="N36" s="67"/>
    </row>
    <row r="37" spans="2:14" ht="13.5" thickBot="1">
      <c r="B37" s="57" t="s">
        <v>24</v>
      </c>
      <c r="C37" s="20">
        <f aca="true" t="shared" si="6" ref="C37:I37">C34+C29</f>
        <v>2080.99715</v>
      </c>
      <c r="D37" s="20">
        <f>D34+D29</f>
        <v>2226.14765</v>
      </c>
      <c r="E37" s="20">
        <f>E34+E29</f>
        <v>2226.14765</v>
      </c>
      <c r="F37" s="20">
        <f t="shared" si="6"/>
        <v>1828.831</v>
      </c>
      <c r="G37" s="20">
        <f t="shared" si="6"/>
        <v>1816</v>
      </c>
      <c r="H37" s="20">
        <f t="shared" si="6"/>
        <v>1776</v>
      </c>
      <c r="I37" s="20">
        <f t="shared" si="6"/>
        <v>1724.274</v>
      </c>
      <c r="J37" s="20">
        <f>J29+J34</f>
        <v>1596</v>
      </c>
      <c r="K37" s="20">
        <f>K29+K34</f>
        <v>1341.7</v>
      </c>
      <c r="L37" s="20">
        <f>L29+L34</f>
        <v>1495</v>
      </c>
      <c r="M37" s="21">
        <f t="shared" si="1"/>
        <v>0.13788379024633782</v>
      </c>
      <c r="N37" s="25"/>
    </row>
    <row r="38" spans="2:14" ht="14.25" thickBot="1" thickTop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21"/>
      <c r="N38" s="25"/>
    </row>
    <row r="39" spans="2:14" ht="13.5" thickTop="1">
      <c r="B39" s="48" t="s">
        <v>25</v>
      </c>
      <c r="C39" s="70">
        <f>C26-C37</f>
        <v>217.06685000000016</v>
      </c>
      <c r="D39" s="70">
        <f>D26-D37</f>
        <v>251.24335000000065</v>
      </c>
      <c r="E39" s="70">
        <f>E26-E37</f>
        <v>257.61735000000044</v>
      </c>
      <c r="F39" s="132">
        <f>F40+F41+F42</f>
        <v>208.349</v>
      </c>
      <c r="G39" s="70">
        <f aca="true" t="shared" si="7" ref="G39:L39">G26-G37</f>
        <v>232.6260000000002</v>
      </c>
      <c r="H39" s="20">
        <f t="shared" si="7"/>
        <v>239</v>
      </c>
      <c r="I39" s="20">
        <f t="shared" si="7"/>
        <v>239.62599999999998</v>
      </c>
      <c r="J39" s="20">
        <f t="shared" si="7"/>
        <v>189.89999999999986</v>
      </c>
      <c r="K39" s="20">
        <f t="shared" si="7"/>
        <v>154.89999999999986</v>
      </c>
      <c r="L39" s="20">
        <f t="shared" si="7"/>
        <v>235</v>
      </c>
      <c r="M39" s="21">
        <f t="shared" si="1"/>
        <v>0.041842533441486016</v>
      </c>
      <c r="N39" s="71"/>
    </row>
    <row r="40" spans="2:14" ht="12.75">
      <c r="B40" s="32" t="s">
        <v>26</v>
      </c>
      <c r="C40" s="20"/>
      <c r="D40" s="20"/>
      <c r="E40" s="20"/>
      <c r="F40" s="99">
        <v>125.349</v>
      </c>
      <c r="G40" s="20"/>
      <c r="H40" s="20"/>
      <c r="I40" s="84">
        <v>189.5</v>
      </c>
      <c r="J40" s="20"/>
      <c r="K40" s="20"/>
      <c r="L40" s="20"/>
      <c r="M40" s="21"/>
      <c r="N40" s="22"/>
    </row>
    <row r="41" spans="2:14" ht="12.75">
      <c r="B41" s="32" t="s">
        <v>47</v>
      </c>
      <c r="C41" s="70"/>
      <c r="D41" s="70"/>
      <c r="E41" s="70"/>
      <c r="F41" s="99">
        <v>48</v>
      </c>
      <c r="G41" s="70"/>
      <c r="H41" s="70"/>
      <c r="I41" s="70"/>
      <c r="J41" s="70"/>
      <c r="K41" s="70"/>
      <c r="L41" s="70"/>
      <c r="M41" s="21"/>
      <c r="N41" s="22"/>
    </row>
    <row r="42" spans="2:14" ht="13.5" thickBot="1">
      <c r="B42" s="72" t="s">
        <v>28</v>
      </c>
      <c r="C42" s="73"/>
      <c r="D42" s="73"/>
      <c r="E42" s="73"/>
      <c r="F42" s="73">
        <v>35</v>
      </c>
      <c r="G42" s="73"/>
      <c r="H42" s="73"/>
      <c r="I42" s="73"/>
      <c r="J42" s="73"/>
      <c r="K42" s="73"/>
      <c r="L42" s="73"/>
      <c r="M42" s="21"/>
      <c r="N42" s="74"/>
    </row>
    <row r="43" spans="2:14" ht="13.5" thickTop="1">
      <c r="B43" s="140" t="s">
        <v>88</v>
      </c>
      <c r="C43" s="75">
        <f>C39/C37</f>
        <v>0.10430905683844889</v>
      </c>
      <c r="D43" s="75"/>
      <c r="E43" s="75">
        <f>E39/E37</f>
        <v>0.1157233887878014</v>
      </c>
      <c r="F43" s="75">
        <f>F39/F37</f>
        <v>0.11392468740960755</v>
      </c>
      <c r="G43" s="75">
        <f aca="true" t="shared" si="8" ref="G43:L43">G39/G37</f>
        <v>0.12809801762114548</v>
      </c>
      <c r="H43" s="75">
        <f t="shared" si="8"/>
        <v>0.13457207207207209</v>
      </c>
      <c r="I43" s="75">
        <f t="shared" si="8"/>
        <v>0.13897211232089562</v>
      </c>
      <c r="J43" s="75">
        <f t="shared" si="8"/>
        <v>0.11898496240601496</v>
      </c>
      <c r="K43" s="75">
        <f t="shared" si="8"/>
        <v>0.1154505478124766</v>
      </c>
      <c r="L43" s="75">
        <f t="shared" si="8"/>
        <v>0.15719063545150502</v>
      </c>
      <c r="N43" s="74"/>
    </row>
    <row r="44" spans="2:14" ht="12.75">
      <c r="B44" s="76" t="s">
        <v>29</v>
      </c>
      <c r="C44" s="77"/>
      <c r="D44" s="77"/>
      <c r="E44" s="77"/>
      <c r="F44" s="77"/>
      <c r="G44" s="77"/>
      <c r="H44" s="77"/>
      <c r="I44" s="78"/>
      <c r="J44" s="79"/>
      <c r="K44" s="80"/>
      <c r="L44" s="80"/>
      <c r="M44" s="81" t="s">
        <v>30</v>
      </c>
      <c r="N44" s="74"/>
    </row>
    <row r="45" spans="2:14" ht="12.75">
      <c r="B45" s="76" t="s">
        <v>31</v>
      </c>
      <c r="C45" s="77"/>
      <c r="D45" s="77"/>
      <c r="E45" s="77"/>
      <c r="F45" s="77"/>
      <c r="G45" s="77"/>
      <c r="H45" s="77"/>
      <c r="I45" s="78"/>
      <c r="J45" s="79"/>
      <c r="K45" s="80"/>
      <c r="L45" s="80"/>
      <c r="M45" s="80"/>
      <c r="N45" s="74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65"/>
  <ignoredErrors>
    <ignoredError sqref="F3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zoomScale="150" zoomScaleNormal="150" workbookViewId="0" topLeftCell="B1">
      <pane xSplit="1" ySplit="4" topLeftCell="C1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C43" sqref="C43"/>
    </sheetView>
  </sheetViews>
  <sheetFormatPr defaultColWidth="11.421875" defaultRowHeight="12.75"/>
  <cols>
    <col min="1" max="1" width="2.00390625" style="0" customWidth="1"/>
    <col min="2" max="2" width="45.7109375" style="0" customWidth="1"/>
    <col min="3" max="6" width="12.7109375" style="0" customWidth="1"/>
    <col min="7" max="8" width="12.7109375" style="0" hidden="1" customWidth="1"/>
    <col min="9" max="9" width="12.00390625" style="0" customWidth="1"/>
    <col min="10" max="11" width="12.7109375" style="0" customWidth="1"/>
    <col min="12" max="12" width="12.7109375" style="0" hidden="1" customWidth="1"/>
    <col min="13" max="13" width="10.421875" style="0" customWidth="1"/>
    <col min="14" max="14" width="3.140625" style="0" customWidth="1"/>
    <col min="15" max="15" width="9.8515625" style="2" customWidth="1"/>
  </cols>
  <sheetData>
    <row r="1" spans="2:16" ht="24">
      <c r="B1" s="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  <c r="P1" s="2"/>
    </row>
    <row r="2" spans="2:16" s="5" customFormat="1" ht="16.5" thickBot="1"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4"/>
      <c r="P2" s="6"/>
    </row>
    <row r="3" spans="2:14" ht="36" thickBot="1" thickTop="1">
      <c r="B3" s="7" t="s">
        <v>1</v>
      </c>
      <c r="C3" s="8" t="s">
        <v>91</v>
      </c>
      <c r="D3" s="8" t="s">
        <v>76</v>
      </c>
      <c r="E3" s="8" t="s">
        <v>44</v>
      </c>
      <c r="F3" s="8" t="s">
        <v>46</v>
      </c>
      <c r="G3" s="8" t="s">
        <v>45</v>
      </c>
      <c r="H3" s="8" t="s">
        <v>32</v>
      </c>
      <c r="I3" s="8" t="s">
        <v>43</v>
      </c>
      <c r="J3" s="9" t="s">
        <v>81</v>
      </c>
      <c r="K3" s="8" t="s">
        <v>82</v>
      </c>
      <c r="L3" s="9" t="s">
        <v>2</v>
      </c>
      <c r="M3" s="10" t="s">
        <v>42</v>
      </c>
      <c r="N3" s="11"/>
    </row>
    <row r="4" spans="2:14" ht="14.25" thickBot="1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1"/>
    </row>
    <row r="5" spans="2:14" ht="13.5" thickTop="1">
      <c r="B5" s="14" t="s">
        <v>3</v>
      </c>
      <c r="C5" s="15"/>
      <c r="D5" s="15"/>
      <c r="E5" s="15"/>
      <c r="F5" s="15"/>
      <c r="G5" s="15"/>
      <c r="H5" s="15"/>
      <c r="I5" s="15"/>
      <c r="J5" s="15"/>
      <c r="K5" s="16"/>
      <c r="L5" s="17"/>
      <c r="M5" s="18"/>
      <c r="N5" s="11"/>
    </row>
    <row r="6" spans="2:17" ht="12.75">
      <c r="B6" s="19" t="s">
        <v>77</v>
      </c>
      <c r="C6" s="20">
        <v>41.53</v>
      </c>
      <c r="D6" s="20">
        <v>42.035</v>
      </c>
      <c r="E6" s="20">
        <v>42.07</v>
      </c>
      <c r="F6" s="20">
        <v>50.678</v>
      </c>
      <c r="G6" s="20">
        <v>50.563</v>
      </c>
      <c r="H6" s="20">
        <v>48.4</v>
      </c>
      <c r="I6" s="20">
        <v>43.563</v>
      </c>
      <c r="J6" s="20">
        <v>21.631</v>
      </c>
      <c r="K6" s="20">
        <v>32</v>
      </c>
      <c r="L6" s="20">
        <v>45</v>
      </c>
      <c r="M6" s="21">
        <f>(D6-F6)/F6</f>
        <v>-0.1705473775602826</v>
      </c>
      <c r="N6" s="22"/>
      <c r="O6" s="56"/>
      <c r="P6" s="87"/>
      <c r="Q6" s="87"/>
    </row>
    <row r="7" spans="2:17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25"/>
      <c r="O7" s="6"/>
      <c r="P7" s="26"/>
      <c r="Q7" s="88"/>
    </row>
    <row r="8" spans="2:17" ht="12.75">
      <c r="B8" s="19" t="s">
        <v>78</v>
      </c>
      <c r="C8" s="28">
        <f>C10/C6</f>
        <v>2.957741391764989</v>
      </c>
      <c r="D8" s="28">
        <f>D10/D6</f>
        <v>2.8766028309741887</v>
      </c>
      <c r="E8" s="28">
        <v>2.87</v>
      </c>
      <c r="F8" s="28">
        <f>F10/F6</f>
        <v>2.728402857255614</v>
      </c>
      <c r="G8" s="28">
        <f aca="true" t="shared" si="0" ref="G8:L8">G10/G6</f>
        <v>2.803235567509839</v>
      </c>
      <c r="H8" s="28">
        <f t="shared" si="0"/>
        <v>2.5</v>
      </c>
      <c r="I8" s="28">
        <f t="shared" si="0"/>
        <v>2.53120767623901</v>
      </c>
      <c r="J8" s="28">
        <f t="shared" si="0"/>
        <v>2.868105959040266</v>
      </c>
      <c r="K8" s="28">
        <f t="shared" si="0"/>
        <v>2.75</v>
      </c>
      <c r="L8" s="28">
        <f t="shared" si="0"/>
        <v>2.7333333333333334</v>
      </c>
      <c r="M8" s="21">
        <f aca="true" t="shared" si="1" ref="M8:M39">(D8-F8)/F8</f>
        <v>0.05431748223121374</v>
      </c>
      <c r="N8" s="29"/>
      <c r="O8" s="6"/>
      <c r="P8" s="26"/>
      <c r="Q8" s="88"/>
    </row>
    <row r="9" spans="2:17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21"/>
      <c r="N9" s="29"/>
      <c r="O9" s="6"/>
      <c r="P9" s="26"/>
      <c r="Q9" s="88"/>
    </row>
    <row r="10" spans="2:17" ht="12.75">
      <c r="B10" s="19" t="s">
        <v>79</v>
      </c>
      <c r="C10" s="20">
        <v>122.835</v>
      </c>
      <c r="D10" s="20">
        <v>120.918</v>
      </c>
      <c r="E10" s="20">
        <v>120.7</v>
      </c>
      <c r="F10" s="20">
        <v>138.27</v>
      </c>
      <c r="G10" s="20">
        <v>141.74</v>
      </c>
      <c r="H10" s="20">
        <v>121</v>
      </c>
      <c r="I10" s="20">
        <v>110.267</v>
      </c>
      <c r="J10" s="20">
        <v>62.04</v>
      </c>
      <c r="K10" s="20">
        <v>88</v>
      </c>
      <c r="L10" s="20">
        <v>123</v>
      </c>
      <c r="M10" s="21">
        <f t="shared" si="1"/>
        <v>-0.12549359947927968</v>
      </c>
      <c r="N10" s="25"/>
      <c r="O10" s="6"/>
      <c r="P10" s="26"/>
      <c r="Q10" s="88"/>
    </row>
    <row r="11" spans="2:17" ht="12.75">
      <c r="B11" s="32" t="s">
        <v>4</v>
      </c>
      <c r="C11" s="33">
        <f>C10-C19</f>
        <v>17.83999999999999</v>
      </c>
      <c r="D11" s="33">
        <f>D10-D19</f>
        <v>24.113</v>
      </c>
      <c r="E11" s="33">
        <f>E10-E19</f>
        <v>18.700000000000003</v>
      </c>
      <c r="F11" s="33">
        <f aca="true" t="shared" si="2" ref="F11:L11">F10-F19</f>
        <v>22.710000000000008</v>
      </c>
      <c r="G11" s="33">
        <f t="shared" si="2"/>
        <v>10.02000000000001</v>
      </c>
      <c r="H11" s="33">
        <f t="shared" si="2"/>
        <v>4</v>
      </c>
      <c r="I11" s="33">
        <f t="shared" si="2"/>
        <v>14.042000000000002</v>
      </c>
      <c r="J11" s="33">
        <f t="shared" si="2"/>
        <v>11.740000000000002</v>
      </c>
      <c r="K11" s="33">
        <f t="shared" si="2"/>
        <v>14.099999999999994</v>
      </c>
      <c r="L11" s="33">
        <f t="shared" si="2"/>
        <v>10</v>
      </c>
      <c r="M11" s="21">
        <f t="shared" si="1"/>
        <v>0.061778952003522285</v>
      </c>
      <c r="N11" s="34"/>
      <c r="O11" s="6"/>
      <c r="P11" s="26"/>
      <c r="Q11" s="88"/>
    </row>
    <row r="12" spans="2:17" ht="12.75">
      <c r="B12" s="35" t="s">
        <v>5</v>
      </c>
      <c r="C12" s="33"/>
      <c r="D12" s="33"/>
      <c r="E12" s="33"/>
      <c r="F12" s="33"/>
      <c r="G12" s="33"/>
      <c r="H12" s="33"/>
      <c r="I12" s="33"/>
      <c r="J12" s="33">
        <f>J10-J19</f>
        <v>11.740000000000002</v>
      </c>
      <c r="K12" s="33">
        <f>K10-K19</f>
        <v>14.099999999999994</v>
      </c>
      <c r="L12" s="33">
        <f>L10-L19</f>
        <v>10</v>
      </c>
      <c r="M12" s="21"/>
      <c r="N12" s="36"/>
      <c r="O12" s="6"/>
      <c r="P12" s="26"/>
      <c r="Q12" s="88"/>
    </row>
    <row r="13" spans="2:17" ht="12.75">
      <c r="B13" s="35"/>
      <c r="C13" s="37"/>
      <c r="D13" s="37"/>
      <c r="E13" s="37"/>
      <c r="F13" s="37"/>
      <c r="G13" s="37"/>
      <c r="H13" s="37"/>
      <c r="I13" s="37"/>
      <c r="J13" s="37"/>
      <c r="K13" s="38"/>
      <c r="L13" s="39"/>
      <c r="M13" s="21"/>
      <c r="N13" s="40"/>
      <c r="O13" s="6"/>
      <c r="P13" s="26"/>
      <c r="Q13" s="88"/>
    </row>
    <row r="14" spans="2:17" ht="12.75">
      <c r="B14" s="41" t="s">
        <v>95</v>
      </c>
      <c r="C14" s="42">
        <v>98.92</v>
      </c>
      <c r="D14" s="42">
        <v>48.326</v>
      </c>
      <c r="E14" s="138"/>
      <c r="F14" s="42">
        <v>33.676</v>
      </c>
      <c r="G14" s="42"/>
      <c r="H14" s="42"/>
      <c r="I14" s="42"/>
      <c r="J14" s="42"/>
      <c r="K14" s="42"/>
      <c r="L14" s="42"/>
      <c r="M14" s="21"/>
      <c r="N14" s="40"/>
      <c r="O14" s="6"/>
      <c r="P14" s="26"/>
      <c r="Q14" s="88"/>
    </row>
    <row r="15" spans="2:17" ht="12.75">
      <c r="B15" s="41" t="s">
        <v>96</v>
      </c>
      <c r="C15" s="43">
        <f>C14/C10</f>
        <v>0.8053079334066024</v>
      </c>
      <c r="D15" s="43">
        <f>D14/D10</f>
        <v>0.39965927322648404</v>
      </c>
      <c r="E15" s="43"/>
      <c r="F15" s="43">
        <f>+F14/F10</f>
        <v>0.2435524698054531</v>
      </c>
      <c r="G15" s="43"/>
      <c r="H15" s="43"/>
      <c r="I15" s="43"/>
      <c r="J15" s="43"/>
      <c r="K15" s="43"/>
      <c r="L15" s="43"/>
      <c r="M15" s="21"/>
      <c r="N15" s="25"/>
      <c r="O15" s="6"/>
      <c r="P15" s="26"/>
      <c r="Q15" s="88"/>
    </row>
    <row r="16" spans="2:17" ht="12.75">
      <c r="B16" s="44"/>
      <c r="C16" s="45"/>
      <c r="D16" s="45"/>
      <c r="E16" s="45"/>
      <c r="F16" s="45"/>
      <c r="G16" s="45"/>
      <c r="H16" s="45"/>
      <c r="I16" s="45"/>
      <c r="J16" s="45"/>
      <c r="K16" s="46"/>
      <c r="L16" s="39"/>
      <c r="M16" s="21"/>
      <c r="N16" s="47"/>
      <c r="O16" s="6"/>
      <c r="P16" s="26"/>
      <c r="Q16" s="88"/>
    </row>
    <row r="17" spans="2:17" ht="12.75">
      <c r="B17" s="48" t="s">
        <v>6</v>
      </c>
      <c r="C17" s="45"/>
      <c r="D17" s="45"/>
      <c r="E17" s="45"/>
      <c r="F17" s="45"/>
      <c r="G17" s="45"/>
      <c r="H17" s="45"/>
      <c r="I17" s="45"/>
      <c r="J17" s="45"/>
      <c r="K17" s="46"/>
      <c r="L17" s="39"/>
      <c r="M17" s="21"/>
      <c r="N17" s="29"/>
      <c r="O17" s="6"/>
      <c r="P17" s="26"/>
      <c r="Q17" s="88"/>
    </row>
    <row r="18" spans="2:17" ht="12.75">
      <c r="B18" s="41" t="s">
        <v>7</v>
      </c>
      <c r="C18" s="33">
        <f>F39</f>
        <v>58.21799999999996</v>
      </c>
      <c r="D18" s="33">
        <f>F39</f>
        <v>58.21799999999996</v>
      </c>
      <c r="E18" s="33">
        <f>F39</f>
        <v>58.21799999999996</v>
      </c>
      <c r="F18" s="33">
        <f>I39</f>
        <v>44.125</v>
      </c>
      <c r="G18" s="33">
        <f>I39</f>
        <v>44.125</v>
      </c>
      <c r="H18" s="33">
        <v>46</v>
      </c>
      <c r="I18" s="33">
        <f>J39</f>
        <v>33.89999999999998</v>
      </c>
      <c r="J18" s="33">
        <f>K39</f>
        <v>34.89999999999992</v>
      </c>
      <c r="K18" s="49">
        <f>L39</f>
        <v>34</v>
      </c>
      <c r="L18" s="49">
        <v>58</v>
      </c>
      <c r="M18" s="21">
        <f t="shared" si="1"/>
        <v>0.31938810198300194</v>
      </c>
      <c r="N18" s="34"/>
      <c r="O18" s="6"/>
      <c r="P18" s="26"/>
      <c r="Q18" s="88"/>
    </row>
    <row r="19" spans="2:17" ht="12.75">
      <c r="B19" s="41" t="s">
        <v>8</v>
      </c>
      <c r="C19" s="93">
        <v>104.995</v>
      </c>
      <c r="D19" s="93">
        <v>96.805</v>
      </c>
      <c r="E19" s="93">
        <v>102</v>
      </c>
      <c r="F19" s="49">
        <v>115.56</v>
      </c>
      <c r="G19" s="49">
        <v>131.72</v>
      </c>
      <c r="H19" s="49">
        <v>117</v>
      </c>
      <c r="I19" s="49">
        <v>96.225</v>
      </c>
      <c r="J19" s="49">
        <v>50.3</v>
      </c>
      <c r="K19" s="49">
        <v>73.9</v>
      </c>
      <c r="L19" s="49">
        <v>113</v>
      </c>
      <c r="M19" s="21">
        <f t="shared" si="1"/>
        <v>-0.1622966424368293</v>
      </c>
      <c r="N19" s="34"/>
      <c r="O19" s="6"/>
      <c r="P19" s="26"/>
      <c r="Q19" s="88"/>
    </row>
    <row r="20" spans="2:17" ht="12.75">
      <c r="B20" s="32" t="s">
        <v>9</v>
      </c>
      <c r="C20" s="51"/>
      <c r="D20" s="51"/>
      <c r="E20" s="51"/>
      <c r="F20" s="51"/>
      <c r="G20" s="51"/>
      <c r="H20" s="51"/>
      <c r="I20" s="51"/>
      <c r="J20" s="51"/>
      <c r="K20" s="52"/>
      <c r="L20" s="49">
        <v>8</v>
      </c>
      <c r="M20" s="21"/>
      <c r="N20" s="25"/>
      <c r="O20" s="6"/>
      <c r="P20" s="26"/>
      <c r="Q20" s="88"/>
    </row>
    <row r="21" spans="2:17" ht="12.75">
      <c r="B21" s="41" t="s">
        <v>12</v>
      </c>
      <c r="C21" s="37">
        <f>C22+C23</f>
        <v>690</v>
      </c>
      <c r="D21" s="37">
        <f>D22+D23</f>
        <v>700</v>
      </c>
      <c r="E21" s="37">
        <f aca="true" t="shared" si="3" ref="E21:L21">E22+E23</f>
        <v>650</v>
      </c>
      <c r="F21" s="33">
        <f t="shared" si="3"/>
        <v>554.7470000000001</v>
      </c>
      <c r="G21" s="37">
        <f t="shared" si="3"/>
        <v>500</v>
      </c>
      <c r="H21" s="37">
        <f t="shared" si="3"/>
        <v>570</v>
      </c>
      <c r="I21" s="37">
        <f t="shared" si="3"/>
        <v>566</v>
      </c>
      <c r="J21" s="37">
        <f t="shared" si="3"/>
        <v>627.7</v>
      </c>
      <c r="K21" s="33">
        <f t="shared" si="3"/>
        <v>372.4</v>
      </c>
      <c r="L21" s="37">
        <f t="shared" si="3"/>
        <v>393</v>
      </c>
      <c r="M21" s="21">
        <f t="shared" si="1"/>
        <v>0.2618364768083467</v>
      </c>
      <c r="N21" s="34"/>
      <c r="O21" s="6"/>
      <c r="P21" s="55"/>
      <c r="Q21" s="89"/>
    </row>
    <row r="22" spans="2:17" ht="12.75">
      <c r="B22" s="32" t="s">
        <v>13</v>
      </c>
      <c r="C22" s="37">
        <v>50</v>
      </c>
      <c r="D22" s="37">
        <v>50</v>
      </c>
      <c r="E22" s="37">
        <v>50</v>
      </c>
      <c r="F22" s="33">
        <v>47.822</v>
      </c>
      <c r="G22" s="37">
        <v>50</v>
      </c>
      <c r="H22" s="37">
        <v>50</v>
      </c>
      <c r="I22" s="37">
        <v>52</v>
      </c>
      <c r="J22" s="37">
        <v>55.7</v>
      </c>
      <c r="K22" s="33">
        <v>63.4</v>
      </c>
      <c r="L22" s="37">
        <v>50</v>
      </c>
      <c r="M22" s="21">
        <f t="shared" si="1"/>
        <v>0.04554389193258327</v>
      </c>
      <c r="N22" s="34"/>
      <c r="O22" s="6"/>
      <c r="P22" s="55"/>
      <c r="Q22" s="89"/>
    </row>
    <row r="23" spans="2:15" ht="12.75">
      <c r="B23" s="32" t="s">
        <v>14</v>
      </c>
      <c r="C23" s="37">
        <v>640</v>
      </c>
      <c r="D23" s="37">
        <v>650</v>
      </c>
      <c r="E23" s="37">
        <v>600</v>
      </c>
      <c r="F23" s="33">
        <v>506.925</v>
      </c>
      <c r="G23" s="37">
        <v>450</v>
      </c>
      <c r="H23" s="37">
        <v>520</v>
      </c>
      <c r="I23" s="37">
        <v>514</v>
      </c>
      <c r="J23" s="37">
        <v>572</v>
      </c>
      <c r="K23" s="33">
        <v>309</v>
      </c>
      <c r="L23" s="37">
        <v>343</v>
      </c>
      <c r="M23" s="21">
        <f t="shared" si="1"/>
        <v>0.28224096266706117</v>
      </c>
      <c r="N23" s="25"/>
      <c r="O23"/>
    </row>
    <row r="24" spans="2:15" ht="13.5" thickBot="1">
      <c r="B24" s="57" t="s">
        <v>15</v>
      </c>
      <c r="C24" s="20">
        <f aca="true" t="shared" si="4" ref="C24:H24">C21+C19+C18</f>
        <v>853.213</v>
      </c>
      <c r="D24" s="20">
        <f t="shared" si="4"/>
        <v>855.023</v>
      </c>
      <c r="E24" s="20">
        <f t="shared" si="4"/>
        <v>810.218</v>
      </c>
      <c r="F24" s="20">
        <f t="shared" si="4"/>
        <v>714.432</v>
      </c>
      <c r="G24" s="20">
        <f t="shared" si="4"/>
        <v>675.845</v>
      </c>
      <c r="H24" s="20">
        <f t="shared" si="4"/>
        <v>733</v>
      </c>
      <c r="I24" s="20">
        <f>I18+I19+I21</f>
        <v>696.125</v>
      </c>
      <c r="J24" s="20">
        <f>J18+J19++J21</f>
        <v>712.9</v>
      </c>
      <c r="K24" s="20">
        <f>K18+K19++K21</f>
        <v>480.29999999999995</v>
      </c>
      <c r="L24" s="20">
        <f>L18+L19+L21</f>
        <v>564</v>
      </c>
      <c r="M24" s="21">
        <f t="shared" si="1"/>
        <v>0.19678709800232913</v>
      </c>
      <c r="N24" s="25"/>
      <c r="O24"/>
    </row>
    <row r="25" spans="2:15" ht="14.25" thickBot="1" thickTop="1">
      <c r="B25" s="58"/>
      <c r="C25" s="59"/>
      <c r="D25" s="59"/>
      <c r="E25" s="59"/>
      <c r="F25" s="59"/>
      <c r="G25" s="59"/>
      <c r="H25" s="59"/>
      <c r="I25" s="60"/>
      <c r="J25" s="61"/>
      <c r="K25" s="62"/>
      <c r="L25" s="62"/>
      <c r="M25" s="21"/>
      <c r="N25" s="25"/>
      <c r="O25"/>
    </row>
    <row r="26" spans="2:15" ht="13.5" thickTop="1">
      <c r="B26" s="48" t="s">
        <v>16</v>
      </c>
      <c r="C26" s="63"/>
      <c r="D26" s="63"/>
      <c r="E26" s="63"/>
      <c r="F26" s="63"/>
      <c r="G26" s="63"/>
      <c r="H26" s="63"/>
      <c r="I26" s="64"/>
      <c r="J26" s="65"/>
      <c r="K26" s="66"/>
      <c r="L26" s="66"/>
      <c r="M26" s="21"/>
      <c r="N26" s="25"/>
      <c r="O26"/>
    </row>
    <row r="27" spans="2:15" ht="12.75">
      <c r="B27" s="19" t="s">
        <v>17</v>
      </c>
      <c r="C27" s="20">
        <f>C28+C29+C30+C33+C31+C32</f>
        <v>779</v>
      </c>
      <c r="D27" s="20">
        <f>D28+D29+D30+D33+D31+D32</f>
        <v>774</v>
      </c>
      <c r="E27" s="20">
        <f aca="true" t="shared" si="5" ref="E27:L27">E28+E29+E30+E33+E31+E32</f>
        <v>734</v>
      </c>
      <c r="F27" s="20">
        <f t="shared" si="5"/>
        <v>625.322</v>
      </c>
      <c r="G27" s="20">
        <f t="shared" si="5"/>
        <v>619</v>
      </c>
      <c r="H27" s="20">
        <f t="shared" si="5"/>
        <v>669</v>
      </c>
      <c r="I27" s="20">
        <f t="shared" si="5"/>
        <v>625</v>
      </c>
      <c r="J27" s="20">
        <f t="shared" si="5"/>
        <v>673</v>
      </c>
      <c r="K27" s="20">
        <f t="shared" si="5"/>
        <v>437.3</v>
      </c>
      <c r="L27" s="20">
        <f t="shared" si="5"/>
        <v>501</v>
      </c>
      <c r="M27" s="21">
        <f t="shared" si="1"/>
        <v>0.23776230486053584</v>
      </c>
      <c r="N27" s="34"/>
      <c r="O27"/>
    </row>
    <row r="28" spans="2:15" ht="12.75">
      <c r="B28" s="32" t="s">
        <v>18</v>
      </c>
      <c r="C28" s="49">
        <v>620</v>
      </c>
      <c r="D28" s="49">
        <v>620</v>
      </c>
      <c r="E28" s="49">
        <v>600</v>
      </c>
      <c r="F28" s="49">
        <v>461.604</v>
      </c>
      <c r="G28" s="49">
        <v>450</v>
      </c>
      <c r="H28" s="49">
        <v>500</v>
      </c>
      <c r="I28" s="49">
        <v>484</v>
      </c>
      <c r="J28" s="49">
        <v>482</v>
      </c>
      <c r="K28" s="49">
        <v>256.7</v>
      </c>
      <c r="L28" s="49">
        <v>342</v>
      </c>
      <c r="M28" s="21">
        <f t="shared" si="1"/>
        <v>0.34314260708312755</v>
      </c>
      <c r="N28" s="34"/>
      <c r="O28"/>
    </row>
    <row r="29" spans="2:15" ht="12.75">
      <c r="B29" s="32" t="s">
        <v>19</v>
      </c>
      <c r="C29" s="49">
        <v>60</v>
      </c>
      <c r="D29" s="49">
        <v>60</v>
      </c>
      <c r="E29" s="49">
        <v>40</v>
      </c>
      <c r="F29" s="49">
        <v>59.718</v>
      </c>
      <c r="G29" s="49">
        <v>65</v>
      </c>
      <c r="H29" s="49">
        <v>65</v>
      </c>
      <c r="I29" s="49">
        <v>53</v>
      </c>
      <c r="J29" s="49">
        <v>45</v>
      </c>
      <c r="K29" s="49">
        <v>57.6</v>
      </c>
      <c r="L29" s="49">
        <v>66</v>
      </c>
      <c r="M29" s="21">
        <f t="shared" si="1"/>
        <v>0.004722194313272321</v>
      </c>
      <c r="N29" s="34"/>
      <c r="O29"/>
    </row>
    <row r="30" spans="2:15" ht="12.75">
      <c r="B30" s="32" t="s">
        <v>33</v>
      </c>
      <c r="C30" s="49">
        <v>45</v>
      </c>
      <c r="D30" s="49">
        <v>40</v>
      </c>
      <c r="E30" s="49">
        <v>40</v>
      </c>
      <c r="F30" s="49">
        <v>50</v>
      </c>
      <c r="G30" s="49">
        <v>50</v>
      </c>
      <c r="H30" s="49">
        <v>50</v>
      </c>
      <c r="I30" s="49">
        <v>45</v>
      </c>
      <c r="J30" s="49">
        <v>35</v>
      </c>
      <c r="K30" s="49">
        <v>35</v>
      </c>
      <c r="L30" s="49">
        <v>55</v>
      </c>
      <c r="M30" s="21">
        <f t="shared" si="1"/>
        <v>-0.2</v>
      </c>
      <c r="N30" s="34"/>
      <c r="O30"/>
    </row>
    <row r="31" spans="2:15" ht="12.75">
      <c r="B31" s="32" t="s">
        <v>35</v>
      </c>
      <c r="C31" s="49">
        <v>50</v>
      </c>
      <c r="D31" s="49">
        <v>50</v>
      </c>
      <c r="E31" s="49">
        <v>50</v>
      </c>
      <c r="F31" s="49">
        <v>50</v>
      </c>
      <c r="G31" s="49">
        <v>50</v>
      </c>
      <c r="H31" s="49">
        <v>50</v>
      </c>
      <c r="I31" s="49">
        <v>40</v>
      </c>
      <c r="J31" s="49">
        <v>35</v>
      </c>
      <c r="K31" s="49">
        <v>55</v>
      </c>
      <c r="L31" s="49">
        <v>35</v>
      </c>
      <c r="M31" s="21">
        <f t="shared" si="1"/>
        <v>0</v>
      </c>
      <c r="N31" s="25"/>
      <c r="O31"/>
    </row>
    <row r="32" spans="2:15" ht="12.75">
      <c r="B32" s="32" t="s">
        <v>20</v>
      </c>
      <c r="C32" s="49">
        <v>4</v>
      </c>
      <c r="D32" s="49">
        <v>4</v>
      </c>
      <c r="E32" s="49">
        <v>4</v>
      </c>
      <c r="F32" s="49">
        <v>4</v>
      </c>
      <c r="G32" s="49">
        <v>4</v>
      </c>
      <c r="H32" s="49">
        <v>4</v>
      </c>
      <c r="I32" s="49">
        <v>3</v>
      </c>
      <c r="J32" s="49">
        <v>3</v>
      </c>
      <c r="K32" s="49">
        <v>3</v>
      </c>
      <c r="L32" s="49">
        <v>3</v>
      </c>
      <c r="M32" s="21">
        <f t="shared" si="1"/>
        <v>0</v>
      </c>
      <c r="N32" s="34"/>
      <c r="O32"/>
    </row>
    <row r="33" spans="2:15" ht="12.75">
      <c r="B33" s="32" t="s">
        <v>36</v>
      </c>
      <c r="C33" s="49"/>
      <c r="D33" s="49"/>
      <c r="E33" s="49"/>
      <c r="F33" s="49"/>
      <c r="G33" s="49"/>
      <c r="H33" s="49"/>
      <c r="I33" s="49"/>
      <c r="J33" s="49">
        <v>73</v>
      </c>
      <c r="K33" s="49">
        <v>30</v>
      </c>
      <c r="L33" s="49"/>
      <c r="M33" s="21"/>
      <c r="N33" s="34"/>
      <c r="O33"/>
    </row>
    <row r="34" spans="2:15" ht="12.75">
      <c r="B34" s="19" t="s">
        <v>22</v>
      </c>
      <c r="C34" s="20">
        <f>C35+C36</f>
        <v>21</v>
      </c>
      <c r="D34" s="20">
        <f>D35+D36</f>
        <v>23</v>
      </c>
      <c r="E34" s="20">
        <f aca="true" t="shared" si="6" ref="E34:L34">E35+E36</f>
        <v>25</v>
      </c>
      <c r="F34" s="20">
        <f t="shared" si="6"/>
        <v>30.892</v>
      </c>
      <c r="G34" s="20">
        <f t="shared" si="6"/>
        <v>30</v>
      </c>
      <c r="H34" s="20">
        <f t="shared" si="6"/>
        <v>25</v>
      </c>
      <c r="I34" s="20">
        <f t="shared" si="6"/>
        <v>27</v>
      </c>
      <c r="J34" s="20">
        <f t="shared" si="6"/>
        <v>6</v>
      </c>
      <c r="K34" s="20">
        <f t="shared" si="6"/>
        <v>8.1</v>
      </c>
      <c r="L34" s="20">
        <f t="shared" si="6"/>
        <v>29</v>
      </c>
      <c r="M34" s="21">
        <f t="shared" si="1"/>
        <v>-0.2554706720186456</v>
      </c>
      <c r="N34" s="34"/>
      <c r="O34"/>
    </row>
    <row r="35" spans="2:15" ht="12.75">
      <c r="B35" s="32" t="s">
        <v>23</v>
      </c>
      <c r="C35" s="49">
        <v>15</v>
      </c>
      <c r="D35" s="49">
        <v>15</v>
      </c>
      <c r="E35" s="49">
        <v>15</v>
      </c>
      <c r="F35" s="49">
        <v>22.098</v>
      </c>
      <c r="G35" s="49">
        <v>20</v>
      </c>
      <c r="H35" s="49">
        <v>20</v>
      </c>
      <c r="I35" s="49">
        <v>20</v>
      </c>
      <c r="J35" s="49">
        <v>4</v>
      </c>
      <c r="K35" s="49">
        <v>7</v>
      </c>
      <c r="L35" s="49">
        <v>24</v>
      </c>
      <c r="M35" s="21">
        <f t="shared" si="1"/>
        <v>-0.321205538962802</v>
      </c>
      <c r="N35" s="34"/>
      <c r="O35"/>
    </row>
    <row r="36" spans="2:15" ht="12.75">
      <c r="B36" s="32" t="s">
        <v>14</v>
      </c>
      <c r="C36" s="49">
        <v>6</v>
      </c>
      <c r="D36" s="49">
        <v>8</v>
      </c>
      <c r="E36" s="49">
        <v>10</v>
      </c>
      <c r="F36" s="49">
        <v>8.794</v>
      </c>
      <c r="G36" s="49">
        <v>10</v>
      </c>
      <c r="H36" s="49">
        <v>5</v>
      </c>
      <c r="I36" s="49">
        <v>7</v>
      </c>
      <c r="J36" s="49">
        <v>2</v>
      </c>
      <c r="K36" s="49">
        <v>1.1</v>
      </c>
      <c r="L36" s="49">
        <v>5</v>
      </c>
      <c r="M36" s="21">
        <f t="shared" si="1"/>
        <v>-0.09028883329542875</v>
      </c>
      <c r="N36" s="25"/>
      <c r="O36"/>
    </row>
    <row r="37" spans="2:14" ht="13.5" thickBot="1">
      <c r="B37" s="57" t="s">
        <v>24</v>
      </c>
      <c r="C37" s="20">
        <f>C34+C27</f>
        <v>800</v>
      </c>
      <c r="D37" s="20">
        <f aca="true" t="shared" si="7" ref="D37:I37">D34+D27</f>
        <v>797</v>
      </c>
      <c r="E37" s="20">
        <f t="shared" si="7"/>
        <v>759</v>
      </c>
      <c r="F37" s="20">
        <f t="shared" si="7"/>
        <v>656.214</v>
      </c>
      <c r="G37" s="20">
        <f t="shared" si="7"/>
        <v>649</v>
      </c>
      <c r="H37" s="20">
        <f t="shared" si="7"/>
        <v>694</v>
      </c>
      <c r="I37" s="20">
        <f t="shared" si="7"/>
        <v>652</v>
      </c>
      <c r="J37" s="20">
        <f>J27+J34</f>
        <v>679</v>
      </c>
      <c r="K37" s="20">
        <f>K27+K34</f>
        <v>445.40000000000003</v>
      </c>
      <c r="L37" s="20">
        <f>L27+L34</f>
        <v>530</v>
      </c>
      <c r="M37" s="21">
        <f t="shared" si="1"/>
        <v>0.21454281682499907</v>
      </c>
      <c r="N37" s="67"/>
    </row>
    <row r="38" spans="2:14" ht="14.25" thickBot="1" thickTop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21"/>
      <c r="N38" s="67"/>
    </row>
    <row r="39" spans="2:14" ht="13.5" thickTop="1">
      <c r="B39" s="48" t="s">
        <v>25</v>
      </c>
      <c r="C39" s="70">
        <f>C24-C37</f>
        <v>53.212999999999965</v>
      </c>
      <c r="D39" s="70">
        <f>D24-D37</f>
        <v>58.023000000000025</v>
      </c>
      <c r="E39" s="70">
        <f>E24-E37</f>
        <v>51.21799999999996</v>
      </c>
      <c r="F39" s="97">
        <f>F24-F37</f>
        <v>58.21799999999996</v>
      </c>
      <c r="G39" s="70">
        <f aca="true" t="shared" si="8" ref="G39:L39">G24-G37</f>
        <v>26.845000000000027</v>
      </c>
      <c r="H39" s="20">
        <f t="shared" si="8"/>
        <v>39</v>
      </c>
      <c r="I39" s="20">
        <f t="shared" si="8"/>
        <v>44.125</v>
      </c>
      <c r="J39" s="20">
        <f t="shared" si="8"/>
        <v>33.89999999999998</v>
      </c>
      <c r="K39" s="20">
        <f t="shared" si="8"/>
        <v>34.89999999999992</v>
      </c>
      <c r="L39" s="20">
        <f t="shared" si="8"/>
        <v>34</v>
      </c>
      <c r="M39" s="21">
        <f t="shared" si="1"/>
        <v>-0.0033494795424084726</v>
      </c>
      <c r="N39" s="25"/>
    </row>
    <row r="40" spans="2:14" ht="12.75">
      <c r="B40" s="32" t="s">
        <v>26</v>
      </c>
      <c r="C40" s="20"/>
      <c r="D40" s="20"/>
      <c r="E40" s="20"/>
      <c r="F40" s="98">
        <v>33.495</v>
      </c>
      <c r="G40" s="20"/>
      <c r="H40" s="20"/>
      <c r="I40" s="84">
        <v>13.971</v>
      </c>
      <c r="J40" s="84">
        <v>16.46</v>
      </c>
      <c r="K40" s="20"/>
      <c r="L40" s="20"/>
      <c r="M40" s="21"/>
      <c r="N40" s="25"/>
    </row>
    <row r="41" spans="2:14" ht="12.75">
      <c r="B41" s="32" t="s">
        <v>27</v>
      </c>
      <c r="C41" s="70"/>
      <c r="D41" s="70"/>
      <c r="E41" s="70"/>
      <c r="F41" s="85">
        <v>2.21</v>
      </c>
      <c r="G41" s="70"/>
      <c r="H41" s="70"/>
      <c r="I41" s="85">
        <v>2.697</v>
      </c>
      <c r="J41" s="70"/>
      <c r="K41" s="70"/>
      <c r="L41" s="70"/>
      <c r="M41" s="21"/>
      <c r="N41" s="71"/>
    </row>
    <row r="42" spans="2:14" ht="13.5" thickBot="1">
      <c r="B42" s="72" t="s">
        <v>28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21"/>
      <c r="N42" s="22"/>
    </row>
    <row r="43" spans="2:14" ht="13.5" thickTop="1">
      <c r="B43" s="140" t="s">
        <v>88</v>
      </c>
      <c r="C43" s="75">
        <f>C39/C37</f>
        <v>0.06651624999999996</v>
      </c>
      <c r="D43" s="75">
        <f>D39/D37</f>
        <v>0.07280175658720203</v>
      </c>
      <c r="E43" s="75">
        <f>E39/E37</f>
        <v>0.06748089591567848</v>
      </c>
      <c r="F43" s="75">
        <f>F39/F37</f>
        <v>0.08871800967367346</v>
      </c>
      <c r="G43" s="75">
        <f aca="true" t="shared" si="9" ref="G43:L43">G39/G37</f>
        <v>0.04136363636363641</v>
      </c>
      <c r="H43" s="75">
        <f t="shared" si="9"/>
        <v>0.056195965417867436</v>
      </c>
      <c r="I43" s="75">
        <f t="shared" si="9"/>
        <v>0.06767638036809816</v>
      </c>
      <c r="J43" s="75">
        <f t="shared" si="9"/>
        <v>0.049926362297496286</v>
      </c>
      <c r="K43" s="75">
        <f t="shared" si="9"/>
        <v>0.07835653345307571</v>
      </c>
      <c r="L43" s="75">
        <f t="shared" si="9"/>
        <v>0.06415094339622641</v>
      </c>
      <c r="N43" s="22"/>
    </row>
    <row r="44" spans="2:14" ht="12.75">
      <c r="B44" s="76" t="s">
        <v>29</v>
      </c>
      <c r="C44" s="76"/>
      <c r="D44" s="77"/>
      <c r="E44" s="77"/>
      <c r="F44" s="77"/>
      <c r="G44" s="77"/>
      <c r="H44" s="77"/>
      <c r="I44" s="78"/>
      <c r="J44" s="79"/>
      <c r="K44" s="80"/>
      <c r="L44" s="80"/>
      <c r="M44" s="81" t="s">
        <v>30</v>
      </c>
      <c r="N44" s="74"/>
    </row>
    <row r="45" spans="2:14" ht="12.75">
      <c r="B45" s="76" t="s">
        <v>31</v>
      </c>
      <c r="C45" s="76"/>
      <c r="D45" s="77"/>
      <c r="E45" s="77"/>
      <c r="F45" s="77"/>
      <c r="G45" s="77"/>
      <c r="H45" s="77"/>
      <c r="I45" s="78"/>
      <c r="J45" s="79"/>
      <c r="K45" s="80"/>
      <c r="L45" s="80"/>
      <c r="M45" s="80"/>
      <c r="N45" s="74"/>
    </row>
    <row r="47" ht="12.75">
      <c r="N47" s="83"/>
    </row>
    <row r="48" ht="12.75">
      <c r="N48" s="83"/>
    </row>
    <row r="50" spans="10:13" ht="12.75">
      <c r="J50" s="74"/>
      <c r="K50" s="74"/>
      <c r="L50" s="74"/>
      <c r="M50" s="74"/>
    </row>
    <row r="51" spans="10:13" ht="12.75">
      <c r="J51" s="74"/>
      <c r="K51" s="74"/>
      <c r="L51" s="74"/>
      <c r="M51" s="74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zoomScale="125" zoomScaleNormal="125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11.421875" defaultRowHeight="12.75"/>
  <cols>
    <col min="1" max="1" width="2.00390625" style="0" customWidth="1"/>
    <col min="2" max="2" width="45.7109375" style="0" customWidth="1"/>
    <col min="3" max="7" width="12.7109375" style="0" customWidth="1"/>
    <col min="8" max="8" width="12.00390625" style="0" customWidth="1"/>
    <col min="9" max="10" width="12.7109375" style="0" customWidth="1"/>
    <col min="11" max="11" width="12.7109375" style="0" hidden="1" customWidth="1"/>
    <col min="12" max="12" width="10.421875" style="0" customWidth="1"/>
    <col min="13" max="13" width="3.140625" style="0" customWidth="1"/>
    <col min="14" max="14" width="9.8515625" style="2" customWidth="1"/>
  </cols>
  <sheetData>
    <row r="1" spans="2:15" ht="24">
      <c r="B1" s="1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  <c r="O1" s="2"/>
    </row>
    <row r="2" spans="2:15" s="5" customFormat="1" ht="16.5" thickBot="1">
      <c r="B2" s="3"/>
      <c r="C2" s="3"/>
      <c r="D2" s="3"/>
      <c r="E2" s="3"/>
      <c r="F2" s="3"/>
      <c r="G2" s="3"/>
      <c r="H2" s="4"/>
      <c r="I2" s="3"/>
      <c r="J2" s="3"/>
      <c r="K2" s="3"/>
      <c r="L2" s="4"/>
      <c r="M2" s="4"/>
      <c r="O2" s="6"/>
    </row>
    <row r="3" spans="2:13" ht="36" thickBot="1" thickTop="1">
      <c r="B3" s="7" t="s">
        <v>1</v>
      </c>
      <c r="C3" s="8" t="s">
        <v>94</v>
      </c>
      <c r="D3" s="8" t="s">
        <v>93</v>
      </c>
      <c r="E3" s="8" t="s">
        <v>62</v>
      </c>
      <c r="F3" s="8" t="s">
        <v>49</v>
      </c>
      <c r="G3" s="8" t="s">
        <v>32</v>
      </c>
      <c r="H3" s="8" t="s">
        <v>61</v>
      </c>
      <c r="I3" s="9" t="s">
        <v>81</v>
      </c>
      <c r="J3" s="8" t="s">
        <v>82</v>
      </c>
      <c r="K3" s="9" t="s">
        <v>2</v>
      </c>
      <c r="L3" s="10" t="s">
        <v>42</v>
      </c>
      <c r="M3" s="11"/>
    </row>
    <row r="4" spans="2:13" ht="14.25" thickBot="1" thickTop="1">
      <c r="B4" s="12"/>
      <c r="C4" s="13"/>
      <c r="D4" s="13"/>
      <c r="E4" s="13"/>
      <c r="F4" s="13"/>
      <c r="G4" s="13"/>
      <c r="H4" s="13"/>
      <c r="I4" s="13"/>
      <c r="J4" s="121"/>
      <c r="K4" s="13"/>
      <c r="L4" s="13"/>
      <c r="M4" s="11"/>
    </row>
    <row r="5" spans="2:13" ht="13.5" thickTop="1">
      <c r="B5" s="14" t="s">
        <v>3</v>
      </c>
      <c r="C5" s="15"/>
      <c r="D5" s="15"/>
      <c r="E5" s="15"/>
      <c r="F5" s="15"/>
      <c r="G5" s="15"/>
      <c r="H5" s="15"/>
      <c r="I5" s="15"/>
      <c r="J5" s="122"/>
      <c r="K5" s="17"/>
      <c r="L5" s="18"/>
      <c r="M5" s="11"/>
    </row>
    <row r="6" spans="2:16" ht="12.75">
      <c r="B6" s="19" t="s">
        <v>63</v>
      </c>
      <c r="C6" s="20">
        <v>185.025</v>
      </c>
      <c r="D6" s="20">
        <v>189</v>
      </c>
      <c r="E6" s="20">
        <v>245.738</v>
      </c>
      <c r="F6" s="20">
        <v>243.778</v>
      </c>
      <c r="G6" s="20">
        <v>236.1</v>
      </c>
      <c r="H6" s="20">
        <v>112</v>
      </c>
      <c r="I6" s="20">
        <v>97</v>
      </c>
      <c r="J6" s="20">
        <v>160</v>
      </c>
      <c r="K6" s="20">
        <v>237</v>
      </c>
      <c r="L6" s="21">
        <f>(C6-E6)/E6</f>
        <v>-0.24706394615403396</v>
      </c>
      <c r="M6" s="22"/>
      <c r="O6" s="2"/>
      <c r="P6" s="2"/>
    </row>
    <row r="7" spans="2:16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1"/>
      <c r="M7" s="25"/>
      <c r="O7" s="101"/>
      <c r="P7" s="102"/>
    </row>
    <row r="8" spans="2:16" ht="12.75">
      <c r="B8" s="19" t="s">
        <v>64</v>
      </c>
      <c r="C8" s="28">
        <f>C10/C6</f>
        <v>3.5763004999324415</v>
      </c>
      <c r="D8" s="28">
        <f>D10/D6</f>
        <v>3.571005291005291</v>
      </c>
      <c r="E8" s="28">
        <f>E10/E6</f>
        <v>4.4281348428000555</v>
      </c>
      <c r="F8" s="28">
        <f aca="true" t="shared" si="0" ref="F8:K8">F10/F6</f>
        <v>4.447415271271403</v>
      </c>
      <c r="G8" s="28">
        <f t="shared" si="0"/>
        <v>4.536213468869123</v>
      </c>
      <c r="H8" s="28">
        <f t="shared" si="0"/>
        <v>4.839285714285714</v>
      </c>
      <c r="I8" s="28">
        <f t="shared" si="0"/>
        <v>4.701030927835052</v>
      </c>
      <c r="J8" s="28">
        <f t="shared" si="0"/>
        <v>3.6375</v>
      </c>
      <c r="K8" s="28">
        <f t="shared" si="0"/>
        <v>4.160337552742616</v>
      </c>
      <c r="L8" s="21">
        <f aca="true" t="shared" si="1" ref="L8:L37">(C8-E8)/E8</f>
        <v>-0.19236865477406537</v>
      </c>
      <c r="M8" s="29"/>
      <c r="O8" s="103"/>
      <c r="P8" s="104"/>
    </row>
    <row r="9" spans="2:16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21"/>
      <c r="M9" s="29"/>
      <c r="O9" s="103"/>
      <c r="P9" s="105"/>
    </row>
    <row r="10" spans="2:16" ht="12.75">
      <c r="B10" s="19" t="s">
        <v>65</v>
      </c>
      <c r="C10" s="20">
        <v>661.705</v>
      </c>
      <c r="D10" s="20">
        <v>674.92</v>
      </c>
      <c r="E10" s="20">
        <v>1088.161</v>
      </c>
      <c r="F10" s="20">
        <v>1084.182</v>
      </c>
      <c r="G10" s="20">
        <v>1071</v>
      </c>
      <c r="H10" s="20">
        <v>542</v>
      </c>
      <c r="I10" s="20">
        <v>456</v>
      </c>
      <c r="J10" s="20">
        <v>582</v>
      </c>
      <c r="K10" s="20">
        <v>986</v>
      </c>
      <c r="L10" s="21">
        <f t="shared" si="1"/>
        <v>-0.39190524196327564</v>
      </c>
      <c r="M10" s="25"/>
      <c r="O10" s="103"/>
      <c r="P10" s="105"/>
    </row>
    <row r="11" spans="2:16" ht="12.75">
      <c r="B11" s="32" t="s">
        <v>4</v>
      </c>
      <c r="C11" s="33">
        <f>C10-C19</f>
        <v>126.05500000000006</v>
      </c>
      <c r="D11" s="33">
        <f>D10-D19</f>
        <v>136.51</v>
      </c>
      <c r="E11" s="33">
        <f>E10-E19</f>
        <v>200.99400000000003</v>
      </c>
      <c r="F11" s="33">
        <f>F10-F19</f>
        <v>184.18200000000002</v>
      </c>
      <c r="G11" s="33">
        <v>140</v>
      </c>
      <c r="H11" s="33">
        <f>H10-H19</f>
        <v>99.07</v>
      </c>
      <c r="I11" s="33">
        <f>I10-I19</f>
        <v>99</v>
      </c>
      <c r="J11" s="33">
        <f>J10-J19</f>
        <v>109</v>
      </c>
      <c r="K11" s="33">
        <f>K10-K19</f>
        <v>75</v>
      </c>
      <c r="L11" s="21">
        <f t="shared" si="1"/>
        <v>-0.3728419753823495</v>
      </c>
      <c r="M11" s="34"/>
      <c r="O11" s="103"/>
      <c r="P11" s="105"/>
    </row>
    <row r="12" spans="2:16" ht="12.75">
      <c r="B12" s="35" t="s">
        <v>5</v>
      </c>
      <c r="C12" s="33"/>
      <c r="D12" s="33"/>
      <c r="E12" s="33"/>
      <c r="F12" s="33"/>
      <c r="G12" s="33"/>
      <c r="H12" s="33"/>
      <c r="I12" s="33">
        <f>I10-I19</f>
        <v>99</v>
      </c>
      <c r="J12" s="33">
        <f>J10-J19</f>
        <v>109</v>
      </c>
      <c r="K12" s="33">
        <f>K10-K19</f>
        <v>75</v>
      </c>
      <c r="L12" s="21"/>
      <c r="M12" s="36"/>
      <c r="O12" s="103"/>
      <c r="P12" s="104"/>
    </row>
    <row r="13" spans="2:16" ht="12.75">
      <c r="B13" s="35"/>
      <c r="C13" s="37"/>
      <c r="D13" s="37"/>
      <c r="E13" s="37"/>
      <c r="F13" s="37"/>
      <c r="G13" s="37"/>
      <c r="H13" s="37"/>
      <c r="I13" s="37"/>
      <c r="J13" s="123"/>
      <c r="K13" s="39"/>
      <c r="L13" s="21"/>
      <c r="M13" s="40"/>
      <c r="O13" s="103"/>
      <c r="P13" s="104"/>
    </row>
    <row r="14" spans="2:16" ht="12.75">
      <c r="B14" s="41" t="s">
        <v>95</v>
      </c>
      <c r="C14" s="42">
        <v>409.688</v>
      </c>
      <c r="D14" s="42">
        <v>345.46</v>
      </c>
      <c r="E14" s="137">
        <v>642</v>
      </c>
      <c r="F14" s="42">
        <v>836</v>
      </c>
      <c r="G14" s="135"/>
      <c r="H14" s="136"/>
      <c r="I14" s="42"/>
      <c r="J14" s="124"/>
      <c r="K14" s="42"/>
      <c r="L14" s="21"/>
      <c r="M14" s="40"/>
      <c r="O14" s="106"/>
      <c r="P14" s="105"/>
    </row>
    <row r="15" spans="2:16" ht="12.75">
      <c r="B15" s="41" t="s">
        <v>96</v>
      </c>
      <c r="C15" s="43">
        <f>C14/C10</f>
        <v>0.6191399490709606</v>
      </c>
      <c r="D15" s="43">
        <f>D14/D10</f>
        <v>0.5118532566822734</v>
      </c>
      <c r="E15" s="43">
        <f>E14/E10</f>
        <v>0.5899862244649459</v>
      </c>
      <c r="F15" s="43">
        <f>F14/F19</f>
        <v>0.9288888888888889</v>
      </c>
      <c r="G15" s="43"/>
      <c r="H15" s="43"/>
      <c r="I15" s="43"/>
      <c r="J15" s="125"/>
      <c r="K15" s="43"/>
      <c r="L15" s="21"/>
      <c r="M15" s="25"/>
      <c r="O15" s="106"/>
      <c r="P15" s="105"/>
    </row>
    <row r="16" spans="2:16" ht="12.75">
      <c r="B16" s="44"/>
      <c r="C16" s="45"/>
      <c r="D16" s="45"/>
      <c r="E16" s="45"/>
      <c r="F16" s="45"/>
      <c r="G16" s="45"/>
      <c r="H16" s="45"/>
      <c r="I16" s="45"/>
      <c r="J16" s="126"/>
      <c r="K16" s="39"/>
      <c r="L16" s="21"/>
      <c r="M16" s="47"/>
      <c r="O16" s="106"/>
      <c r="P16" s="104"/>
    </row>
    <row r="17" spans="2:16" ht="12.75">
      <c r="B17" s="48" t="s">
        <v>6</v>
      </c>
      <c r="C17" s="45"/>
      <c r="D17" s="45"/>
      <c r="E17" s="45"/>
      <c r="F17" s="45"/>
      <c r="G17" s="45"/>
      <c r="H17" s="45"/>
      <c r="I17" s="45"/>
      <c r="J17" s="126"/>
      <c r="K17" s="39"/>
      <c r="L17" s="21"/>
      <c r="M17" s="29"/>
      <c r="O17" s="106"/>
      <c r="P17" s="104"/>
    </row>
    <row r="18" spans="2:16" ht="12.75">
      <c r="B18" s="41" t="s">
        <v>7</v>
      </c>
      <c r="C18" s="33">
        <v>83</v>
      </c>
      <c r="D18" s="33">
        <v>83</v>
      </c>
      <c r="E18" s="33">
        <f>H37</f>
        <v>34.232</v>
      </c>
      <c r="F18" s="33">
        <f>H37</f>
        <v>34.232</v>
      </c>
      <c r="G18" s="33">
        <v>24</v>
      </c>
      <c r="H18" s="33">
        <f>I37</f>
        <v>44.85</v>
      </c>
      <c r="I18" s="33">
        <f>J37</f>
        <v>60.33600000000001</v>
      </c>
      <c r="J18" s="49">
        <f>K37</f>
        <v>77</v>
      </c>
      <c r="K18" s="49">
        <v>123</v>
      </c>
      <c r="L18" s="21">
        <f t="shared" si="1"/>
        <v>1.4246319233465763</v>
      </c>
      <c r="M18" s="34"/>
      <c r="O18" s="106"/>
      <c r="P18" s="104"/>
    </row>
    <row r="19" spans="2:16" ht="12.75">
      <c r="B19" s="41" t="s">
        <v>8</v>
      </c>
      <c r="C19" s="49">
        <v>535.65</v>
      </c>
      <c r="D19" s="49">
        <v>538.41</v>
      </c>
      <c r="E19" s="49">
        <v>887.167</v>
      </c>
      <c r="F19" s="49">
        <v>900</v>
      </c>
      <c r="G19" s="49">
        <v>931</v>
      </c>
      <c r="H19" s="49">
        <v>442.93</v>
      </c>
      <c r="I19" s="49">
        <v>357</v>
      </c>
      <c r="J19" s="49">
        <v>473</v>
      </c>
      <c r="K19" s="49">
        <v>911</v>
      </c>
      <c r="L19" s="21">
        <f t="shared" si="1"/>
        <v>-0.396224160727349</v>
      </c>
      <c r="M19" s="34"/>
      <c r="O19" s="107"/>
      <c r="P19" s="104"/>
    </row>
    <row r="20" spans="2:16" ht="12.75">
      <c r="B20" s="32" t="s">
        <v>9</v>
      </c>
      <c r="C20" s="51"/>
      <c r="D20" s="51"/>
      <c r="E20" s="51"/>
      <c r="F20" s="51"/>
      <c r="G20" s="51"/>
      <c r="H20" s="51"/>
      <c r="I20" s="51">
        <v>15</v>
      </c>
      <c r="J20" s="131">
        <v>23</v>
      </c>
      <c r="K20" s="49">
        <v>38</v>
      </c>
      <c r="L20" s="21"/>
      <c r="M20" s="25"/>
      <c r="O20" s="107"/>
      <c r="P20" s="104"/>
    </row>
    <row r="21" spans="2:16" ht="12.75">
      <c r="B21" s="41" t="s">
        <v>12</v>
      </c>
      <c r="C21" s="37">
        <v>5</v>
      </c>
      <c r="D21" s="37">
        <f>D22+D23</f>
        <v>10</v>
      </c>
      <c r="E21" s="37">
        <f aca="true" t="shared" si="2" ref="E21:K21">E22+E23</f>
        <v>8</v>
      </c>
      <c r="F21" s="37">
        <f t="shared" si="2"/>
        <v>8</v>
      </c>
      <c r="G21" s="37">
        <f t="shared" si="2"/>
        <v>15</v>
      </c>
      <c r="H21" s="37">
        <f t="shared" si="2"/>
        <v>14</v>
      </c>
      <c r="I21" s="37">
        <f t="shared" si="2"/>
        <v>12</v>
      </c>
      <c r="J21" s="37">
        <f t="shared" si="2"/>
        <v>36</v>
      </c>
      <c r="K21" s="37">
        <f t="shared" si="2"/>
        <v>8</v>
      </c>
      <c r="L21" s="21">
        <f t="shared" si="1"/>
        <v>-0.375</v>
      </c>
      <c r="M21" s="34"/>
      <c r="O21" s="108"/>
      <c r="P21" s="104"/>
    </row>
    <row r="22" spans="2:16" ht="12.75">
      <c r="B22" s="32" t="s">
        <v>50</v>
      </c>
      <c r="C22" s="37">
        <v>4</v>
      </c>
      <c r="D22" s="37">
        <v>9</v>
      </c>
      <c r="E22" s="37">
        <v>5</v>
      </c>
      <c r="F22" s="37">
        <v>4</v>
      </c>
      <c r="G22" s="37">
        <v>7</v>
      </c>
      <c r="H22" s="37">
        <v>6</v>
      </c>
      <c r="I22" s="37">
        <v>5</v>
      </c>
      <c r="J22" s="37">
        <v>6.3</v>
      </c>
      <c r="K22" s="37">
        <v>5</v>
      </c>
      <c r="L22" s="21">
        <f t="shared" si="1"/>
        <v>-0.2</v>
      </c>
      <c r="M22" s="34"/>
      <c r="O22" s="109"/>
      <c r="P22" s="110"/>
    </row>
    <row r="23" spans="2:14" ht="12.75">
      <c r="B23" s="32" t="s">
        <v>14</v>
      </c>
      <c r="C23" s="37">
        <v>1</v>
      </c>
      <c r="D23" s="37">
        <v>1</v>
      </c>
      <c r="E23" s="37">
        <v>3</v>
      </c>
      <c r="F23" s="37">
        <v>4</v>
      </c>
      <c r="G23" s="37">
        <v>8</v>
      </c>
      <c r="H23" s="37">
        <v>8</v>
      </c>
      <c r="I23" s="37">
        <v>7</v>
      </c>
      <c r="J23" s="37">
        <v>29.7</v>
      </c>
      <c r="K23" s="37">
        <v>3</v>
      </c>
      <c r="L23" s="21">
        <f t="shared" si="1"/>
        <v>-0.6666666666666666</v>
      </c>
      <c r="M23" s="25"/>
      <c r="N23"/>
    </row>
    <row r="24" spans="2:14" ht="13.5" thickBot="1">
      <c r="B24" s="57" t="s">
        <v>15</v>
      </c>
      <c r="C24" s="20">
        <f>C21+C19+C18</f>
        <v>623.65</v>
      </c>
      <c r="D24" s="20">
        <f>D21+D19+D18</f>
        <v>631.41</v>
      </c>
      <c r="E24" s="20">
        <f>E21+E19+E18</f>
        <v>929.399</v>
      </c>
      <c r="F24" s="20">
        <f>F21+F19+F18</f>
        <v>942.232</v>
      </c>
      <c r="G24" s="20">
        <f>G18+G19+G21</f>
        <v>970</v>
      </c>
      <c r="H24" s="20">
        <f>H18+H19+H21</f>
        <v>501.78000000000003</v>
      </c>
      <c r="I24" s="20">
        <f>I18+I19+I21</f>
        <v>429.336</v>
      </c>
      <c r="J24" s="20">
        <f>J18+J19+J21</f>
        <v>586</v>
      </c>
      <c r="K24" s="20">
        <f>K18+K19+K21</f>
        <v>1042</v>
      </c>
      <c r="L24" s="21">
        <f t="shared" si="1"/>
        <v>-0.3289749612383917</v>
      </c>
      <c r="M24" s="25"/>
      <c r="N24"/>
    </row>
    <row r="25" spans="2:14" ht="14.25" thickBot="1" thickTop="1">
      <c r="B25" s="58"/>
      <c r="C25" s="59"/>
      <c r="D25" s="59"/>
      <c r="E25" s="59"/>
      <c r="F25" s="59"/>
      <c r="G25" s="59"/>
      <c r="H25" s="60"/>
      <c r="I25" s="61"/>
      <c r="J25" s="127"/>
      <c r="K25" s="62"/>
      <c r="L25" s="21"/>
      <c r="M25" s="25"/>
      <c r="N25"/>
    </row>
    <row r="26" spans="2:14" ht="13.5" thickTop="1">
      <c r="B26" s="48" t="s">
        <v>16</v>
      </c>
      <c r="C26" s="63"/>
      <c r="D26" s="63"/>
      <c r="E26" s="63"/>
      <c r="F26" s="63"/>
      <c r="G26" s="63"/>
      <c r="H26" s="64"/>
      <c r="I26" s="65"/>
      <c r="J26" s="128"/>
      <c r="K26" s="66"/>
      <c r="L26" s="21"/>
      <c r="M26" s="25"/>
      <c r="N26"/>
    </row>
    <row r="27" spans="2:14" ht="12.75">
      <c r="B27" s="19" t="s">
        <v>17</v>
      </c>
      <c r="C27" s="20">
        <f aca="true" t="shared" si="3" ref="C27:K27">C28+C29+C30+C31</f>
        <v>280</v>
      </c>
      <c r="D27" s="20">
        <f>D28+D29+D30+D31</f>
        <v>300</v>
      </c>
      <c r="E27" s="20">
        <f t="shared" si="3"/>
        <v>477.632</v>
      </c>
      <c r="F27" s="20">
        <f t="shared" si="3"/>
        <v>505</v>
      </c>
      <c r="G27" s="20">
        <f t="shared" si="3"/>
        <v>600</v>
      </c>
      <c r="H27" s="20">
        <f t="shared" si="3"/>
        <v>264</v>
      </c>
      <c r="I27" s="20">
        <f t="shared" si="3"/>
        <v>138.777</v>
      </c>
      <c r="J27" s="20">
        <f t="shared" si="3"/>
        <v>279.9</v>
      </c>
      <c r="K27" s="20">
        <f t="shared" si="3"/>
        <v>500</v>
      </c>
      <c r="L27" s="21">
        <f t="shared" si="1"/>
        <v>-0.41377462146589844</v>
      </c>
      <c r="M27" s="34"/>
      <c r="N27"/>
    </row>
    <row r="28" spans="2:14" ht="12.75">
      <c r="B28" s="32" t="s">
        <v>51</v>
      </c>
      <c r="C28" s="49">
        <v>120</v>
      </c>
      <c r="D28" s="49">
        <v>150</v>
      </c>
      <c r="E28" s="49">
        <v>274.632</v>
      </c>
      <c r="F28" s="49">
        <v>300</v>
      </c>
      <c r="G28" s="49">
        <v>360</v>
      </c>
      <c r="H28" s="49">
        <v>104</v>
      </c>
      <c r="I28" s="49">
        <v>74.777</v>
      </c>
      <c r="J28" s="49">
        <v>111.9</v>
      </c>
      <c r="K28" s="49">
        <v>340</v>
      </c>
      <c r="L28" s="21">
        <f t="shared" si="1"/>
        <v>-0.5630516472952897</v>
      </c>
      <c r="M28" s="34"/>
      <c r="N28"/>
    </row>
    <row r="29" spans="2:14" ht="12.75">
      <c r="B29" s="32" t="s">
        <v>52</v>
      </c>
      <c r="C29" s="49">
        <v>40</v>
      </c>
      <c r="D29" s="49">
        <v>40</v>
      </c>
      <c r="E29" s="49">
        <v>78</v>
      </c>
      <c r="F29" s="49">
        <v>80</v>
      </c>
      <c r="G29" s="49">
        <v>100</v>
      </c>
      <c r="H29" s="49">
        <v>41</v>
      </c>
      <c r="I29" s="49">
        <v>2</v>
      </c>
      <c r="J29" s="49">
        <v>76</v>
      </c>
      <c r="K29" s="49">
        <v>100</v>
      </c>
      <c r="L29" s="21">
        <f t="shared" si="1"/>
        <v>-0.48717948717948717</v>
      </c>
      <c r="M29" s="34"/>
      <c r="N29"/>
    </row>
    <row r="30" spans="2:14" ht="12.75">
      <c r="B30" s="32" t="s">
        <v>53</v>
      </c>
      <c r="C30" s="49">
        <v>100</v>
      </c>
      <c r="D30" s="49">
        <v>90</v>
      </c>
      <c r="E30" s="49">
        <v>100</v>
      </c>
      <c r="F30" s="49">
        <v>100</v>
      </c>
      <c r="G30" s="49">
        <v>100</v>
      </c>
      <c r="H30" s="49">
        <v>90</v>
      </c>
      <c r="I30" s="49">
        <v>50</v>
      </c>
      <c r="J30" s="49">
        <v>80</v>
      </c>
      <c r="K30" s="49">
        <v>30</v>
      </c>
      <c r="L30" s="21">
        <f t="shared" si="1"/>
        <v>0</v>
      </c>
      <c r="M30" s="34"/>
      <c r="N30"/>
    </row>
    <row r="31" spans="2:14" ht="12.75">
      <c r="B31" s="32" t="s">
        <v>20</v>
      </c>
      <c r="C31" s="49">
        <v>20</v>
      </c>
      <c r="D31" s="49">
        <v>20</v>
      </c>
      <c r="E31" s="49">
        <v>25</v>
      </c>
      <c r="F31" s="49">
        <v>25</v>
      </c>
      <c r="G31" s="49">
        <v>40</v>
      </c>
      <c r="H31" s="49">
        <v>29</v>
      </c>
      <c r="I31" s="49">
        <v>12</v>
      </c>
      <c r="J31" s="49">
        <v>12</v>
      </c>
      <c r="K31" s="49">
        <v>30</v>
      </c>
      <c r="L31" s="21">
        <f t="shared" si="1"/>
        <v>-0.2</v>
      </c>
      <c r="M31" s="25"/>
      <c r="N31"/>
    </row>
    <row r="32" spans="2:14" ht="12.75">
      <c r="B32" s="19" t="s">
        <v>22</v>
      </c>
      <c r="C32" s="20">
        <f aca="true" t="shared" si="4" ref="C32:K32">C33+C34</f>
        <v>270</v>
      </c>
      <c r="D32" s="20">
        <f>D33+D34</f>
        <v>270</v>
      </c>
      <c r="E32" s="20">
        <f t="shared" si="4"/>
        <v>368.698</v>
      </c>
      <c r="F32" s="20">
        <f t="shared" si="4"/>
        <v>360</v>
      </c>
      <c r="G32" s="20">
        <f t="shared" si="4"/>
        <v>330</v>
      </c>
      <c r="H32" s="20">
        <f t="shared" si="4"/>
        <v>207.009</v>
      </c>
      <c r="I32" s="20">
        <f t="shared" si="4"/>
        <v>245.535</v>
      </c>
      <c r="J32" s="20">
        <f t="shared" si="4"/>
        <v>245.764</v>
      </c>
      <c r="K32" s="20">
        <f t="shared" si="4"/>
        <v>465</v>
      </c>
      <c r="L32" s="21">
        <f t="shared" si="1"/>
        <v>-0.2676933425188094</v>
      </c>
      <c r="M32" s="34"/>
      <c r="N32"/>
    </row>
    <row r="33" spans="2:14" ht="12.75">
      <c r="B33" s="32" t="s">
        <v>23</v>
      </c>
      <c r="C33" s="49">
        <v>130</v>
      </c>
      <c r="D33" s="49">
        <v>100</v>
      </c>
      <c r="E33" s="49">
        <v>212.245</v>
      </c>
      <c r="F33" s="49">
        <v>200</v>
      </c>
      <c r="G33" s="49">
        <v>200</v>
      </c>
      <c r="H33" s="49">
        <v>133.009</v>
      </c>
      <c r="I33" s="49">
        <v>161.625</v>
      </c>
      <c r="J33" s="49">
        <v>162.064</v>
      </c>
      <c r="K33" s="49">
        <v>260</v>
      </c>
      <c r="L33" s="21">
        <f t="shared" si="1"/>
        <v>-0.3875002944710123</v>
      </c>
      <c r="M33" s="34"/>
      <c r="N33"/>
    </row>
    <row r="34" spans="2:14" ht="12.75">
      <c r="B34" s="32" t="s">
        <v>14</v>
      </c>
      <c r="C34" s="49">
        <v>140</v>
      </c>
      <c r="D34" s="49">
        <v>170</v>
      </c>
      <c r="E34" s="49">
        <v>156.453</v>
      </c>
      <c r="F34" s="49">
        <v>160</v>
      </c>
      <c r="G34" s="49">
        <v>130</v>
      </c>
      <c r="H34" s="49">
        <v>74</v>
      </c>
      <c r="I34" s="49">
        <v>83.91</v>
      </c>
      <c r="J34" s="49">
        <v>83.7</v>
      </c>
      <c r="K34" s="49">
        <v>205</v>
      </c>
      <c r="L34" s="21">
        <f t="shared" si="1"/>
        <v>-0.10516257278543718</v>
      </c>
      <c r="M34" s="25"/>
      <c r="N34"/>
    </row>
    <row r="35" spans="2:13" ht="13.5" thickBot="1">
      <c r="B35" s="57" t="s">
        <v>24</v>
      </c>
      <c r="C35" s="20">
        <f aca="true" t="shared" si="5" ref="C35:H35">C32+C27</f>
        <v>550</v>
      </c>
      <c r="D35" s="20">
        <f t="shared" si="5"/>
        <v>570</v>
      </c>
      <c r="E35" s="20">
        <f t="shared" si="5"/>
        <v>846.3299999999999</v>
      </c>
      <c r="F35" s="20">
        <f t="shared" si="5"/>
        <v>865</v>
      </c>
      <c r="G35" s="20">
        <f t="shared" si="5"/>
        <v>930</v>
      </c>
      <c r="H35" s="20">
        <f t="shared" si="5"/>
        <v>471.009</v>
      </c>
      <c r="I35" s="20">
        <f>I27+I32</f>
        <v>384.312</v>
      </c>
      <c r="J35" s="20">
        <f>J27+J32</f>
        <v>525.664</v>
      </c>
      <c r="K35" s="20">
        <f>K27+K32</f>
        <v>965</v>
      </c>
      <c r="L35" s="21">
        <f t="shared" si="1"/>
        <v>-0.3501352900168964</v>
      </c>
      <c r="M35" s="67"/>
    </row>
    <row r="36" spans="2:13" ht="14.25" thickBot="1" thickTop="1">
      <c r="B36" s="68"/>
      <c r="C36" s="69"/>
      <c r="D36" s="69"/>
      <c r="E36" s="69"/>
      <c r="F36" s="69"/>
      <c r="G36" s="69"/>
      <c r="H36" s="69"/>
      <c r="I36" s="69"/>
      <c r="J36" s="129"/>
      <c r="K36" s="69"/>
      <c r="L36" s="21"/>
      <c r="M36" s="67"/>
    </row>
    <row r="37" spans="2:13" ht="13.5" thickTop="1">
      <c r="B37" s="48" t="s">
        <v>25</v>
      </c>
      <c r="C37" s="70">
        <f>C24-C35</f>
        <v>73.64999999999998</v>
      </c>
      <c r="D37" s="70">
        <f>D24-D35</f>
        <v>61.40999999999997</v>
      </c>
      <c r="E37" s="70">
        <f>E39+E38</f>
        <v>83.089</v>
      </c>
      <c r="F37" s="70">
        <f>F24-F35</f>
        <v>77.23199999999997</v>
      </c>
      <c r="G37" s="20">
        <f>G24-G35</f>
        <v>40</v>
      </c>
      <c r="H37" s="20">
        <f>H39+H38</f>
        <v>34.232</v>
      </c>
      <c r="I37" s="20">
        <f>SUM(I38:I40)</f>
        <v>44.85</v>
      </c>
      <c r="J37" s="20">
        <f>J24-J35</f>
        <v>60.33600000000001</v>
      </c>
      <c r="K37" s="20">
        <f>K24-K35</f>
        <v>77</v>
      </c>
      <c r="L37" s="21">
        <f t="shared" si="1"/>
        <v>-0.11360107836175692</v>
      </c>
      <c r="M37" s="25"/>
    </row>
    <row r="38" spans="2:13" ht="12.75">
      <c r="B38" s="32" t="s">
        <v>26</v>
      </c>
      <c r="C38" s="20"/>
      <c r="D38" s="20"/>
      <c r="E38" s="84">
        <v>77.327</v>
      </c>
      <c r="F38" s="20"/>
      <c r="G38" s="20"/>
      <c r="H38" s="84">
        <v>31.405</v>
      </c>
      <c r="I38" s="84">
        <v>41.9</v>
      </c>
      <c r="J38" s="84">
        <v>53.923</v>
      </c>
      <c r="K38" s="20"/>
      <c r="L38" s="21"/>
      <c r="M38" s="25"/>
    </row>
    <row r="39" spans="2:13" ht="12.75">
      <c r="B39" s="32" t="s">
        <v>27</v>
      </c>
      <c r="C39" s="70"/>
      <c r="D39" s="70"/>
      <c r="E39" s="85">
        <v>5.762</v>
      </c>
      <c r="F39" s="70"/>
      <c r="G39" s="70"/>
      <c r="H39" s="85">
        <v>2.827</v>
      </c>
      <c r="I39" s="85">
        <v>2.95</v>
      </c>
      <c r="J39" s="85">
        <v>5.664</v>
      </c>
      <c r="K39" s="70"/>
      <c r="L39" s="21"/>
      <c r="M39" s="71"/>
    </row>
    <row r="40" spans="2:13" ht="13.5" thickBot="1">
      <c r="B40" s="72"/>
      <c r="C40" s="73"/>
      <c r="D40" s="73"/>
      <c r="E40" s="73"/>
      <c r="F40" s="73"/>
      <c r="G40" s="73"/>
      <c r="H40" s="73"/>
      <c r="I40" s="73"/>
      <c r="J40" s="130"/>
      <c r="K40" s="73"/>
      <c r="L40" s="21"/>
      <c r="M40" s="22"/>
    </row>
    <row r="41" spans="3:13" ht="13.5" thickTop="1">
      <c r="C41" s="77"/>
      <c r="D41" s="77"/>
      <c r="E41" s="77"/>
      <c r="F41" s="77"/>
      <c r="G41" s="77"/>
      <c r="H41" s="78"/>
      <c r="I41" s="79"/>
      <c r="J41" s="80"/>
      <c r="K41" s="80"/>
      <c r="L41" s="81" t="s">
        <v>30</v>
      </c>
      <c r="M41" s="22"/>
    </row>
    <row r="42" spans="2:13" ht="12.75">
      <c r="B42" s="76" t="s">
        <v>29</v>
      </c>
      <c r="C42" s="77"/>
      <c r="D42" s="77"/>
      <c r="E42" s="77"/>
      <c r="F42" s="77"/>
      <c r="G42" s="77"/>
      <c r="H42" s="78"/>
      <c r="I42" s="79"/>
      <c r="J42" s="80"/>
      <c r="K42" s="80"/>
      <c r="L42" s="80"/>
      <c r="M42" s="74"/>
    </row>
    <row r="43" spans="2:13" ht="12.75">
      <c r="B43" s="76" t="s">
        <v>54</v>
      </c>
      <c r="C43" s="141">
        <f>C37/C35</f>
        <v>0.13390909090909087</v>
      </c>
      <c r="D43" s="141">
        <f aca="true" t="shared" si="6" ref="D43:J43">D37/D35</f>
        <v>0.1077368421052631</v>
      </c>
      <c r="E43" s="141">
        <f t="shared" si="6"/>
        <v>0.09817565252324743</v>
      </c>
      <c r="F43" s="141">
        <f t="shared" si="6"/>
        <v>0.08928554913294795</v>
      </c>
      <c r="G43" s="141">
        <f t="shared" si="6"/>
        <v>0.043010752688172046</v>
      </c>
      <c r="H43" s="141">
        <f t="shared" si="6"/>
        <v>0.07267801676825708</v>
      </c>
      <c r="I43" s="141">
        <f t="shared" si="6"/>
        <v>0.11670205458065322</v>
      </c>
      <c r="J43" s="141">
        <f t="shared" si="6"/>
        <v>0.11478054422596946</v>
      </c>
      <c r="K43" s="80"/>
      <c r="L43" s="80"/>
      <c r="M43" s="74"/>
    </row>
    <row r="44" spans="2:13" ht="12.75">
      <c r="B44" s="76" t="s">
        <v>55</v>
      </c>
      <c r="C44" s="82"/>
      <c r="D44" s="82"/>
      <c r="E44" s="82"/>
      <c r="F44" s="82"/>
      <c r="G44" s="82"/>
      <c r="H44" s="67"/>
      <c r="I44" s="76"/>
      <c r="J44" s="80"/>
      <c r="K44" s="80"/>
      <c r="L44" s="80"/>
      <c r="M44" s="74"/>
    </row>
    <row r="45" spans="2:13" ht="12.75">
      <c r="B45" s="76"/>
      <c r="C45" s="82"/>
      <c r="D45" s="82"/>
      <c r="E45" s="82"/>
      <c r="F45" s="82"/>
      <c r="G45" s="82"/>
      <c r="H45" s="67"/>
      <c r="I45" s="76"/>
      <c r="J45" s="76"/>
      <c r="K45" s="76"/>
      <c r="L45" s="111"/>
      <c r="M45" s="74"/>
    </row>
    <row r="47" spans="3:10" ht="12.75">
      <c r="C47" s="134">
        <f aca="true" t="shared" si="7" ref="C47:J47">C37/C35</f>
        <v>0.13390909090909087</v>
      </c>
      <c r="D47" s="134"/>
      <c r="E47" s="134">
        <f t="shared" si="7"/>
        <v>0.09817565252324743</v>
      </c>
      <c r="F47" s="134">
        <f t="shared" si="7"/>
        <v>0.08928554913294795</v>
      </c>
      <c r="G47" s="134">
        <f t="shared" si="7"/>
        <v>0.043010752688172046</v>
      </c>
      <c r="H47" s="134">
        <f t="shared" si="7"/>
        <v>0.07267801676825708</v>
      </c>
      <c r="I47" s="134">
        <f t="shared" si="7"/>
        <v>0.11670205458065322</v>
      </c>
      <c r="J47" s="134">
        <f t="shared" si="7"/>
        <v>0.11478054422596946</v>
      </c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4"/>
  <sheetViews>
    <sheetView zoomScale="150" zoomScaleNormal="15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11.421875" defaultRowHeight="12.75"/>
  <cols>
    <col min="1" max="1" width="2.00390625" style="0" customWidth="1"/>
    <col min="2" max="2" width="45.7109375" style="0" customWidth="1"/>
    <col min="3" max="5" width="12.7109375" style="0" customWidth="1"/>
    <col min="6" max="7" width="12.7109375" style="0" hidden="1" customWidth="1"/>
    <col min="8" max="8" width="12.00390625" style="0" customWidth="1"/>
    <col min="9" max="10" width="12.7109375" style="0" customWidth="1"/>
    <col min="11" max="11" width="12.7109375" style="0" hidden="1" customWidth="1"/>
    <col min="12" max="12" width="10.421875" style="0" customWidth="1"/>
    <col min="13" max="13" width="3.140625" style="0" customWidth="1"/>
    <col min="14" max="14" width="9.8515625" style="2" customWidth="1"/>
  </cols>
  <sheetData>
    <row r="1" spans="2:15" ht="24">
      <c r="B1" s="1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  <c r="O1" s="2"/>
    </row>
    <row r="2" spans="2:15" s="5" customFormat="1" ht="16.5" thickBot="1">
      <c r="B2" s="3"/>
      <c r="C2" s="3"/>
      <c r="D2" s="3"/>
      <c r="E2" s="3"/>
      <c r="F2" s="3"/>
      <c r="G2" s="3"/>
      <c r="H2" s="4"/>
      <c r="I2" s="3"/>
      <c r="J2" s="3"/>
      <c r="K2" s="3"/>
      <c r="L2" s="4"/>
      <c r="M2" s="4"/>
      <c r="O2" s="6"/>
    </row>
    <row r="3" spans="2:13" ht="36" thickBot="1" thickTop="1">
      <c r="B3" s="7" t="s">
        <v>1</v>
      </c>
      <c r="C3" s="8" t="s">
        <v>92</v>
      </c>
      <c r="D3" s="8" t="s">
        <v>80</v>
      </c>
      <c r="E3" s="8" t="s">
        <v>66</v>
      </c>
      <c r="F3" s="8" t="s">
        <v>57</v>
      </c>
      <c r="G3" s="8" t="s">
        <v>32</v>
      </c>
      <c r="H3" s="8" t="s">
        <v>43</v>
      </c>
      <c r="I3" s="9" t="s">
        <v>81</v>
      </c>
      <c r="J3" s="8" t="s">
        <v>82</v>
      </c>
      <c r="K3" s="9" t="s">
        <v>2</v>
      </c>
      <c r="L3" s="10" t="s">
        <v>42</v>
      </c>
      <c r="M3" s="11"/>
    </row>
    <row r="4" spans="2:13" ht="14.25" thickBot="1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1"/>
    </row>
    <row r="5" spans="2:13" ht="13.5" thickTop="1">
      <c r="B5" s="14" t="s">
        <v>3</v>
      </c>
      <c r="C5" s="15"/>
      <c r="D5" s="15"/>
      <c r="E5" s="15"/>
      <c r="F5" s="15"/>
      <c r="G5" s="15"/>
      <c r="H5" s="15"/>
      <c r="I5" s="15"/>
      <c r="J5" s="16"/>
      <c r="K5" s="17"/>
      <c r="L5" s="18"/>
      <c r="M5" s="11"/>
    </row>
    <row r="6" spans="2:16" ht="12.75">
      <c r="B6" s="19" t="s">
        <v>67</v>
      </c>
      <c r="C6" s="20">
        <v>91.449</v>
      </c>
      <c r="D6" s="20">
        <v>92.059</v>
      </c>
      <c r="E6" s="20">
        <v>150</v>
      </c>
      <c r="F6" s="20">
        <v>150</v>
      </c>
      <c r="G6" s="20">
        <v>131</v>
      </c>
      <c r="H6" s="20">
        <v>87</v>
      </c>
      <c r="I6" s="20">
        <v>61</v>
      </c>
      <c r="J6" s="20">
        <v>53</v>
      </c>
      <c r="K6" s="20">
        <v>78</v>
      </c>
      <c r="L6" s="21">
        <f>(C6-E6)/E6</f>
        <v>-0.39034</v>
      </c>
      <c r="M6" s="22"/>
      <c r="O6" s="2"/>
      <c r="P6" s="2"/>
    </row>
    <row r="7" spans="2:16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1"/>
      <c r="M7" s="25"/>
      <c r="O7" s="112"/>
      <c r="P7" s="113"/>
    </row>
    <row r="8" spans="2:16" ht="12.75">
      <c r="B8" s="19" t="s">
        <v>68</v>
      </c>
      <c r="C8" s="28">
        <f>C10/C6</f>
        <v>3.761692309374624</v>
      </c>
      <c r="D8" s="28">
        <f>D10/D6</f>
        <v>3.8493792024679827</v>
      </c>
      <c r="E8" s="28">
        <f>E10/E6</f>
        <v>3.1933333333333334</v>
      </c>
      <c r="F8" s="28">
        <f aca="true" t="shared" si="0" ref="F8:K8">F10/F6</f>
        <v>3.1866666666666665</v>
      </c>
      <c r="G8" s="28">
        <f t="shared" si="0"/>
        <v>3.8473282442748094</v>
      </c>
      <c r="H8" s="28">
        <f t="shared" si="0"/>
        <v>5.011494252873563</v>
      </c>
      <c r="I8" s="28">
        <f t="shared" si="0"/>
        <v>5.213114754098361</v>
      </c>
      <c r="J8" s="28">
        <f t="shared" si="0"/>
        <v>4.528301886792453</v>
      </c>
      <c r="K8" s="28">
        <f t="shared" si="0"/>
        <v>3.717948717948718</v>
      </c>
      <c r="L8" s="21">
        <f aca="true" t="shared" si="1" ref="L8:L37">(C8-E8)/E8</f>
        <v>0.177982977883494</v>
      </c>
      <c r="M8" s="29"/>
      <c r="O8" s="112"/>
      <c r="P8" s="113"/>
    </row>
    <row r="9" spans="2:16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21"/>
      <c r="M9" s="29"/>
      <c r="O9" s="112"/>
      <c r="P9" s="113"/>
    </row>
    <row r="10" spans="2:16" ht="12.75">
      <c r="B10" s="19" t="s">
        <v>69</v>
      </c>
      <c r="C10" s="20">
        <v>344.003</v>
      </c>
      <c r="D10" s="20">
        <v>354.37</v>
      </c>
      <c r="E10" s="20">
        <v>479</v>
      </c>
      <c r="F10" s="20">
        <v>478</v>
      </c>
      <c r="G10" s="20">
        <v>504</v>
      </c>
      <c r="H10" s="20">
        <v>436</v>
      </c>
      <c r="I10" s="20">
        <v>318</v>
      </c>
      <c r="J10" s="20">
        <v>240</v>
      </c>
      <c r="K10" s="20">
        <v>290</v>
      </c>
      <c r="L10" s="21">
        <f t="shared" si="1"/>
        <v>-0.2818308977035491</v>
      </c>
      <c r="M10" s="25"/>
      <c r="O10" s="112"/>
      <c r="P10" s="113"/>
    </row>
    <row r="11" spans="2:16" ht="12.75">
      <c r="B11" s="32" t="s">
        <v>4</v>
      </c>
      <c r="C11" s="33">
        <f>C10-C19</f>
        <v>58.53299999999996</v>
      </c>
      <c r="D11" s="33">
        <f>D10-D19</f>
        <v>67.34000000000003</v>
      </c>
      <c r="E11" s="33">
        <f>E10-E19</f>
        <v>77.92500000000001</v>
      </c>
      <c r="F11" s="33">
        <f>F10-F19</f>
        <v>75</v>
      </c>
      <c r="G11" s="33">
        <v>68</v>
      </c>
      <c r="H11" s="33">
        <f>H10-H19</f>
        <v>51</v>
      </c>
      <c r="I11" s="33">
        <f>I10-I19</f>
        <v>37.641999999999996</v>
      </c>
      <c r="J11" s="33">
        <f>J10-J19</f>
        <v>47</v>
      </c>
      <c r="K11" s="33">
        <f>K10-K19</f>
        <v>52</v>
      </c>
      <c r="L11" s="21">
        <f t="shared" si="1"/>
        <v>-0.2488546679499525</v>
      </c>
      <c r="M11" s="34"/>
      <c r="O11" s="112"/>
      <c r="P11" s="113"/>
    </row>
    <row r="12" spans="2:16" ht="12.75">
      <c r="B12" s="35" t="s">
        <v>5</v>
      </c>
      <c r="C12" s="33"/>
      <c r="D12" s="33"/>
      <c r="E12" s="33"/>
      <c r="F12" s="33"/>
      <c r="G12" s="33"/>
      <c r="H12" s="33"/>
      <c r="I12" s="33">
        <f>I10-I19</f>
        <v>37.641999999999996</v>
      </c>
      <c r="J12" s="33">
        <f>J10-J19</f>
        <v>47</v>
      </c>
      <c r="K12" s="33">
        <f>K10-K19</f>
        <v>52</v>
      </c>
      <c r="L12" s="21"/>
      <c r="M12" s="36"/>
      <c r="O12" s="112"/>
      <c r="P12" s="113"/>
    </row>
    <row r="13" spans="2:16" ht="12.75">
      <c r="B13" s="35"/>
      <c r="C13" s="37"/>
      <c r="D13" s="37"/>
      <c r="E13" s="37"/>
      <c r="F13" s="37"/>
      <c r="G13" s="37"/>
      <c r="H13" s="37"/>
      <c r="I13" s="37"/>
      <c r="J13" s="38"/>
      <c r="K13" s="39"/>
      <c r="L13" s="21"/>
      <c r="M13" s="40"/>
      <c r="O13" s="112"/>
      <c r="P13" s="113"/>
    </row>
    <row r="14" spans="2:16" ht="12.75">
      <c r="B14" s="41" t="s">
        <v>95</v>
      </c>
      <c r="C14" s="42">
        <v>216.969</v>
      </c>
      <c r="D14" s="42">
        <v>188.295</v>
      </c>
      <c r="E14" s="42">
        <v>289.88</v>
      </c>
      <c r="F14" s="42">
        <v>376</v>
      </c>
      <c r="G14" s="42"/>
      <c r="H14" s="42"/>
      <c r="I14" s="42"/>
      <c r="J14" s="42"/>
      <c r="K14" s="42"/>
      <c r="L14" s="21">
        <f t="shared" si="1"/>
        <v>-0.2515213191665517</v>
      </c>
      <c r="M14" s="40"/>
      <c r="O14" s="114"/>
      <c r="P14" s="115"/>
    </row>
    <row r="15" spans="2:16" ht="12.75">
      <c r="B15" s="41" t="s">
        <v>96</v>
      </c>
      <c r="C15" s="43">
        <f>C14/C10</f>
        <v>0.630718336758691</v>
      </c>
      <c r="D15" s="43">
        <f>D14/D10</f>
        <v>0.5313514123656066</v>
      </c>
      <c r="E15" s="43">
        <f>E14/E10</f>
        <v>0.6051774530271399</v>
      </c>
      <c r="F15" s="43">
        <f>F14/F19</f>
        <v>0.9330024813895782</v>
      </c>
      <c r="G15" s="43"/>
      <c r="H15" s="43"/>
      <c r="I15" s="43"/>
      <c r="J15" s="43"/>
      <c r="K15" s="43"/>
      <c r="L15" s="21"/>
      <c r="M15" s="25"/>
      <c r="O15" s="114"/>
      <c r="P15" s="115"/>
    </row>
    <row r="16" spans="2:16" ht="12.75">
      <c r="B16" s="44"/>
      <c r="C16" s="45"/>
      <c r="D16" s="45"/>
      <c r="E16" s="45"/>
      <c r="F16" s="45"/>
      <c r="G16" s="45"/>
      <c r="H16" s="45"/>
      <c r="I16" s="45"/>
      <c r="J16" s="46"/>
      <c r="K16" s="39"/>
      <c r="L16" s="21"/>
      <c r="M16" s="47"/>
      <c r="O16" s="114"/>
      <c r="P16" s="115"/>
    </row>
    <row r="17" spans="2:16" ht="12.75">
      <c r="B17" s="48" t="s">
        <v>6</v>
      </c>
      <c r="C17" s="45"/>
      <c r="D17" s="45"/>
      <c r="E17" s="45"/>
      <c r="F17" s="45"/>
      <c r="G17" s="45"/>
      <c r="H17" s="45"/>
      <c r="I17" s="45"/>
      <c r="J17" s="46"/>
      <c r="K17" s="39"/>
      <c r="L17" s="21"/>
      <c r="M17" s="29"/>
      <c r="O17" s="114"/>
      <c r="P17" s="115"/>
    </row>
    <row r="18" spans="2:16" ht="12.75">
      <c r="B18" s="41" t="s">
        <v>7</v>
      </c>
      <c r="C18" s="33">
        <v>45</v>
      </c>
      <c r="D18" s="33">
        <v>45</v>
      </c>
      <c r="E18" s="33">
        <f>H37</f>
        <v>41.246</v>
      </c>
      <c r="F18" s="33">
        <f>H37</f>
        <v>41.246</v>
      </c>
      <c r="G18" s="33">
        <v>40</v>
      </c>
      <c r="H18" s="33">
        <f>I37</f>
        <v>18.358000000000004</v>
      </c>
      <c r="I18" s="33">
        <f>J37</f>
        <v>10</v>
      </c>
      <c r="J18" s="49">
        <f>K37</f>
        <v>40</v>
      </c>
      <c r="K18" s="49">
        <v>41</v>
      </c>
      <c r="L18" s="21">
        <f t="shared" si="1"/>
        <v>0.09101488629200402</v>
      </c>
      <c r="M18" s="34"/>
      <c r="O18" s="114"/>
      <c r="P18" s="115"/>
    </row>
    <row r="19" spans="2:16" ht="12.75">
      <c r="B19" s="41" t="s">
        <v>8</v>
      </c>
      <c r="C19" s="49">
        <v>285.47</v>
      </c>
      <c r="D19" s="49">
        <v>287.03</v>
      </c>
      <c r="E19" s="49">
        <v>401.075</v>
      </c>
      <c r="F19" s="49">
        <v>403</v>
      </c>
      <c r="G19" s="49">
        <v>436</v>
      </c>
      <c r="H19" s="49">
        <v>385</v>
      </c>
      <c r="I19" s="49">
        <v>280.358</v>
      </c>
      <c r="J19" s="49">
        <v>193</v>
      </c>
      <c r="K19" s="49">
        <v>238</v>
      </c>
      <c r="L19" s="21">
        <f t="shared" si="1"/>
        <v>-0.28823786074923635</v>
      </c>
      <c r="M19" s="34"/>
      <c r="O19" s="116"/>
      <c r="P19" s="117"/>
    </row>
    <row r="20" spans="2:16" ht="12.75">
      <c r="B20" s="32" t="s">
        <v>9</v>
      </c>
      <c r="C20" s="51"/>
      <c r="D20" s="51"/>
      <c r="E20" s="51"/>
      <c r="F20" s="51"/>
      <c r="G20" s="51"/>
      <c r="H20" s="51">
        <v>9</v>
      </c>
      <c r="I20" s="51">
        <v>6</v>
      </c>
      <c r="J20" s="52">
        <v>8</v>
      </c>
      <c r="K20" s="49">
        <v>8</v>
      </c>
      <c r="L20" s="21"/>
      <c r="M20" s="25"/>
      <c r="O20" s="116"/>
      <c r="P20" s="117"/>
    </row>
    <row r="21" spans="2:16" ht="13.5" thickBot="1">
      <c r="B21" s="41" t="s">
        <v>12</v>
      </c>
      <c r="C21" s="37">
        <f>C22+C23</f>
        <v>5</v>
      </c>
      <c r="D21" s="37">
        <f>D22+D23</f>
        <v>4</v>
      </c>
      <c r="E21" s="33">
        <f>E23+E22</f>
        <v>4.243</v>
      </c>
      <c r="F21" s="37">
        <f aca="true" t="shared" si="2" ref="F21:K21">F22+F23</f>
        <v>2</v>
      </c>
      <c r="G21" s="37">
        <f t="shared" si="2"/>
        <v>2</v>
      </c>
      <c r="H21" s="33">
        <f t="shared" si="2"/>
        <v>1.9327</v>
      </c>
      <c r="I21" s="37">
        <f t="shared" si="2"/>
        <v>3</v>
      </c>
      <c r="J21" s="37">
        <f t="shared" si="2"/>
        <v>7</v>
      </c>
      <c r="K21" s="37">
        <f t="shared" si="2"/>
        <v>6</v>
      </c>
      <c r="L21" s="21">
        <f t="shared" si="1"/>
        <v>0.17841150129625255</v>
      </c>
      <c r="M21" s="34"/>
      <c r="O21" s="118"/>
      <c r="P21" s="119"/>
    </row>
    <row r="22" spans="2:16" ht="14.25" thickBot="1" thickTop="1">
      <c r="B22" s="32" t="s">
        <v>58</v>
      </c>
      <c r="C22" s="37">
        <v>4</v>
      </c>
      <c r="D22" s="37">
        <v>3</v>
      </c>
      <c r="E22" s="33">
        <v>3.806</v>
      </c>
      <c r="F22" s="37">
        <v>1</v>
      </c>
      <c r="G22" s="37">
        <v>1</v>
      </c>
      <c r="H22" s="33">
        <v>1.465</v>
      </c>
      <c r="I22" s="37">
        <v>2</v>
      </c>
      <c r="J22" s="37">
        <v>7</v>
      </c>
      <c r="K22" s="37">
        <v>6</v>
      </c>
      <c r="L22" s="21">
        <f t="shared" si="1"/>
        <v>0.050972149238045175</v>
      </c>
      <c r="M22" s="34"/>
      <c r="O22" s="118"/>
      <c r="P22" s="120"/>
    </row>
    <row r="23" spans="2:14" ht="13.5" thickTop="1">
      <c r="B23" s="32" t="s">
        <v>14</v>
      </c>
      <c r="C23" s="37">
        <v>1</v>
      </c>
      <c r="D23" s="37">
        <v>1</v>
      </c>
      <c r="E23" s="33">
        <v>0.437</v>
      </c>
      <c r="F23" s="37">
        <v>1</v>
      </c>
      <c r="G23" s="37">
        <v>1</v>
      </c>
      <c r="H23" s="33">
        <v>0.4677</v>
      </c>
      <c r="I23" s="37">
        <v>1</v>
      </c>
      <c r="J23" s="37">
        <v>0</v>
      </c>
      <c r="K23" s="37">
        <v>0</v>
      </c>
      <c r="L23" s="21">
        <f t="shared" si="1"/>
        <v>1.2883295194508009</v>
      </c>
      <c r="M23" s="25"/>
      <c r="N23"/>
    </row>
    <row r="24" spans="2:14" ht="13.5" thickBot="1">
      <c r="B24" s="57" t="s">
        <v>15</v>
      </c>
      <c r="C24" s="20">
        <f>C18+C19+C21</f>
        <v>335.47</v>
      </c>
      <c r="D24" s="20">
        <f>D18+D19+D21</f>
        <v>336.03</v>
      </c>
      <c r="E24" s="20">
        <f>E18+E19+E21</f>
        <v>446.56399999999996</v>
      </c>
      <c r="F24" s="20">
        <f aca="true" t="shared" si="3" ref="F24:K24">F18+F19+F21</f>
        <v>446.246</v>
      </c>
      <c r="G24" s="20">
        <f t="shared" si="3"/>
        <v>478</v>
      </c>
      <c r="H24" s="20">
        <f t="shared" si="3"/>
        <v>405.2907</v>
      </c>
      <c r="I24" s="20">
        <f t="shared" si="3"/>
        <v>293.358</v>
      </c>
      <c r="J24" s="20">
        <f t="shared" si="3"/>
        <v>240</v>
      </c>
      <c r="K24" s="20">
        <f t="shared" si="3"/>
        <v>285</v>
      </c>
      <c r="L24" s="21">
        <f t="shared" si="1"/>
        <v>-0.24877509158821567</v>
      </c>
      <c r="M24" s="25"/>
      <c r="N24"/>
    </row>
    <row r="25" spans="2:14" ht="14.25" thickBot="1" thickTop="1">
      <c r="B25" s="58"/>
      <c r="C25" s="59"/>
      <c r="D25" s="59"/>
      <c r="E25" s="59"/>
      <c r="F25" s="59"/>
      <c r="G25" s="59"/>
      <c r="H25" s="60"/>
      <c r="I25" s="61"/>
      <c r="J25" s="62"/>
      <c r="K25" s="62"/>
      <c r="L25" s="21"/>
      <c r="M25" s="25"/>
      <c r="N25"/>
    </row>
    <row r="26" spans="2:14" ht="13.5" thickTop="1">
      <c r="B26" s="48" t="s">
        <v>16</v>
      </c>
      <c r="C26" s="63"/>
      <c r="D26" s="63"/>
      <c r="E26" s="63"/>
      <c r="F26" s="63"/>
      <c r="G26" s="63"/>
      <c r="H26" s="64"/>
      <c r="I26" s="65"/>
      <c r="J26" s="66"/>
      <c r="K26" s="66"/>
      <c r="L26" s="21"/>
      <c r="M26" s="25"/>
      <c r="N26"/>
    </row>
    <row r="27" spans="2:14" ht="12.75">
      <c r="B27" s="19" t="s">
        <v>17</v>
      </c>
      <c r="C27" s="20">
        <f>C28+C29+C30+C31</f>
        <v>71</v>
      </c>
      <c r="D27" s="20">
        <f>D28+D29+D30+D31</f>
        <v>76</v>
      </c>
      <c r="E27" s="20">
        <f>E28+E29+E30+E31</f>
        <v>94.705</v>
      </c>
      <c r="F27" s="20">
        <f aca="true" t="shared" si="4" ref="F27:K27">F28+F29+F30+F31</f>
        <v>68</v>
      </c>
      <c r="G27" s="20">
        <f t="shared" si="4"/>
        <v>110</v>
      </c>
      <c r="H27" s="20">
        <f t="shared" si="4"/>
        <v>94.67099999999999</v>
      </c>
      <c r="I27" s="20">
        <f t="shared" si="4"/>
        <v>58</v>
      </c>
      <c r="J27" s="20">
        <f t="shared" si="4"/>
        <v>24</v>
      </c>
      <c r="K27" s="20">
        <f t="shared" si="4"/>
        <v>54</v>
      </c>
      <c r="L27" s="21">
        <f t="shared" si="1"/>
        <v>-0.250303574256903</v>
      </c>
      <c r="M27" s="34"/>
      <c r="N27"/>
    </row>
    <row r="28" spans="2:14" ht="12.75">
      <c r="B28" s="32" t="s">
        <v>51</v>
      </c>
      <c r="C28" s="49">
        <v>15</v>
      </c>
      <c r="D28" s="49">
        <v>20</v>
      </c>
      <c r="E28" s="49">
        <v>21.705</v>
      </c>
      <c r="F28" s="49">
        <v>25</v>
      </c>
      <c r="G28" s="49">
        <v>60</v>
      </c>
      <c r="H28" s="49">
        <v>33.671</v>
      </c>
      <c r="I28" s="49">
        <v>12</v>
      </c>
      <c r="J28" s="49">
        <v>7</v>
      </c>
      <c r="K28" s="49">
        <v>20</v>
      </c>
      <c r="L28" s="21">
        <f t="shared" si="1"/>
        <v>-0.30891499654457494</v>
      </c>
      <c r="M28" s="34"/>
      <c r="N28"/>
    </row>
    <row r="29" spans="2:14" ht="12.75">
      <c r="B29" s="32" t="s">
        <v>59</v>
      </c>
      <c r="C29" s="49">
        <v>40</v>
      </c>
      <c r="D29" s="49">
        <v>40</v>
      </c>
      <c r="E29" s="49">
        <v>55</v>
      </c>
      <c r="F29" s="49">
        <v>25</v>
      </c>
      <c r="G29" s="49">
        <v>30</v>
      </c>
      <c r="H29" s="49">
        <v>43</v>
      </c>
      <c r="I29" s="49">
        <v>31</v>
      </c>
      <c r="J29" s="49">
        <v>5</v>
      </c>
      <c r="K29" s="49">
        <v>9</v>
      </c>
      <c r="L29" s="21">
        <f t="shared" si="1"/>
        <v>-0.2727272727272727</v>
      </c>
      <c r="M29" s="34"/>
      <c r="N29"/>
    </row>
    <row r="30" spans="2:14" ht="12.75">
      <c r="B30" s="32" t="s">
        <v>60</v>
      </c>
      <c r="C30" s="49">
        <v>10</v>
      </c>
      <c r="D30" s="49">
        <v>10</v>
      </c>
      <c r="E30" s="49">
        <v>10</v>
      </c>
      <c r="F30" s="49">
        <v>10</v>
      </c>
      <c r="G30" s="49">
        <v>10</v>
      </c>
      <c r="H30" s="49">
        <v>8</v>
      </c>
      <c r="I30" s="49">
        <v>7</v>
      </c>
      <c r="J30" s="49">
        <v>6</v>
      </c>
      <c r="K30" s="49">
        <v>13</v>
      </c>
      <c r="L30" s="21">
        <f t="shared" si="1"/>
        <v>0</v>
      </c>
      <c r="M30" s="34"/>
      <c r="N30"/>
    </row>
    <row r="31" spans="2:14" ht="12.75">
      <c r="B31" s="32" t="s">
        <v>20</v>
      </c>
      <c r="C31" s="49">
        <v>6</v>
      </c>
      <c r="D31" s="49">
        <v>6</v>
      </c>
      <c r="E31" s="49">
        <v>8</v>
      </c>
      <c r="F31" s="49">
        <v>8</v>
      </c>
      <c r="G31" s="49">
        <v>10</v>
      </c>
      <c r="H31" s="49">
        <v>10</v>
      </c>
      <c r="I31" s="49">
        <v>8</v>
      </c>
      <c r="J31" s="49">
        <v>6</v>
      </c>
      <c r="K31" s="49">
        <v>12</v>
      </c>
      <c r="L31" s="21">
        <f t="shared" si="1"/>
        <v>-0.25</v>
      </c>
      <c r="M31" s="25"/>
      <c r="N31"/>
    </row>
    <row r="32" spans="2:14" ht="12.75">
      <c r="B32" s="19" t="s">
        <v>22</v>
      </c>
      <c r="C32" s="20">
        <f>C33+C34</f>
        <v>210</v>
      </c>
      <c r="D32" s="20">
        <f>D33+D34</f>
        <v>220</v>
      </c>
      <c r="E32" s="20">
        <f>E33+E34</f>
        <v>306.57599999999996</v>
      </c>
      <c r="F32" s="20">
        <f aca="true" t="shared" si="5" ref="F32:K32">F33+F34</f>
        <v>335</v>
      </c>
      <c r="G32" s="20">
        <f t="shared" si="5"/>
        <v>310</v>
      </c>
      <c r="H32" s="20">
        <f t="shared" si="5"/>
        <v>277</v>
      </c>
      <c r="I32" s="20">
        <f t="shared" si="5"/>
        <v>217</v>
      </c>
      <c r="J32" s="20">
        <f t="shared" si="5"/>
        <v>206</v>
      </c>
      <c r="K32" s="20">
        <f t="shared" si="5"/>
        <v>191</v>
      </c>
      <c r="L32" s="21">
        <f t="shared" si="1"/>
        <v>-0.31501487396273675</v>
      </c>
      <c r="M32" s="34"/>
      <c r="N32"/>
    </row>
    <row r="33" spans="2:14" ht="12.75">
      <c r="B33" s="32" t="s">
        <v>23</v>
      </c>
      <c r="C33" s="49">
        <v>20</v>
      </c>
      <c r="D33" s="49">
        <v>20</v>
      </c>
      <c r="E33" s="49">
        <v>34.433</v>
      </c>
      <c r="F33" s="49">
        <v>35</v>
      </c>
      <c r="G33" s="49">
        <v>50</v>
      </c>
      <c r="H33" s="49">
        <v>19</v>
      </c>
      <c r="I33" s="49">
        <v>18</v>
      </c>
      <c r="J33" s="49">
        <v>25</v>
      </c>
      <c r="K33" s="49">
        <v>49</v>
      </c>
      <c r="L33" s="21">
        <f t="shared" si="1"/>
        <v>-0.41916185055034416</v>
      </c>
      <c r="M33" s="34"/>
      <c r="N33"/>
    </row>
    <row r="34" spans="2:14" ht="12.75">
      <c r="B34" s="32" t="s">
        <v>14</v>
      </c>
      <c r="C34" s="49">
        <v>190</v>
      </c>
      <c r="D34" s="49">
        <v>200</v>
      </c>
      <c r="E34" s="49">
        <v>272.143</v>
      </c>
      <c r="F34" s="49">
        <v>300</v>
      </c>
      <c r="G34" s="49">
        <v>260</v>
      </c>
      <c r="H34" s="49">
        <v>258</v>
      </c>
      <c r="I34" s="49">
        <v>199</v>
      </c>
      <c r="J34" s="49">
        <v>181</v>
      </c>
      <c r="K34" s="49">
        <v>142</v>
      </c>
      <c r="L34" s="21">
        <f t="shared" si="1"/>
        <v>-0.30183763683063675</v>
      </c>
      <c r="M34" s="25"/>
      <c r="N34"/>
    </row>
    <row r="35" spans="2:13" ht="13.5" thickBot="1">
      <c r="B35" s="57" t="s">
        <v>24</v>
      </c>
      <c r="C35" s="20">
        <f aca="true" t="shared" si="6" ref="C35:H35">C32+C27</f>
        <v>281</v>
      </c>
      <c r="D35" s="20">
        <f t="shared" si="6"/>
        <v>296</v>
      </c>
      <c r="E35" s="20">
        <f t="shared" si="6"/>
        <v>401.28099999999995</v>
      </c>
      <c r="F35" s="20">
        <f t="shared" si="6"/>
        <v>403</v>
      </c>
      <c r="G35" s="20">
        <f t="shared" si="6"/>
        <v>420</v>
      </c>
      <c r="H35" s="20">
        <f t="shared" si="6"/>
        <v>371.671</v>
      </c>
      <c r="I35" s="20">
        <f>I27+I32</f>
        <v>275</v>
      </c>
      <c r="J35" s="20">
        <f>J27+J32</f>
        <v>230</v>
      </c>
      <c r="K35" s="20">
        <f>K27+K32</f>
        <v>245</v>
      </c>
      <c r="L35" s="21">
        <f t="shared" si="1"/>
        <v>-0.2997425744054664</v>
      </c>
      <c r="M35" s="67"/>
    </row>
    <row r="36" spans="2:13" ht="14.25" thickBot="1" thickTop="1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21"/>
      <c r="M36" s="67"/>
    </row>
    <row r="37" spans="2:13" ht="13.5" thickTop="1">
      <c r="B37" s="48" t="s">
        <v>25</v>
      </c>
      <c r="C37" s="70">
        <f>C24-C35</f>
        <v>54.47000000000003</v>
      </c>
      <c r="D37" s="70">
        <f>D24-D35</f>
        <v>40.02999999999997</v>
      </c>
      <c r="E37" s="70">
        <f>E24-E35</f>
        <v>45.283000000000015</v>
      </c>
      <c r="F37" s="70">
        <f aca="true" t="shared" si="7" ref="F37:K37">F24-F35</f>
        <v>43.24599999999998</v>
      </c>
      <c r="G37" s="20">
        <f t="shared" si="7"/>
        <v>58</v>
      </c>
      <c r="H37" s="20">
        <f>+H39+H38</f>
        <v>41.246</v>
      </c>
      <c r="I37" s="20">
        <f t="shared" si="7"/>
        <v>18.358000000000004</v>
      </c>
      <c r="J37" s="20">
        <f t="shared" si="7"/>
        <v>10</v>
      </c>
      <c r="K37" s="20">
        <f t="shared" si="7"/>
        <v>40</v>
      </c>
      <c r="L37" s="21">
        <f t="shared" si="1"/>
        <v>0.20287966786652847</v>
      </c>
      <c r="M37" s="25"/>
    </row>
    <row r="38" spans="2:13" ht="12.75">
      <c r="B38" s="32" t="s">
        <v>26</v>
      </c>
      <c r="C38" s="20"/>
      <c r="D38" s="20"/>
      <c r="E38" s="84">
        <v>44.991</v>
      </c>
      <c r="F38" s="20"/>
      <c r="G38" s="20"/>
      <c r="H38" s="84">
        <v>41.246</v>
      </c>
      <c r="I38" s="84">
        <v>17.51</v>
      </c>
      <c r="J38" s="84">
        <v>9.965</v>
      </c>
      <c r="K38" s="20"/>
      <c r="L38" s="21"/>
      <c r="M38" s="25"/>
    </row>
    <row r="39" spans="2:13" ht="12.75">
      <c r="B39" s="32" t="s">
        <v>27</v>
      </c>
      <c r="C39" s="70"/>
      <c r="D39" s="70"/>
      <c r="E39" s="70"/>
      <c r="F39" s="70"/>
      <c r="G39" s="70"/>
      <c r="H39" s="85"/>
      <c r="I39" s="70"/>
      <c r="J39" s="70"/>
      <c r="K39" s="70"/>
      <c r="L39" s="21"/>
      <c r="M39" s="71"/>
    </row>
    <row r="40" spans="2:13" ht="13.5" thickBot="1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21"/>
      <c r="M40" s="22"/>
    </row>
    <row r="41" spans="3:13" ht="13.5" thickTop="1">
      <c r="C41" s="77"/>
      <c r="D41" s="77"/>
      <c r="E41" s="77"/>
      <c r="F41" s="77"/>
      <c r="G41" s="77"/>
      <c r="H41" s="78"/>
      <c r="I41" s="79"/>
      <c r="J41" s="80"/>
      <c r="K41" s="80"/>
      <c r="L41" s="81" t="s">
        <v>30</v>
      </c>
      <c r="M41" s="22"/>
    </row>
    <row r="42" spans="2:13" ht="12.75">
      <c r="B42" s="76" t="s">
        <v>29</v>
      </c>
      <c r="C42" s="77"/>
      <c r="D42" s="77"/>
      <c r="E42" s="77"/>
      <c r="F42" s="77"/>
      <c r="G42" s="77"/>
      <c r="H42" s="78"/>
      <c r="I42" s="79"/>
      <c r="J42" s="80"/>
      <c r="K42" s="80"/>
      <c r="L42" s="80"/>
      <c r="M42" s="74"/>
    </row>
    <row r="43" spans="2:13" ht="12.75">
      <c r="B43" s="76" t="s">
        <v>31</v>
      </c>
      <c r="C43" s="77"/>
      <c r="D43" s="77"/>
      <c r="E43" s="77"/>
      <c r="F43" s="77"/>
      <c r="G43" s="77"/>
      <c r="H43" s="78"/>
      <c r="I43" s="79"/>
      <c r="J43" s="80"/>
      <c r="K43" s="80"/>
      <c r="L43" s="80"/>
      <c r="M43" s="74"/>
    </row>
    <row r="44" spans="3:13" ht="12.75">
      <c r="C44" s="82"/>
      <c r="D44" s="82"/>
      <c r="E44" s="82"/>
      <c r="F44" s="82"/>
      <c r="G44" s="82"/>
      <c r="H44" s="67"/>
      <c r="I44" s="76"/>
      <c r="J44" s="80"/>
      <c r="K44" s="80"/>
      <c r="L44" s="80"/>
      <c r="M44" s="74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AGENCE UNIQUE DE PAIEMENT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florence.balke</dc:creator>
  <cp:keywords/>
  <dc:description/>
  <cp:lastModifiedBy>xavier.rousselin</cp:lastModifiedBy>
  <cp:lastPrinted>2011-09-26T12:37:52Z</cp:lastPrinted>
  <dcterms:created xsi:type="dcterms:W3CDTF">2011-09-23T09:17:43Z</dcterms:created>
  <dcterms:modified xsi:type="dcterms:W3CDTF">2012-02-03T15:55:39Z</dcterms:modified>
  <cp:category/>
  <cp:version/>
  <cp:contentType/>
  <cp:contentStatus/>
</cp:coreProperties>
</file>