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NATIONALES\API_GECRI\GECRI\2022-INFLUENZA amont\décisions\I3\"/>
    </mc:Choice>
  </mc:AlternateContent>
  <bookViews>
    <workbookView xWindow="0" yWindow="0" windowWidth="16380" windowHeight="8190" tabRatio="500"/>
  </bookViews>
  <sheets>
    <sheet name="Synthèse" sheetId="1" r:id="rId1"/>
    <sheet name="Liste_UP" sheetId="2" r:id="rId2"/>
    <sheet name="Palmi-Fil_Longue_ITAVI" sheetId="3" r:id="rId3"/>
    <sheet name="Palmi-Autres" sheetId="4" r:id="rId4"/>
    <sheet name="Gallus-Fil_Longue_ITAVI" sheetId="5" r:id="rId5"/>
    <sheet name="Gallus-Autres" sheetId="6" r:id="rId6"/>
    <sheet name="PoulesPondeuses" sheetId="7" r:id="rId7"/>
    <sheet name="si_pas_de_dossier_I1" sheetId="8" r:id="rId8"/>
    <sheet name="param" sheetId="9" r:id="rId9"/>
  </sheets>
  <definedNames>
    <definedName name="Print_Area" localSheetId="0">Synthèse!$A$1:$E$54</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Q4934" i="9" l="1"/>
  <c r="Q4933" i="9"/>
  <c r="Q4932" i="9"/>
  <c r="Q4931" i="9"/>
  <c r="Q4930" i="9"/>
  <c r="Q4929" i="9"/>
  <c r="Q4928" i="9"/>
  <c r="Q4927" i="9"/>
  <c r="Q4926" i="9"/>
  <c r="Q4925" i="9"/>
  <c r="Q4924" i="9"/>
  <c r="Q4923" i="9"/>
  <c r="Q4922" i="9"/>
  <c r="Q4921" i="9"/>
  <c r="Q4920" i="9"/>
  <c r="Q4919" i="9"/>
  <c r="Q4918" i="9"/>
  <c r="Q4917" i="9"/>
  <c r="Q4916" i="9"/>
  <c r="Q4915" i="9"/>
  <c r="Q4914" i="9"/>
  <c r="Q4913" i="9"/>
  <c r="Q4912" i="9"/>
  <c r="Q4911" i="9"/>
  <c r="Q4910" i="9"/>
  <c r="Q4909" i="9"/>
  <c r="Q4908" i="9"/>
  <c r="Q4907" i="9"/>
  <c r="Q4906" i="9"/>
  <c r="Q4905" i="9"/>
  <c r="Q4904" i="9"/>
  <c r="Q4903" i="9"/>
  <c r="Q4902" i="9"/>
  <c r="Q4901" i="9"/>
  <c r="Q4900" i="9"/>
  <c r="Q4899" i="9"/>
  <c r="Q4898" i="9"/>
  <c r="Q4897" i="9"/>
  <c r="Q4896" i="9"/>
  <c r="Q4895" i="9"/>
  <c r="Q4894" i="9"/>
  <c r="Q4893" i="9"/>
  <c r="Q4892" i="9"/>
  <c r="Q4891" i="9"/>
  <c r="Q4890" i="9"/>
  <c r="Q4889" i="9"/>
  <c r="Q4888" i="9"/>
  <c r="Q4887" i="9"/>
  <c r="Q4886" i="9"/>
  <c r="Q4885" i="9"/>
  <c r="Q4884" i="9"/>
  <c r="Q4883" i="9"/>
  <c r="Q4882" i="9"/>
  <c r="Q4881" i="9"/>
  <c r="Q4880" i="9"/>
  <c r="Q4879" i="9"/>
  <c r="Q4878" i="9"/>
  <c r="Q4877" i="9"/>
  <c r="Q4876" i="9"/>
  <c r="Q4875" i="9"/>
  <c r="Q4874" i="9"/>
  <c r="Q4873" i="9"/>
  <c r="Q4872" i="9"/>
  <c r="Q4871" i="9"/>
  <c r="Q4870" i="9"/>
  <c r="Q4869" i="9"/>
  <c r="Q4868" i="9"/>
  <c r="Q4867" i="9"/>
  <c r="Q4866" i="9"/>
  <c r="Q4865" i="9"/>
  <c r="Q4864" i="9"/>
  <c r="Q4863" i="9"/>
  <c r="Q4862" i="9"/>
  <c r="Q4861" i="9"/>
  <c r="Q4860" i="9"/>
  <c r="Q4859" i="9"/>
  <c r="Q4858" i="9"/>
  <c r="Q4857" i="9"/>
  <c r="Q4856" i="9"/>
  <c r="Q4855" i="9"/>
  <c r="Q4854" i="9"/>
  <c r="Q4853" i="9"/>
  <c r="Q4852" i="9"/>
  <c r="Q4851" i="9"/>
  <c r="Q4850" i="9"/>
  <c r="Q4849" i="9"/>
  <c r="Q4848" i="9"/>
  <c r="Q4847" i="9"/>
  <c r="Q4846" i="9"/>
  <c r="Q4845" i="9"/>
  <c r="Q4844" i="9"/>
  <c r="Q4843" i="9"/>
  <c r="Q4842" i="9"/>
  <c r="Q4841" i="9"/>
  <c r="Q4840" i="9"/>
  <c r="Q4839" i="9"/>
  <c r="Q4838" i="9"/>
  <c r="Q4837" i="9"/>
  <c r="Q4836" i="9"/>
  <c r="Q4835" i="9"/>
  <c r="Q4834" i="9"/>
  <c r="Q4833" i="9"/>
  <c r="Q4832" i="9"/>
  <c r="Q4831" i="9"/>
  <c r="Q4830" i="9"/>
  <c r="Q4829" i="9"/>
  <c r="Q4828" i="9"/>
  <c r="Q4827" i="9"/>
  <c r="Q4826" i="9"/>
  <c r="Q4825" i="9"/>
  <c r="Q4824" i="9"/>
  <c r="Q4823" i="9"/>
  <c r="Q4822" i="9"/>
  <c r="Q4821" i="9"/>
  <c r="Q4820" i="9"/>
  <c r="Q4819" i="9"/>
  <c r="Q4818" i="9"/>
  <c r="Q4817" i="9"/>
  <c r="Q4816" i="9"/>
  <c r="Q4815" i="9"/>
  <c r="Q4814" i="9"/>
  <c r="Q4813" i="9"/>
  <c r="Q4812" i="9"/>
  <c r="Q4811" i="9"/>
  <c r="Q4810" i="9"/>
  <c r="Q4809" i="9"/>
  <c r="Q4808" i="9"/>
  <c r="Q4807" i="9"/>
  <c r="Q4806" i="9"/>
  <c r="Q4805" i="9"/>
  <c r="Q4804" i="9"/>
  <c r="Q4803" i="9"/>
  <c r="Q4802" i="9"/>
  <c r="Q4801" i="9"/>
  <c r="Q4800" i="9"/>
  <c r="Q4799" i="9"/>
  <c r="Q4798" i="9"/>
  <c r="Q4797" i="9"/>
  <c r="Q4796" i="9"/>
  <c r="Q4795" i="9"/>
  <c r="Q4794" i="9"/>
  <c r="Q4793" i="9"/>
  <c r="Q4792" i="9"/>
  <c r="Q4791" i="9"/>
  <c r="Q4790" i="9"/>
  <c r="Q4789" i="9"/>
  <c r="Q4788" i="9"/>
  <c r="Q4787" i="9"/>
  <c r="Q4786" i="9"/>
  <c r="Q4785" i="9"/>
  <c r="Q4784" i="9"/>
  <c r="Q4783" i="9"/>
  <c r="Q4782" i="9"/>
  <c r="Q4781" i="9"/>
  <c r="Q4780" i="9"/>
  <c r="Q4779" i="9"/>
  <c r="Q4778" i="9"/>
  <c r="Q4777" i="9"/>
  <c r="Q4776" i="9"/>
  <c r="Q4775" i="9"/>
  <c r="Q4774" i="9"/>
  <c r="Q4773" i="9"/>
  <c r="Q4772" i="9"/>
  <c r="Q4771" i="9"/>
  <c r="Q4770" i="9"/>
  <c r="Q4769" i="9"/>
  <c r="Q4768" i="9"/>
  <c r="Q4767" i="9"/>
  <c r="Q4766" i="9"/>
  <c r="Q4765" i="9"/>
  <c r="Q4764" i="9"/>
  <c r="Q4763" i="9"/>
  <c r="Q4762" i="9"/>
  <c r="Q4761" i="9"/>
  <c r="Q4760" i="9"/>
  <c r="Q4759" i="9"/>
  <c r="Q4758" i="9"/>
  <c r="Q4757" i="9"/>
  <c r="Q4756" i="9"/>
  <c r="Q4755" i="9"/>
  <c r="Q4754" i="9"/>
  <c r="Q4753" i="9"/>
  <c r="Q4752" i="9"/>
  <c r="Q4751" i="9"/>
  <c r="Q4750" i="9"/>
  <c r="Q4749" i="9"/>
  <c r="Q4748" i="9"/>
  <c r="Q4747" i="9"/>
  <c r="Q4746" i="9"/>
  <c r="Q4745" i="9"/>
  <c r="Q4744" i="9"/>
  <c r="Q4743" i="9"/>
  <c r="Q4742" i="9"/>
  <c r="Q4741" i="9"/>
  <c r="Q4740" i="9"/>
  <c r="Q4739" i="9"/>
  <c r="Q4738" i="9"/>
  <c r="Q4737" i="9"/>
  <c r="Q4736" i="9"/>
  <c r="Q4735" i="9"/>
  <c r="Q4734" i="9"/>
  <c r="Q4733" i="9"/>
  <c r="Q4732" i="9"/>
  <c r="Q4731" i="9"/>
  <c r="Q4730" i="9"/>
  <c r="Q4729" i="9"/>
  <c r="Q4728" i="9"/>
  <c r="Q4727" i="9"/>
  <c r="Q4726" i="9"/>
  <c r="Q4725" i="9"/>
  <c r="Q4724" i="9"/>
  <c r="Q4723" i="9"/>
  <c r="Q4722" i="9"/>
  <c r="Q4721" i="9"/>
  <c r="Q4720" i="9"/>
  <c r="Q4719" i="9"/>
  <c r="Q4718" i="9"/>
  <c r="Q4717" i="9"/>
  <c r="Q4716" i="9"/>
  <c r="Q4715" i="9"/>
  <c r="Q4714" i="9"/>
  <c r="Q4713" i="9"/>
  <c r="Q4712" i="9"/>
  <c r="Q4711" i="9"/>
  <c r="Q4710" i="9"/>
  <c r="Q4709" i="9"/>
  <c r="Q4708" i="9"/>
  <c r="Q4707" i="9"/>
  <c r="Q4706" i="9"/>
  <c r="Q4705" i="9"/>
  <c r="Q4704" i="9"/>
  <c r="Q4703" i="9"/>
  <c r="Q4702" i="9"/>
  <c r="Q4701" i="9"/>
  <c r="Q4700" i="9"/>
  <c r="Q4699" i="9"/>
  <c r="Q4698" i="9"/>
  <c r="Q4697" i="9"/>
  <c r="Q4696" i="9"/>
  <c r="Q4695" i="9"/>
  <c r="Q4694" i="9"/>
  <c r="Q4693" i="9"/>
  <c r="Q4692" i="9"/>
  <c r="Q4691" i="9"/>
  <c r="Q4690" i="9"/>
  <c r="Q4689" i="9"/>
  <c r="Q4688" i="9"/>
  <c r="Q4687" i="9"/>
  <c r="Q4686" i="9"/>
  <c r="Q4685" i="9"/>
  <c r="Q4684" i="9"/>
  <c r="Q4683" i="9"/>
  <c r="Q4682" i="9"/>
  <c r="Q4681" i="9"/>
  <c r="Q4680" i="9"/>
  <c r="Q4679" i="9"/>
  <c r="Q4678" i="9"/>
  <c r="Q4677" i="9"/>
  <c r="Q4676" i="9"/>
  <c r="Q4675" i="9"/>
  <c r="Q4674" i="9"/>
  <c r="Q4673" i="9"/>
  <c r="Q4672" i="9"/>
  <c r="Q4671" i="9"/>
  <c r="Q4670" i="9"/>
  <c r="Q4669" i="9"/>
  <c r="Q4668" i="9"/>
  <c r="Q4667" i="9"/>
  <c r="Q4666" i="9"/>
  <c r="Q4665" i="9"/>
  <c r="Q4664" i="9"/>
  <c r="Q4663" i="9"/>
  <c r="Q4662" i="9"/>
  <c r="Q4661" i="9"/>
  <c r="Q4660" i="9"/>
  <c r="Q4659" i="9"/>
  <c r="Q4658" i="9"/>
  <c r="Q4657" i="9"/>
  <c r="Q4656" i="9"/>
  <c r="Q4655" i="9"/>
  <c r="Q4654" i="9"/>
  <c r="Q4653" i="9"/>
  <c r="Q4652" i="9"/>
  <c r="Q4651" i="9"/>
  <c r="Q4650" i="9"/>
  <c r="Q4649" i="9"/>
  <c r="Q4648" i="9"/>
  <c r="Q4647" i="9"/>
  <c r="Q4646" i="9"/>
  <c r="Q4645" i="9"/>
  <c r="Q4644" i="9"/>
  <c r="Q4643" i="9"/>
  <c r="Q4642" i="9"/>
  <c r="Q4641" i="9"/>
  <c r="Q4640" i="9"/>
  <c r="Q4639" i="9"/>
  <c r="Q4638" i="9"/>
  <c r="Q4637" i="9"/>
  <c r="Q4636" i="9"/>
  <c r="Q4635" i="9"/>
  <c r="Q4634" i="9"/>
  <c r="Q4633" i="9"/>
  <c r="Q4632" i="9"/>
  <c r="Q4631" i="9"/>
  <c r="Q4630" i="9"/>
  <c r="Q4629" i="9"/>
  <c r="Q4628" i="9"/>
  <c r="Q4627" i="9"/>
  <c r="Q4626" i="9"/>
  <c r="Q4625" i="9"/>
  <c r="Q4624" i="9"/>
  <c r="Q4623" i="9"/>
  <c r="Q4622" i="9"/>
  <c r="Q4621" i="9"/>
  <c r="Q4620" i="9"/>
  <c r="Q4619" i="9"/>
  <c r="Q4618" i="9"/>
  <c r="Q4617" i="9"/>
  <c r="Q4616" i="9"/>
  <c r="Q4615" i="9"/>
  <c r="Q4614" i="9"/>
  <c r="Q4613" i="9"/>
  <c r="Q4612" i="9"/>
  <c r="Q4611" i="9"/>
  <c r="Q4610" i="9"/>
  <c r="Q4609" i="9"/>
  <c r="Q4608" i="9"/>
  <c r="Q4607" i="9"/>
  <c r="Q4606" i="9"/>
  <c r="Q4605" i="9"/>
  <c r="Q4604" i="9"/>
  <c r="Q4603" i="9"/>
  <c r="Q4602" i="9"/>
  <c r="Q4601" i="9"/>
  <c r="Q4600" i="9"/>
  <c r="Q4599" i="9"/>
  <c r="Q4598" i="9"/>
  <c r="Q4597" i="9"/>
  <c r="Q4596" i="9"/>
  <c r="Q4595" i="9"/>
  <c r="Q4594" i="9"/>
  <c r="Q4593" i="9"/>
  <c r="Q4592" i="9"/>
  <c r="Q4591" i="9"/>
  <c r="Q4590" i="9"/>
  <c r="Q4589" i="9"/>
  <c r="Q4588" i="9"/>
  <c r="Q4587" i="9"/>
  <c r="Q4586" i="9"/>
  <c r="Q4585" i="9"/>
  <c r="Q4584" i="9"/>
  <c r="Q4583" i="9"/>
  <c r="Q4582" i="9"/>
  <c r="Q4581" i="9"/>
  <c r="Q4580" i="9"/>
  <c r="Q4579" i="9"/>
  <c r="Q4578" i="9"/>
  <c r="Q4577" i="9"/>
  <c r="Q4576" i="9"/>
  <c r="Q4575" i="9"/>
  <c r="Q4574" i="9"/>
  <c r="Q4573" i="9"/>
  <c r="Q4572" i="9"/>
  <c r="Q4571" i="9"/>
  <c r="Q4570" i="9"/>
  <c r="Q4569" i="9"/>
  <c r="Q4568" i="9"/>
  <c r="Q4567" i="9"/>
  <c r="Q4566" i="9"/>
  <c r="Q4565" i="9"/>
  <c r="Q4564" i="9"/>
  <c r="Q4563" i="9"/>
  <c r="Q4562" i="9"/>
  <c r="Q4561" i="9"/>
  <c r="Q4560" i="9"/>
  <c r="Q4559" i="9"/>
  <c r="Q4558" i="9"/>
  <c r="Q4557" i="9"/>
  <c r="Q4556" i="9"/>
  <c r="Q4555" i="9"/>
  <c r="Q4554" i="9"/>
  <c r="Q4553" i="9"/>
  <c r="Q4552" i="9"/>
  <c r="Q4551" i="9"/>
  <c r="Q4550" i="9"/>
  <c r="Q4549" i="9"/>
  <c r="Q4548" i="9"/>
  <c r="Q4547" i="9"/>
  <c r="Q4546" i="9"/>
  <c r="Q4545" i="9"/>
  <c r="Q4544" i="9"/>
  <c r="Q4543" i="9"/>
  <c r="Q4542" i="9"/>
  <c r="Q4541" i="9"/>
  <c r="Q4540" i="9"/>
  <c r="Q4539" i="9"/>
  <c r="Q4538" i="9"/>
  <c r="Q4537" i="9"/>
  <c r="Q4536" i="9"/>
  <c r="Q4535" i="9"/>
  <c r="Q4534" i="9"/>
  <c r="Q4533" i="9"/>
  <c r="Q4532" i="9"/>
  <c r="Q4531" i="9"/>
  <c r="Q4530" i="9"/>
  <c r="Q4529" i="9"/>
  <c r="Q4528" i="9"/>
  <c r="Q4527" i="9"/>
  <c r="Q4526" i="9"/>
  <c r="Q4525" i="9"/>
  <c r="Q4524" i="9"/>
  <c r="Q4523" i="9"/>
  <c r="Q4522" i="9"/>
  <c r="Q4521" i="9"/>
  <c r="Q4520" i="9"/>
  <c r="Q4519" i="9"/>
  <c r="Q4518" i="9"/>
  <c r="Q4517" i="9"/>
  <c r="Q4516" i="9"/>
  <c r="Q4515" i="9"/>
  <c r="Q4514" i="9"/>
  <c r="Q4513" i="9"/>
  <c r="Q4512" i="9"/>
  <c r="Q4511" i="9"/>
  <c r="Q4510" i="9"/>
  <c r="Q4509" i="9"/>
  <c r="Q4508" i="9"/>
  <c r="Q4507" i="9"/>
  <c r="Q4506" i="9"/>
  <c r="Q4505" i="9"/>
  <c r="Q4504" i="9"/>
  <c r="Q4503" i="9"/>
  <c r="Q4502" i="9"/>
  <c r="Q4501" i="9"/>
  <c r="Q4500" i="9"/>
  <c r="Q4499" i="9"/>
  <c r="Q4498" i="9"/>
  <c r="Q4497" i="9"/>
  <c r="Q4496" i="9"/>
  <c r="Q4495" i="9"/>
  <c r="Q4494" i="9"/>
  <c r="Q4493" i="9"/>
  <c r="Q4492" i="9"/>
  <c r="Q4491" i="9"/>
  <c r="Q4490" i="9"/>
  <c r="Q4489" i="9"/>
  <c r="Q4488" i="9"/>
  <c r="Q4487" i="9"/>
  <c r="Q4486" i="9"/>
  <c r="Q4485" i="9"/>
  <c r="Q4484" i="9"/>
  <c r="Q4483" i="9"/>
  <c r="Q4482" i="9"/>
  <c r="Q4481" i="9"/>
  <c r="Q4480" i="9"/>
  <c r="Q4479" i="9"/>
  <c r="Q4478" i="9"/>
  <c r="Q4477" i="9"/>
  <c r="Q4476" i="9"/>
  <c r="Q4475" i="9"/>
  <c r="Q4474" i="9"/>
  <c r="Q4473" i="9"/>
  <c r="Q4472" i="9"/>
  <c r="Q4471" i="9"/>
  <c r="Q4470" i="9"/>
  <c r="Q4469" i="9"/>
  <c r="Q4468" i="9"/>
  <c r="Q4467" i="9"/>
  <c r="Q4466" i="9"/>
  <c r="Q4465" i="9"/>
  <c r="Q4464" i="9"/>
  <c r="Q4463" i="9"/>
  <c r="Q4462" i="9"/>
  <c r="Q4461" i="9"/>
  <c r="Q4460" i="9"/>
  <c r="Q4459" i="9"/>
  <c r="Q4458" i="9"/>
  <c r="Q4457" i="9"/>
  <c r="Q4456" i="9"/>
  <c r="Q4455" i="9"/>
  <c r="Q4454" i="9"/>
  <c r="Q4453" i="9"/>
  <c r="Q4452" i="9"/>
  <c r="Q4451" i="9"/>
  <c r="Q4450" i="9"/>
  <c r="Q4449" i="9"/>
  <c r="Q4448" i="9"/>
  <c r="Q4447" i="9"/>
  <c r="Q4446" i="9"/>
  <c r="Q4445" i="9"/>
  <c r="Q4444" i="9"/>
  <c r="Q4443" i="9"/>
  <c r="Q4442" i="9"/>
  <c r="Q4441" i="9"/>
  <c r="Q4440" i="9"/>
  <c r="Q4439" i="9"/>
  <c r="Q4438" i="9"/>
  <c r="Q4437" i="9"/>
  <c r="Q4436" i="9"/>
  <c r="Q4435" i="9"/>
  <c r="Q4434" i="9"/>
  <c r="Q4433" i="9"/>
  <c r="Q4432" i="9"/>
  <c r="Q4431" i="9"/>
  <c r="Q4430" i="9"/>
  <c r="Q4429" i="9"/>
  <c r="Q4428" i="9"/>
  <c r="Q4427" i="9"/>
  <c r="Q4426" i="9"/>
  <c r="Q4425" i="9"/>
  <c r="Q4424" i="9"/>
  <c r="Q4423" i="9"/>
  <c r="Q4422" i="9"/>
  <c r="Q4421" i="9"/>
  <c r="Q4420" i="9"/>
  <c r="Q4419" i="9"/>
  <c r="Q4418" i="9"/>
  <c r="Q4417" i="9"/>
  <c r="Q4416" i="9"/>
  <c r="Q4415" i="9"/>
  <c r="Q4414" i="9"/>
  <c r="Q4413" i="9"/>
  <c r="Q4412" i="9"/>
  <c r="Q4411" i="9"/>
  <c r="Q4410" i="9"/>
  <c r="Q4409" i="9"/>
  <c r="Q4408" i="9"/>
  <c r="Q4407" i="9"/>
  <c r="Q4406" i="9"/>
  <c r="Q4405" i="9"/>
  <c r="Q4404" i="9"/>
  <c r="Q4403" i="9"/>
  <c r="Q4402" i="9"/>
  <c r="Q4401" i="9"/>
  <c r="Q4400" i="9"/>
  <c r="Q4399" i="9"/>
  <c r="Q4398" i="9"/>
  <c r="Q4397" i="9"/>
  <c r="Q4396" i="9"/>
  <c r="Q4395" i="9"/>
  <c r="Q4394" i="9"/>
  <c r="Q4393" i="9"/>
  <c r="Q4392" i="9"/>
  <c r="Q4391" i="9"/>
  <c r="Q4390" i="9"/>
  <c r="Q4389" i="9"/>
  <c r="Q4388" i="9"/>
  <c r="Q4387" i="9"/>
  <c r="Q4386" i="9"/>
  <c r="Q4385" i="9"/>
  <c r="Q4384" i="9"/>
  <c r="Q4383" i="9"/>
  <c r="Q4382" i="9"/>
  <c r="Q4381" i="9"/>
  <c r="Q4380" i="9"/>
  <c r="Q4379" i="9"/>
  <c r="Q4378" i="9"/>
  <c r="Q4377" i="9"/>
  <c r="Q4376" i="9"/>
  <c r="Q4375" i="9"/>
  <c r="Q4374" i="9"/>
  <c r="Q4373" i="9"/>
  <c r="Q4372" i="9"/>
  <c r="Q4371" i="9"/>
  <c r="Q4370" i="9"/>
  <c r="Q4369" i="9"/>
  <c r="Q4368" i="9"/>
  <c r="Q4367" i="9"/>
  <c r="Q4366" i="9"/>
  <c r="Q4365" i="9"/>
  <c r="Q4364" i="9"/>
  <c r="Q4363" i="9"/>
  <c r="Q4362" i="9"/>
  <c r="Q4361" i="9"/>
  <c r="Q4360" i="9"/>
  <c r="Q4359" i="9"/>
  <c r="Q4358" i="9"/>
  <c r="Q4357" i="9"/>
  <c r="Q4356" i="9"/>
  <c r="Q4355" i="9"/>
  <c r="Q4354" i="9"/>
  <c r="Q4353" i="9"/>
  <c r="Q4352" i="9"/>
  <c r="Q4351" i="9"/>
  <c r="Q4350" i="9"/>
  <c r="Q4349" i="9"/>
  <c r="Q4348" i="9"/>
  <c r="Q4347" i="9"/>
  <c r="Q4346" i="9"/>
  <c r="Q4345" i="9"/>
  <c r="Q4344" i="9"/>
  <c r="Q4343" i="9"/>
  <c r="Q4342" i="9"/>
  <c r="Q4341" i="9"/>
  <c r="Q4340" i="9"/>
  <c r="Q4339" i="9"/>
  <c r="Q4338" i="9"/>
  <c r="Q4337" i="9"/>
  <c r="Q4336" i="9"/>
  <c r="Q4335" i="9"/>
  <c r="Q4334" i="9"/>
  <c r="Q4333" i="9"/>
  <c r="Q4332" i="9"/>
  <c r="Q4331" i="9"/>
  <c r="Q4330" i="9"/>
  <c r="Q4329" i="9"/>
  <c r="Q4328" i="9"/>
  <c r="Q4327" i="9"/>
  <c r="Q4326" i="9"/>
  <c r="Q4325" i="9"/>
  <c r="Q4324" i="9"/>
  <c r="Q4323" i="9"/>
  <c r="Q4322" i="9"/>
  <c r="Q4321" i="9"/>
  <c r="Q4320" i="9"/>
  <c r="Q4319" i="9"/>
  <c r="Q4318" i="9"/>
  <c r="Q4317" i="9"/>
  <c r="Q4316" i="9"/>
  <c r="Q4315" i="9"/>
  <c r="Q4314" i="9"/>
  <c r="Q4313" i="9"/>
  <c r="Q4312" i="9"/>
  <c r="Q4311" i="9"/>
  <c r="Q4310" i="9"/>
  <c r="Q4309" i="9"/>
  <c r="Q4308" i="9"/>
  <c r="Q4307" i="9"/>
  <c r="Q4306" i="9"/>
  <c r="Q4305" i="9"/>
  <c r="Q4304" i="9"/>
  <c r="Q4303" i="9"/>
  <c r="Q4302" i="9"/>
  <c r="Q4301" i="9"/>
  <c r="Q4300" i="9"/>
  <c r="Q4299" i="9"/>
  <c r="Q4298" i="9"/>
  <c r="Q4297" i="9"/>
  <c r="Q4296" i="9"/>
  <c r="Q4295" i="9"/>
  <c r="Q4294" i="9"/>
  <c r="Q4293" i="9"/>
  <c r="Q4292" i="9"/>
  <c r="Q4291" i="9"/>
  <c r="Q4290" i="9"/>
  <c r="Q4289" i="9"/>
  <c r="Q4288" i="9"/>
  <c r="Q4287" i="9"/>
  <c r="Q4286" i="9"/>
  <c r="Q4285" i="9"/>
  <c r="Q4284" i="9"/>
  <c r="Q4283" i="9"/>
  <c r="Q4282" i="9"/>
  <c r="Q4281" i="9"/>
  <c r="Q4280" i="9"/>
  <c r="Q4279" i="9"/>
  <c r="Q4278" i="9"/>
  <c r="Q4277" i="9"/>
  <c r="Q4276" i="9"/>
  <c r="Q4275" i="9"/>
  <c r="Q4274" i="9"/>
  <c r="Q4273" i="9"/>
  <c r="Q4272" i="9"/>
  <c r="Q4271" i="9"/>
  <c r="Q4270" i="9"/>
  <c r="Q4269" i="9"/>
  <c r="Q4268" i="9"/>
  <c r="Q4267" i="9"/>
  <c r="Q4266" i="9"/>
  <c r="Q4265" i="9"/>
  <c r="Q4264" i="9"/>
  <c r="Q4263" i="9"/>
  <c r="Q4262" i="9"/>
  <c r="Q4261" i="9"/>
  <c r="Q4260" i="9"/>
  <c r="Q4259" i="9"/>
  <c r="Q4258" i="9"/>
  <c r="Q4257" i="9"/>
  <c r="Q4256" i="9"/>
  <c r="Q4255" i="9"/>
  <c r="Q4254" i="9"/>
  <c r="Q4253" i="9"/>
  <c r="Q4252" i="9"/>
  <c r="Q4251" i="9"/>
  <c r="Q4250" i="9"/>
  <c r="Q4249" i="9"/>
  <c r="Q4248" i="9"/>
  <c r="Q4247" i="9"/>
  <c r="Q4246" i="9"/>
  <c r="Q4245" i="9"/>
  <c r="Q4244" i="9"/>
  <c r="Q4243" i="9"/>
  <c r="Q4242" i="9"/>
  <c r="Q4241" i="9"/>
  <c r="Q4240" i="9"/>
  <c r="Q4239" i="9"/>
  <c r="Q4238" i="9"/>
  <c r="Q4237" i="9"/>
  <c r="Q4236" i="9"/>
  <c r="Q4235" i="9"/>
  <c r="Q4234" i="9"/>
  <c r="Q4233" i="9"/>
  <c r="Q4232" i="9"/>
  <c r="Q4231" i="9"/>
  <c r="Q4230" i="9"/>
  <c r="Q4229" i="9"/>
  <c r="Q4228" i="9"/>
  <c r="Q4227" i="9"/>
  <c r="Q4226" i="9"/>
  <c r="Q4225" i="9"/>
  <c r="Q4224" i="9"/>
  <c r="Q4223" i="9"/>
  <c r="Q4222" i="9"/>
  <c r="Q4221" i="9"/>
  <c r="Q4220" i="9"/>
  <c r="Q4219" i="9"/>
  <c r="Q4218" i="9"/>
  <c r="Q4217" i="9"/>
  <c r="Q4216" i="9"/>
  <c r="Q4215" i="9"/>
  <c r="Q4214" i="9"/>
  <c r="Q4213" i="9"/>
  <c r="Q4212" i="9"/>
  <c r="Q4211" i="9"/>
  <c r="Q4210" i="9"/>
  <c r="Q4209" i="9"/>
  <c r="Q4208" i="9"/>
  <c r="Q4207" i="9"/>
  <c r="Q4206" i="9"/>
  <c r="Q4205" i="9"/>
  <c r="Q4204" i="9"/>
  <c r="Q4203" i="9"/>
  <c r="Q4202" i="9"/>
  <c r="Q4201" i="9"/>
  <c r="Q4200" i="9"/>
  <c r="Q4199" i="9"/>
  <c r="Q4198" i="9"/>
  <c r="Q4197" i="9"/>
  <c r="Q4196" i="9"/>
  <c r="Q4195" i="9"/>
  <c r="Q4194" i="9"/>
  <c r="Q4193" i="9"/>
  <c r="Q4192" i="9"/>
  <c r="Q4191" i="9"/>
  <c r="Q4190" i="9"/>
  <c r="Q4189" i="9"/>
  <c r="Q4188" i="9"/>
  <c r="Q4187" i="9"/>
  <c r="Q4186" i="9"/>
  <c r="Q4185" i="9"/>
  <c r="Q4184" i="9"/>
  <c r="Q4183" i="9"/>
  <c r="Q4182" i="9"/>
  <c r="Q4181" i="9"/>
  <c r="Q4180" i="9"/>
  <c r="Q4179" i="9"/>
  <c r="Q4178" i="9"/>
  <c r="Q4177" i="9"/>
  <c r="Q4176" i="9"/>
  <c r="Q4175" i="9"/>
  <c r="Q4174" i="9"/>
  <c r="Q4173" i="9"/>
  <c r="Q4172" i="9"/>
  <c r="Q4171" i="9"/>
  <c r="Q4170" i="9"/>
  <c r="Q4169" i="9"/>
  <c r="Q4168" i="9"/>
  <c r="Q4167" i="9"/>
  <c r="Q4166" i="9"/>
  <c r="Q4165" i="9"/>
  <c r="Q4164" i="9"/>
  <c r="Q4163" i="9"/>
  <c r="Q4162" i="9"/>
  <c r="Q4161" i="9"/>
  <c r="Q4160" i="9"/>
  <c r="Q4159" i="9"/>
  <c r="Q4158" i="9"/>
  <c r="Q4157" i="9"/>
  <c r="Q4156" i="9"/>
  <c r="Q4155" i="9"/>
  <c r="Q4154" i="9"/>
  <c r="Q4153" i="9"/>
  <c r="Q4152" i="9"/>
  <c r="Q4151" i="9"/>
  <c r="Q4150" i="9"/>
  <c r="Q4149" i="9"/>
  <c r="Q4148" i="9"/>
  <c r="Q4147" i="9"/>
  <c r="Q4146" i="9"/>
  <c r="Q4145" i="9"/>
  <c r="Q4144" i="9"/>
  <c r="Q4143" i="9"/>
  <c r="Q4142" i="9"/>
  <c r="Q4141" i="9"/>
  <c r="Q4140" i="9"/>
  <c r="Q4139" i="9"/>
  <c r="Q4138" i="9"/>
  <c r="Q4137" i="9"/>
  <c r="Q4136" i="9"/>
  <c r="Q4135" i="9"/>
  <c r="Q4134" i="9"/>
  <c r="Q4133" i="9"/>
  <c r="Q4132" i="9"/>
  <c r="Q4131" i="9"/>
  <c r="Q4130" i="9"/>
  <c r="Q4129" i="9"/>
  <c r="Q4128" i="9"/>
  <c r="Q4127" i="9"/>
  <c r="Q4126" i="9"/>
  <c r="Q4125" i="9"/>
  <c r="Q4124" i="9"/>
  <c r="Q4123" i="9"/>
  <c r="Q4122" i="9"/>
  <c r="Q4121" i="9"/>
  <c r="Q4120" i="9"/>
  <c r="Q4119" i="9"/>
  <c r="Q4118" i="9"/>
  <c r="Q4117" i="9"/>
  <c r="Q4116" i="9"/>
  <c r="Q4115" i="9"/>
  <c r="Q4114" i="9"/>
  <c r="Q4113" i="9"/>
  <c r="Q4112" i="9"/>
  <c r="Q4111" i="9"/>
  <c r="Q4110" i="9"/>
  <c r="Q4109" i="9"/>
  <c r="Q4108" i="9"/>
  <c r="Q4107" i="9"/>
  <c r="Q4106" i="9"/>
  <c r="Q4105" i="9"/>
  <c r="Q4104" i="9"/>
  <c r="Q4103" i="9"/>
  <c r="Q4102" i="9"/>
  <c r="Q4101" i="9"/>
  <c r="Q4100" i="9"/>
  <c r="Q4099" i="9"/>
  <c r="Q4098" i="9"/>
  <c r="Q4097" i="9"/>
  <c r="Q4096" i="9"/>
  <c r="Q4095" i="9"/>
  <c r="Q4094" i="9"/>
  <c r="Q4093" i="9"/>
  <c r="Q4092" i="9"/>
  <c r="Q4091" i="9"/>
  <c r="Q4090" i="9"/>
  <c r="Q4089" i="9"/>
  <c r="Q4088" i="9"/>
  <c r="Q4087" i="9"/>
  <c r="Q4086" i="9"/>
  <c r="Q4085" i="9"/>
  <c r="Q4084" i="9"/>
  <c r="Q4083" i="9"/>
  <c r="Q4082" i="9"/>
  <c r="Q4081" i="9"/>
  <c r="Q4080" i="9"/>
  <c r="Q4079" i="9"/>
  <c r="Q4078" i="9"/>
  <c r="Q4077" i="9"/>
  <c r="Q4076" i="9"/>
  <c r="Q4075" i="9"/>
  <c r="Q4074" i="9"/>
  <c r="Q4073" i="9"/>
  <c r="Q4072" i="9"/>
  <c r="Q4071" i="9"/>
  <c r="Q4070" i="9"/>
  <c r="Q4069" i="9"/>
  <c r="Q4068" i="9"/>
  <c r="Q4067" i="9"/>
  <c r="Q4066" i="9"/>
  <c r="Q4065" i="9"/>
  <c r="Q4064" i="9"/>
  <c r="Q4063" i="9"/>
  <c r="Q4062" i="9"/>
  <c r="Q4061" i="9"/>
  <c r="Q4060" i="9"/>
  <c r="Q4059" i="9"/>
  <c r="Q4058" i="9"/>
  <c r="Q4057" i="9"/>
  <c r="Q4056" i="9"/>
  <c r="Q4055" i="9"/>
  <c r="Q4054" i="9"/>
  <c r="Q4053" i="9"/>
  <c r="Q4052" i="9"/>
  <c r="Q4051" i="9"/>
  <c r="Q4050" i="9"/>
  <c r="Q4049" i="9"/>
  <c r="Q4048" i="9"/>
  <c r="Q4047" i="9"/>
  <c r="Q4046" i="9"/>
  <c r="Q4045" i="9"/>
  <c r="Q4044" i="9"/>
  <c r="Q4043" i="9"/>
  <c r="Q4042" i="9"/>
  <c r="Q4041" i="9"/>
  <c r="Q4040" i="9"/>
  <c r="Q4039" i="9"/>
  <c r="Q4038" i="9"/>
  <c r="Q4037" i="9"/>
  <c r="Q4036" i="9"/>
  <c r="Q4035" i="9"/>
  <c r="Q4034" i="9"/>
  <c r="Q4033" i="9"/>
  <c r="Q4032" i="9"/>
  <c r="Q4031" i="9"/>
  <c r="Q4030" i="9"/>
  <c r="Q4029" i="9"/>
  <c r="Q4028" i="9"/>
  <c r="Q4027" i="9"/>
  <c r="Q4026" i="9"/>
  <c r="Q4025" i="9"/>
  <c r="Q4024" i="9"/>
  <c r="Q4023" i="9"/>
  <c r="Q4022" i="9"/>
  <c r="Q4021" i="9"/>
  <c r="Q4020" i="9"/>
  <c r="Q4019" i="9"/>
  <c r="Q4018" i="9"/>
  <c r="Q4017" i="9"/>
  <c r="Q4016" i="9"/>
  <c r="Q4015" i="9"/>
  <c r="Q4014" i="9"/>
  <c r="Q4013" i="9"/>
  <c r="Q4012" i="9"/>
  <c r="Q4011" i="9"/>
  <c r="Q4010" i="9"/>
  <c r="Q4009" i="9"/>
  <c r="Q4008" i="9"/>
  <c r="Q4007" i="9"/>
  <c r="Q4006" i="9"/>
  <c r="Q4005" i="9"/>
  <c r="Q4004" i="9"/>
  <c r="Q4003" i="9"/>
  <c r="Q4002" i="9"/>
  <c r="Q4001" i="9"/>
  <c r="Q4000" i="9"/>
  <c r="Q3999" i="9"/>
  <c r="Q3998" i="9"/>
  <c r="Q3997" i="9"/>
  <c r="Q3996" i="9"/>
  <c r="Q3995" i="9"/>
  <c r="Q3994" i="9"/>
  <c r="Q3993" i="9"/>
  <c r="Q3992" i="9"/>
  <c r="Q3991" i="9"/>
  <c r="Q3990" i="9"/>
  <c r="Q3989" i="9"/>
  <c r="Q3988" i="9"/>
  <c r="Q3987" i="9"/>
  <c r="Q3986" i="9"/>
  <c r="Q3985" i="9"/>
  <c r="Q3984" i="9"/>
  <c r="Q3983" i="9"/>
  <c r="Q3982" i="9"/>
  <c r="Q3981" i="9"/>
  <c r="Q3980" i="9"/>
  <c r="Q3979" i="9"/>
  <c r="Q3978" i="9"/>
  <c r="Q3977" i="9"/>
  <c r="Q3976" i="9"/>
  <c r="Q3975" i="9"/>
  <c r="Q3974" i="9"/>
  <c r="Q3973" i="9"/>
  <c r="Q3972" i="9"/>
  <c r="Q3971" i="9"/>
  <c r="Q3970" i="9"/>
  <c r="Q3969" i="9"/>
  <c r="Q3968" i="9"/>
  <c r="Q3967" i="9"/>
  <c r="Q3966" i="9"/>
  <c r="Q3965" i="9"/>
  <c r="Q3964" i="9"/>
  <c r="Q3963" i="9"/>
  <c r="Q3962" i="9"/>
  <c r="Q3961" i="9"/>
  <c r="Q3960" i="9"/>
  <c r="Q3959" i="9"/>
  <c r="Q3958" i="9"/>
  <c r="Q3957" i="9"/>
  <c r="Q3956" i="9"/>
  <c r="Q3955" i="9"/>
  <c r="Q3954" i="9"/>
  <c r="Q3953" i="9"/>
  <c r="Q3952" i="9"/>
  <c r="Q3951" i="9"/>
  <c r="Q3950" i="9"/>
  <c r="Q3949" i="9"/>
  <c r="Q3948" i="9"/>
  <c r="Q3947" i="9"/>
  <c r="Q3946" i="9"/>
  <c r="Q3945" i="9"/>
  <c r="Q3944" i="9"/>
  <c r="Q3943" i="9"/>
  <c r="Q3942" i="9"/>
  <c r="Q3941" i="9"/>
  <c r="Q3940" i="9"/>
  <c r="Q3939" i="9"/>
  <c r="Q3938" i="9"/>
  <c r="Q3937" i="9"/>
  <c r="Q3936" i="9"/>
  <c r="Q3935" i="9"/>
  <c r="Q3934" i="9"/>
  <c r="Q3933" i="9"/>
  <c r="Q3932" i="9"/>
  <c r="Q3931" i="9"/>
  <c r="Q3930" i="9"/>
  <c r="Q3929" i="9"/>
  <c r="Q3928" i="9"/>
  <c r="Q3927" i="9"/>
  <c r="Q3926" i="9"/>
  <c r="Q3925" i="9"/>
  <c r="Q3924" i="9"/>
  <c r="Q3923" i="9"/>
  <c r="Q3922" i="9"/>
  <c r="Q3921" i="9"/>
  <c r="Q3920" i="9"/>
  <c r="Q3919" i="9"/>
  <c r="Q3918" i="9"/>
  <c r="Q3917" i="9"/>
  <c r="Q3916" i="9"/>
  <c r="Q3915" i="9"/>
  <c r="Q3914" i="9"/>
  <c r="Q3913" i="9"/>
  <c r="Q3912" i="9"/>
  <c r="Q3911" i="9"/>
  <c r="Q3910" i="9"/>
  <c r="Q3909" i="9"/>
  <c r="Q3908" i="9"/>
  <c r="Q3907" i="9"/>
  <c r="Q3906" i="9"/>
  <c r="Q3905" i="9"/>
  <c r="Q3904" i="9"/>
  <c r="Q3903" i="9"/>
  <c r="Q3902" i="9"/>
  <c r="Q3901" i="9"/>
  <c r="Q3900" i="9"/>
  <c r="Q3899" i="9"/>
  <c r="Q3898" i="9"/>
  <c r="Q3897" i="9"/>
  <c r="Q3896" i="9"/>
  <c r="Q3895" i="9"/>
  <c r="Q3894" i="9"/>
  <c r="Q3893" i="9"/>
  <c r="Q3892" i="9"/>
  <c r="Q3891" i="9"/>
  <c r="Q3890" i="9"/>
  <c r="Q3889" i="9"/>
  <c r="Q3888" i="9"/>
  <c r="Q3887" i="9"/>
  <c r="Q3886" i="9"/>
  <c r="Q3885" i="9"/>
  <c r="Q3884" i="9"/>
  <c r="Q3883" i="9"/>
  <c r="Q3882" i="9"/>
  <c r="Q3881" i="9"/>
  <c r="Q3880" i="9"/>
  <c r="Q3879" i="9"/>
  <c r="Q3878" i="9"/>
  <c r="Q3877" i="9"/>
  <c r="Q3876" i="9"/>
  <c r="Q3875" i="9"/>
  <c r="Q3874" i="9"/>
  <c r="Q3873" i="9"/>
  <c r="Q3872" i="9"/>
  <c r="Q3871" i="9"/>
  <c r="Q3870" i="9"/>
  <c r="Q3869" i="9"/>
  <c r="Q3868" i="9"/>
  <c r="Q3867" i="9"/>
  <c r="Q3866" i="9"/>
  <c r="Q3865" i="9"/>
  <c r="Q3864" i="9"/>
  <c r="Q3863" i="9"/>
  <c r="Q3862" i="9"/>
  <c r="Q3861" i="9"/>
  <c r="Q3860" i="9"/>
  <c r="Q3859" i="9"/>
  <c r="Q3858" i="9"/>
  <c r="Q3857" i="9"/>
  <c r="Q3856" i="9"/>
  <c r="Q3855" i="9"/>
  <c r="Q3854" i="9"/>
  <c r="Q3853" i="9"/>
  <c r="Q3852" i="9"/>
  <c r="Q3851" i="9"/>
  <c r="Q3850" i="9"/>
  <c r="Q3849" i="9"/>
  <c r="Q3848" i="9"/>
  <c r="Q3847" i="9"/>
  <c r="Q3846" i="9"/>
  <c r="Q3845" i="9"/>
  <c r="Q3844" i="9"/>
  <c r="Q3843" i="9"/>
  <c r="Q3842" i="9"/>
  <c r="Q3841" i="9"/>
  <c r="Q3840" i="9"/>
  <c r="Q3839" i="9"/>
  <c r="Q3838" i="9"/>
  <c r="Q3837" i="9"/>
  <c r="Q3836" i="9"/>
  <c r="Q3835" i="9"/>
  <c r="Q3834" i="9"/>
  <c r="Q3833" i="9"/>
  <c r="Q3832" i="9"/>
  <c r="Q3831" i="9"/>
  <c r="Q3830" i="9"/>
  <c r="Q3829" i="9"/>
  <c r="Q3828" i="9"/>
  <c r="Q3827" i="9"/>
  <c r="Q3826" i="9"/>
  <c r="Q3825" i="9"/>
  <c r="Q3824" i="9"/>
  <c r="Q3823" i="9"/>
  <c r="Q3822" i="9"/>
  <c r="Q3821" i="9"/>
  <c r="Q3820" i="9"/>
  <c r="Q3819" i="9"/>
  <c r="Q3818" i="9"/>
  <c r="Q3817" i="9"/>
  <c r="Q3816" i="9"/>
  <c r="Q3815" i="9"/>
  <c r="Q3814" i="9"/>
  <c r="Q3813" i="9"/>
  <c r="Q3812" i="9"/>
  <c r="Q3811" i="9"/>
  <c r="Q3810" i="9"/>
  <c r="Q3809" i="9"/>
  <c r="Q3808" i="9"/>
  <c r="Q3807" i="9"/>
  <c r="Q3806" i="9"/>
  <c r="Q3805" i="9"/>
  <c r="Q3804" i="9"/>
  <c r="Q3803" i="9"/>
  <c r="Q3802" i="9"/>
  <c r="Q3801" i="9"/>
  <c r="Q3800" i="9"/>
  <c r="Q3799" i="9"/>
  <c r="Q3798" i="9"/>
  <c r="Q3797" i="9"/>
  <c r="Q3796" i="9"/>
  <c r="Q3795" i="9"/>
  <c r="Q3794" i="9"/>
  <c r="Q3793" i="9"/>
  <c r="Q3792" i="9"/>
  <c r="Q3791" i="9"/>
  <c r="Q3790" i="9"/>
  <c r="Q3789" i="9"/>
  <c r="Q3788" i="9"/>
  <c r="Q3787" i="9"/>
  <c r="Q3786" i="9"/>
  <c r="Q3785" i="9"/>
  <c r="Q3784" i="9"/>
  <c r="Q3783" i="9"/>
  <c r="Q3782" i="9"/>
  <c r="Q3781" i="9"/>
  <c r="Q3780" i="9"/>
  <c r="Q3779" i="9"/>
  <c r="Q3778" i="9"/>
  <c r="Q3777" i="9"/>
  <c r="Q3776" i="9"/>
  <c r="Q3775" i="9"/>
  <c r="Q3774" i="9"/>
  <c r="Q3773" i="9"/>
  <c r="Q3772" i="9"/>
  <c r="Q3771" i="9"/>
  <c r="Q3770" i="9"/>
  <c r="Q3769" i="9"/>
  <c r="Q3768" i="9"/>
  <c r="Q3767" i="9"/>
  <c r="Q3766" i="9"/>
  <c r="Q3765" i="9"/>
  <c r="Q3764" i="9"/>
  <c r="Q3763" i="9"/>
  <c r="Q3762" i="9"/>
  <c r="Q3761" i="9"/>
  <c r="Q3760" i="9"/>
  <c r="Q3759" i="9"/>
  <c r="Q3758" i="9"/>
  <c r="Q3757" i="9"/>
  <c r="Q3756" i="9"/>
  <c r="Q3755" i="9"/>
  <c r="Q3754" i="9"/>
  <c r="Q3753" i="9"/>
  <c r="Q3752" i="9"/>
  <c r="Q3751" i="9"/>
  <c r="Q3750" i="9"/>
  <c r="Q3749" i="9"/>
  <c r="Q3748" i="9"/>
  <c r="Q3747" i="9"/>
  <c r="Q3746" i="9"/>
  <c r="Q3745" i="9"/>
  <c r="Q3744" i="9"/>
  <c r="Q3743" i="9"/>
  <c r="Q3742" i="9"/>
  <c r="Q3741" i="9"/>
  <c r="Q3740" i="9"/>
  <c r="Q3739" i="9"/>
  <c r="Q3738" i="9"/>
  <c r="Q3737" i="9"/>
  <c r="Q3736" i="9"/>
  <c r="Q3735" i="9"/>
  <c r="Q3734" i="9"/>
  <c r="Q3733" i="9"/>
  <c r="Q3732" i="9"/>
  <c r="Q3731" i="9"/>
  <c r="Q3730" i="9"/>
  <c r="Q3729" i="9"/>
  <c r="Q3728" i="9"/>
  <c r="Q3727" i="9"/>
  <c r="Q3726" i="9"/>
  <c r="Q3725" i="9"/>
  <c r="Q3724" i="9"/>
  <c r="Q3723" i="9"/>
  <c r="Q3722" i="9"/>
  <c r="Q3721" i="9"/>
  <c r="Q3720" i="9"/>
  <c r="Q3719" i="9"/>
  <c r="Q3718" i="9"/>
  <c r="Q3717" i="9"/>
  <c r="Q3716" i="9"/>
  <c r="Q3715" i="9"/>
  <c r="Q3714" i="9"/>
  <c r="Q3713" i="9"/>
  <c r="Q3712" i="9"/>
  <c r="Q3711" i="9"/>
  <c r="Q3710" i="9"/>
  <c r="Q3709" i="9"/>
  <c r="Q3708" i="9"/>
  <c r="Q3707" i="9"/>
  <c r="Q3706" i="9"/>
  <c r="Q3705" i="9"/>
  <c r="Q3704" i="9"/>
  <c r="Q3703" i="9"/>
  <c r="Q3702" i="9"/>
  <c r="Q3701" i="9"/>
  <c r="Q3700" i="9"/>
  <c r="Q3699" i="9"/>
  <c r="Q3698" i="9"/>
  <c r="Q3697" i="9"/>
  <c r="Q3696" i="9"/>
  <c r="Q3695" i="9"/>
  <c r="Q3694" i="9"/>
  <c r="Q3693" i="9"/>
  <c r="Q3692" i="9"/>
  <c r="Q3691" i="9"/>
  <c r="Q3690" i="9"/>
  <c r="Q3689" i="9"/>
  <c r="Q3688" i="9"/>
  <c r="Q3687" i="9"/>
  <c r="Q3686" i="9"/>
  <c r="Q3685" i="9"/>
  <c r="Q3684" i="9"/>
  <c r="Q3683" i="9"/>
  <c r="Q3682" i="9"/>
  <c r="Q3681" i="9"/>
  <c r="Q3680" i="9"/>
  <c r="Q3679" i="9"/>
  <c r="Q3678" i="9"/>
  <c r="Q3677" i="9"/>
  <c r="Q3676" i="9"/>
  <c r="Q3675" i="9"/>
  <c r="Q3674" i="9"/>
  <c r="Q3673" i="9"/>
  <c r="Q3672" i="9"/>
  <c r="Q3671" i="9"/>
  <c r="Q3670" i="9"/>
  <c r="Q3669" i="9"/>
  <c r="Q3668" i="9"/>
  <c r="Q3667" i="9"/>
  <c r="Q3666" i="9"/>
  <c r="Q3665" i="9"/>
  <c r="Q3664" i="9"/>
  <c r="Q3663" i="9"/>
  <c r="Q3662" i="9"/>
  <c r="Q3661" i="9"/>
  <c r="Q3660" i="9"/>
  <c r="Q3659" i="9"/>
  <c r="Q3658" i="9"/>
  <c r="Q3657" i="9"/>
  <c r="Q3656" i="9"/>
  <c r="Q3655" i="9"/>
  <c r="Q3654" i="9"/>
  <c r="Q3653" i="9"/>
  <c r="Q3652" i="9"/>
  <c r="Q3651" i="9"/>
  <c r="Q3650" i="9"/>
  <c r="Q3649" i="9"/>
  <c r="Q3648" i="9"/>
  <c r="Q3647" i="9"/>
  <c r="Q3646" i="9"/>
  <c r="Q3645" i="9"/>
  <c r="Q3644" i="9"/>
  <c r="Q3643" i="9"/>
  <c r="Q3642" i="9"/>
  <c r="Q3641" i="9"/>
  <c r="Q3640" i="9"/>
  <c r="Q3639" i="9"/>
  <c r="Q3638" i="9"/>
  <c r="Q3637" i="9"/>
  <c r="Q3636" i="9"/>
  <c r="Q3635" i="9"/>
  <c r="Q3634" i="9"/>
  <c r="Q3633" i="9"/>
  <c r="Q3632" i="9"/>
  <c r="Q3631" i="9"/>
  <c r="Q3630" i="9"/>
  <c r="Q3629" i="9"/>
  <c r="Q3628" i="9"/>
  <c r="Q3627" i="9"/>
  <c r="Q3626" i="9"/>
  <c r="Q3625" i="9"/>
  <c r="Q3624" i="9"/>
  <c r="Q3623" i="9"/>
  <c r="Q3622" i="9"/>
  <c r="Q3621" i="9"/>
  <c r="Q3620" i="9"/>
  <c r="Q3619" i="9"/>
  <c r="Q3618" i="9"/>
  <c r="Q3617" i="9"/>
  <c r="Q3616" i="9"/>
  <c r="Q3615" i="9"/>
  <c r="Q3614" i="9"/>
  <c r="Q3613" i="9"/>
  <c r="Q3612" i="9"/>
  <c r="Q3611" i="9"/>
  <c r="Q3610" i="9"/>
  <c r="Q3609" i="9"/>
  <c r="Q3608" i="9"/>
  <c r="Q3607" i="9"/>
  <c r="Q3606" i="9"/>
  <c r="Q3605" i="9"/>
  <c r="Q3604" i="9"/>
  <c r="Q3603" i="9"/>
  <c r="Q3602" i="9"/>
  <c r="Q3601" i="9"/>
  <c r="Q3600" i="9"/>
  <c r="Q3599" i="9"/>
  <c r="Q3598" i="9"/>
  <c r="Q3597" i="9"/>
  <c r="Q3596" i="9"/>
  <c r="Q3595" i="9"/>
  <c r="Q3594" i="9"/>
  <c r="Q3593" i="9"/>
  <c r="Q3592" i="9"/>
  <c r="Q3591" i="9"/>
  <c r="Q3590" i="9"/>
  <c r="Q3589" i="9"/>
  <c r="Q3588" i="9"/>
  <c r="Q3587" i="9"/>
  <c r="Q3586" i="9"/>
  <c r="Q3585" i="9"/>
  <c r="Q3584" i="9"/>
  <c r="Q3583" i="9"/>
  <c r="Q3582" i="9"/>
  <c r="Q3581" i="9"/>
  <c r="Q3580" i="9"/>
  <c r="Q3579" i="9"/>
  <c r="Q3578" i="9"/>
  <c r="Q3577" i="9"/>
  <c r="Q3576" i="9"/>
  <c r="Q3575" i="9"/>
  <c r="Q3574" i="9"/>
  <c r="Q3573" i="9"/>
  <c r="Q3572" i="9"/>
  <c r="Q3571" i="9"/>
  <c r="Q3570" i="9"/>
  <c r="Q3569" i="9"/>
  <c r="Q3568" i="9"/>
  <c r="Q3567" i="9"/>
  <c r="Q3566" i="9"/>
  <c r="Q3565" i="9"/>
  <c r="Q3564" i="9"/>
  <c r="Q3563" i="9"/>
  <c r="Q3562" i="9"/>
  <c r="Q3561" i="9"/>
  <c r="Q3560" i="9"/>
  <c r="Q3559" i="9"/>
  <c r="Q3558" i="9"/>
  <c r="Q3557" i="9"/>
  <c r="Q3556" i="9"/>
  <c r="Q3555" i="9"/>
  <c r="Q3554" i="9"/>
  <c r="Q3553" i="9"/>
  <c r="Q3552" i="9"/>
  <c r="Q3551" i="9"/>
  <c r="Q3550" i="9"/>
  <c r="Q3549" i="9"/>
  <c r="Q3548" i="9"/>
  <c r="Q3547" i="9"/>
  <c r="Q3546" i="9"/>
  <c r="Q3545" i="9"/>
  <c r="Q3544" i="9"/>
  <c r="Q3543" i="9"/>
  <c r="Q3542" i="9"/>
  <c r="Q3541" i="9"/>
  <c r="Q3540" i="9"/>
  <c r="Q3539" i="9"/>
  <c r="Q3538" i="9"/>
  <c r="Q3537" i="9"/>
  <c r="Q3536" i="9"/>
  <c r="Q3535" i="9"/>
  <c r="Q3534" i="9"/>
  <c r="Q3533" i="9"/>
  <c r="Q3532" i="9"/>
  <c r="Q3531" i="9"/>
  <c r="Q3530" i="9"/>
  <c r="Q3529" i="9"/>
  <c r="Q3528" i="9"/>
  <c r="Q3527" i="9"/>
  <c r="Q3526" i="9"/>
  <c r="Q3525" i="9"/>
  <c r="Q3524" i="9"/>
  <c r="Q3523" i="9"/>
  <c r="Q3522" i="9"/>
  <c r="Q3521" i="9"/>
  <c r="Q3520" i="9"/>
  <c r="Q3519" i="9"/>
  <c r="Q3518" i="9"/>
  <c r="Q3517" i="9"/>
  <c r="Q3516" i="9"/>
  <c r="Q3515" i="9"/>
  <c r="Q3514" i="9"/>
  <c r="Q3513" i="9"/>
  <c r="Q3512" i="9"/>
  <c r="Q3511" i="9"/>
  <c r="Q3510" i="9"/>
  <c r="Q3509" i="9"/>
  <c r="Q3508" i="9"/>
  <c r="Q3507" i="9"/>
  <c r="Q3506" i="9"/>
  <c r="Q3505" i="9"/>
  <c r="Q3504" i="9"/>
  <c r="Q3503" i="9"/>
  <c r="Q3502" i="9"/>
  <c r="Q3501" i="9"/>
  <c r="Q3500" i="9"/>
  <c r="Q3499" i="9"/>
  <c r="Q3498" i="9"/>
  <c r="Q3497" i="9"/>
  <c r="Q3496" i="9"/>
  <c r="Q3495" i="9"/>
  <c r="Q3494" i="9"/>
  <c r="Q3493" i="9"/>
  <c r="Q3492" i="9"/>
  <c r="Q3491" i="9"/>
  <c r="Q3490" i="9"/>
  <c r="Q3489" i="9"/>
  <c r="Q3488" i="9"/>
  <c r="Q3487" i="9"/>
  <c r="Q3486" i="9"/>
  <c r="Q3485" i="9"/>
  <c r="Q3484" i="9"/>
  <c r="Q3483" i="9"/>
  <c r="Q3482" i="9"/>
  <c r="Q3481" i="9"/>
  <c r="Q3480" i="9"/>
  <c r="Q3479" i="9"/>
  <c r="Q3478" i="9"/>
  <c r="Q3477" i="9"/>
  <c r="Q3476" i="9"/>
  <c r="Q3475" i="9"/>
  <c r="Q3474" i="9"/>
  <c r="Q3473" i="9"/>
  <c r="Q3472" i="9"/>
  <c r="Q3471" i="9"/>
  <c r="Q3470" i="9"/>
  <c r="Q3469" i="9"/>
  <c r="Q3468" i="9"/>
  <c r="Q3467" i="9"/>
  <c r="Q3466" i="9"/>
  <c r="Q3465" i="9"/>
  <c r="Q3464" i="9"/>
  <c r="Q3463" i="9"/>
  <c r="Q3462" i="9"/>
  <c r="Q3461" i="9"/>
  <c r="Q3460" i="9"/>
  <c r="Q3459" i="9"/>
  <c r="Q3458" i="9"/>
  <c r="Q3457" i="9"/>
  <c r="Q3456" i="9"/>
  <c r="Q3455" i="9"/>
  <c r="Q3454" i="9"/>
  <c r="Q3453" i="9"/>
  <c r="Q3452" i="9"/>
  <c r="Q3451" i="9"/>
  <c r="Q3450" i="9"/>
  <c r="Q3449" i="9"/>
  <c r="Q3448" i="9"/>
  <c r="Q3447" i="9"/>
  <c r="Q3446" i="9"/>
  <c r="Q3445" i="9"/>
  <c r="Q3444" i="9"/>
  <c r="Q3443" i="9"/>
  <c r="Q3442" i="9"/>
  <c r="Q3441" i="9"/>
  <c r="Q3440" i="9"/>
  <c r="Q3439" i="9"/>
  <c r="Q3438" i="9"/>
  <c r="Q3437" i="9"/>
  <c r="Q3436" i="9"/>
  <c r="Q3435" i="9"/>
  <c r="Q3434" i="9"/>
  <c r="Q3433" i="9"/>
  <c r="Q3432" i="9"/>
  <c r="Q3431" i="9"/>
  <c r="Q3430" i="9"/>
  <c r="Q3429" i="9"/>
  <c r="Q3428" i="9"/>
  <c r="Q3427" i="9"/>
  <c r="Q3426" i="9"/>
  <c r="Q3425" i="9"/>
  <c r="Q3424" i="9"/>
  <c r="Q3423" i="9"/>
  <c r="Q3422" i="9"/>
  <c r="Q3421" i="9"/>
  <c r="Q3420" i="9"/>
  <c r="Q3419" i="9"/>
  <c r="Q3418" i="9"/>
  <c r="Q3417" i="9"/>
  <c r="Q3416" i="9"/>
  <c r="Q3415" i="9"/>
  <c r="Q3414" i="9"/>
  <c r="Q3413" i="9"/>
  <c r="Q3412" i="9"/>
  <c r="Q3411" i="9"/>
  <c r="Q3410" i="9"/>
  <c r="Q3409" i="9"/>
  <c r="Q3408" i="9"/>
  <c r="Q3407" i="9"/>
  <c r="Q3406" i="9"/>
  <c r="Q3405" i="9"/>
  <c r="Q3404" i="9"/>
  <c r="Q3403" i="9"/>
  <c r="Q3402" i="9"/>
  <c r="Q3401" i="9"/>
  <c r="Q3400" i="9"/>
  <c r="Q3399" i="9"/>
  <c r="Q3398" i="9"/>
  <c r="Q3397" i="9"/>
  <c r="Q3396" i="9"/>
  <c r="Q3395" i="9"/>
  <c r="Q3394" i="9"/>
  <c r="Q3393" i="9"/>
  <c r="Q3392" i="9"/>
  <c r="Q3391" i="9"/>
  <c r="Q3390" i="9"/>
  <c r="Q3389" i="9"/>
  <c r="Q3388" i="9"/>
  <c r="Q3387" i="9"/>
  <c r="Q3386" i="9"/>
  <c r="Q3385" i="9"/>
  <c r="Q3384" i="9"/>
  <c r="Q3383" i="9"/>
  <c r="Q3382" i="9"/>
  <c r="Q3381" i="9"/>
  <c r="Q3380" i="9"/>
  <c r="Q3379" i="9"/>
  <c r="Q3378" i="9"/>
  <c r="Q3377" i="9"/>
  <c r="Q3376" i="9"/>
  <c r="Q3375" i="9"/>
  <c r="Q3374" i="9"/>
  <c r="Q3373" i="9"/>
  <c r="Q3372" i="9"/>
  <c r="Q3371" i="9"/>
  <c r="Q3370" i="9"/>
  <c r="Q3369" i="9"/>
  <c r="Q3368" i="9"/>
  <c r="Q3367" i="9"/>
  <c r="Q3366" i="9"/>
  <c r="Q3365" i="9"/>
  <c r="Q3364" i="9"/>
  <c r="Q3363" i="9"/>
  <c r="Q3362" i="9"/>
  <c r="Q3361" i="9"/>
  <c r="Q3360" i="9"/>
  <c r="Q3359" i="9"/>
  <c r="Q3358" i="9"/>
  <c r="Q3357" i="9"/>
  <c r="Q3356" i="9"/>
  <c r="Q3355" i="9"/>
  <c r="Q3354" i="9"/>
  <c r="Q3353" i="9"/>
  <c r="Q3352" i="9"/>
  <c r="Q3351" i="9"/>
  <c r="Q3350" i="9"/>
  <c r="Q3349" i="9"/>
  <c r="Q3348" i="9"/>
  <c r="Q3347" i="9"/>
  <c r="Q3346" i="9"/>
  <c r="Q3345" i="9"/>
  <c r="Q3344" i="9"/>
  <c r="Q3343" i="9"/>
  <c r="Q3342" i="9"/>
  <c r="Q3341" i="9"/>
  <c r="Q3340" i="9"/>
  <c r="Q3339" i="9"/>
  <c r="Q3338" i="9"/>
  <c r="Q3337" i="9"/>
  <c r="Q3336" i="9"/>
  <c r="Q3335" i="9"/>
  <c r="Q3334" i="9"/>
  <c r="Q3333" i="9"/>
  <c r="Q3332" i="9"/>
  <c r="Q3331" i="9"/>
  <c r="Q3330" i="9"/>
  <c r="Q3329" i="9"/>
  <c r="Q3328" i="9"/>
  <c r="Q3327" i="9"/>
  <c r="Q3326" i="9"/>
  <c r="Q3325" i="9"/>
  <c r="Q3324" i="9"/>
  <c r="Q3323" i="9"/>
  <c r="Q3322" i="9"/>
  <c r="Q3321" i="9"/>
  <c r="Q3320" i="9"/>
  <c r="Q3319" i="9"/>
  <c r="Q3318" i="9"/>
  <c r="Q3317" i="9"/>
  <c r="Q3316" i="9"/>
  <c r="Q3315" i="9"/>
  <c r="Q3314" i="9"/>
  <c r="Q3313" i="9"/>
  <c r="Q3312" i="9"/>
  <c r="Q3311" i="9"/>
  <c r="Q3310" i="9"/>
  <c r="Q3309" i="9"/>
  <c r="Q3308" i="9"/>
  <c r="Q3307" i="9"/>
  <c r="Q3306" i="9"/>
  <c r="Q3305" i="9"/>
  <c r="Q3304" i="9"/>
  <c r="Q3303" i="9"/>
  <c r="Q3302" i="9"/>
  <c r="Q3301" i="9"/>
  <c r="Q3300" i="9"/>
  <c r="Q3299" i="9"/>
  <c r="Q3298" i="9"/>
  <c r="Q3297" i="9"/>
  <c r="Q3296" i="9"/>
  <c r="Q3295" i="9"/>
  <c r="Q3294" i="9"/>
  <c r="Q3293" i="9"/>
  <c r="Q3292" i="9"/>
  <c r="Q3291" i="9"/>
  <c r="Q3290" i="9"/>
  <c r="Q3289" i="9"/>
  <c r="Q3288" i="9"/>
  <c r="Q3287" i="9"/>
  <c r="Q3286" i="9"/>
  <c r="Q3285" i="9"/>
  <c r="Q3284" i="9"/>
  <c r="Q3283" i="9"/>
  <c r="Q3282" i="9"/>
  <c r="Q3281" i="9"/>
  <c r="Q3280" i="9"/>
  <c r="Q3279" i="9"/>
  <c r="Q3278" i="9"/>
  <c r="Q3277" i="9"/>
  <c r="Q3276" i="9"/>
  <c r="Q3275" i="9"/>
  <c r="Q3274" i="9"/>
  <c r="Q3273" i="9"/>
  <c r="Q3272" i="9"/>
  <c r="Q3271" i="9"/>
  <c r="Q3270" i="9"/>
  <c r="Q3269" i="9"/>
  <c r="Q3268" i="9"/>
  <c r="Q3267" i="9"/>
  <c r="Q3266" i="9"/>
  <c r="Q3265" i="9"/>
  <c r="Q3264" i="9"/>
  <c r="Q3263" i="9"/>
  <c r="Q3262" i="9"/>
  <c r="Q3261" i="9"/>
  <c r="Q3260" i="9"/>
  <c r="Q3259" i="9"/>
  <c r="Q3258" i="9"/>
  <c r="Q3257" i="9"/>
  <c r="Q3256" i="9"/>
  <c r="Q3255" i="9"/>
  <c r="Q3254" i="9"/>
  <c r="Q3253" i="9"/>
  <c r="Q3252" i="9"/>
  <c r="Q3251" i="9"/>
  <c r="Q3250" i="9"/>
  <c r="Q3249" i="9"/>
  <c r="Q3248" i="9"/>
  <c r="Q3247" i="9"/>
  <c r="Q3246" i="9"/>
  <c r="Q3245" i="9"/>
  <c r="Q3244" i="9"/>
  <c r="Q3243" i="9"/>
  <c r="Q3242" i="9"/>
  <c r="Q3241" i="9"/>
  <c r="Q3240" i="9"/>
  <c r="Q3239" i="9"/>
  <c r="Q3238" i="9"/>
  <c r="Q3237" i="9"/>
  <c r="Q3236" i="9"/>
  <c r="Q3235" i="9"/>
  <c r="Q3234" i="9"/>
  <c r="Q3233" i="9"/>
  <c r="Q3232" i="9"/>
  <c r="Q3231" i="9"/>
  <c r="Q3230" i="9"/>
  <c r="Q3229" i="9"/>
  <c r="Q3228" i="9"/>
  <c r="Q3227" i="9"/>
  <c r="Q3226" i="9"/>
  <c r="Q3225" i="9"/>
  <c r="Q3224" i="9"/>
  <c r="Q3223" i="9"/>
  <c r="Q3222" i="9"/>
  <c r="Q3221" i="9"/>
  <c r="Q3220" i="9"/>
  <c r="Q3219" i="9"/>
  <c r="Q3218" i="9"/>
  <c r="Q3217" i="9"/>
  <c r="Q3216" i="9"/>
  <c r="Q3215" i="9"/>
  <c r="Q3214" i="9"/>
  <c r="Q3213" i="9"/>
  <c r="Q3212" i="9"/>
  <c r="Q3211" i="9"/>
  <c r="Q3210" i="9"/>
  <c r="Q3209" i="9"/>
  <c r="Q3208" i="9"/>
  <c r="Q3207" i="9"/>
  <c r="Q3206" i="9"/>
  <c r="Q3205" i="9"/>
  <c r="Q3204" i="9"/>
  <c r="Q3203" i="9"/>
  <c r="Q3202" i="9"/>
  <c r="Q3201" i="9"/>
  <c r="Q3200" i="9"/>
  <c r="Q3199" i="9"/>
  <c r="Q3198" i="9"/>
  <c r="Q3197" i="9"/>
  <c r="Q3196" i="9"/>
  <c r="Q3195" i="9"/>
  <c r="Q3194" i="9"/>
  <c r="Q3193" i="9"/>
  <c r="Q3192" i="9"/>
  <c r="Q3191" i="9"/>
  <c r="Q3190" i="9"/>
  <c r="Q3189" i="9"/>
  <c r="Q3188" i="9"/>
  <c r="Q3187" i="9"/>
  <c r="Q3186" i="9"/>
  <c r="Q3185" i="9"/>
  <c r="Q3184" i="9"/>
  <c r="Q3183" i="9"/>
  <c r="Q3182" i="9"/>
  <c r="Q3181" i="9"/>
  <c r="Q3180" i="9"/>
  <c r="Q3179" i="9"/>
  <c r="Q3178" i="9"/>
  <c r="Q3177" i="9"/>
  <c r="Q3176" i="9"/>
  <c r="Q3175" i="9"/>
  <c r="Q3174" i="9"/>
  <c r="Q3173" i="9"/>
  <c r="Q3172" i="9"/>
  <c r="Q3171" i="9"/>
  <c r="Q3170" i="9"/>
  <c r="Q3169" i="9"/>
  <c r="Q3168" i="9"/>
  <c r="Q3167" i="9"/>
  <c r="Q3166" i="9"/>
  <c r="Q3165" i="9"/>
  <c r="Q3164" i="9"/>
  <c r="Q3163" i="9"/>
  <c r="Q3162" i="9"/>
  <c r="Q3161" i="9"/>
  <c r="Q3160" i="9"/>
  <c r="Q3159" i="9"/>
  <c r="Q3158" i="9"/>
  <c r="Q3157" i="9"/>
  <c r="Q3156" i="9"/>
  <c r="Q3155" i="9"/>
  <c r="Q3154" i="9"/>
  <c r="Q3153" i="9"/>
  <c r="Q3152" i="9"/>
  <c r="Q3151" i="9"/>
  <c r="Q3150" i="9"/>
  <c r="Q3149" i="9"/>
  <c r="Q3148" i="9"/>
  <c r="Q3147" i="9"/>
  <c r="Q3146" i="9"/>
  <c r="Q3145" i="9"/>
  <c r="Q3144" i="9"/>
  <c r="Q3143" i="9"/>
  <c r="Q3142" i="9"/>
  <c r="Q3141" i="9"/>
  <c r="Q3140" i="9"/>
  <c r="Q3139" i="9"/>
  <c r="Q3138" i="9"/>
  <c r="Q3137" i="9"/>
  <c r="Q3136" i="9"/>
  <c r="Q3135" i="9"/>
  <c r="Q3134" i="9"/>
  <c r="Q3133" i="9"/>
  <c r="Q3132" i="9"/>
  <c r="Q3131" i="9"/>
  <c r="Q3130" i="9"/>
  <c r="Q3129" i="9"/>
  <c r="Q3128" i="9"/>
  <c r="Q3127" i="9"/>
  <c r="Q3126" i="9"/>
  <c r="Q3125" i="9"/>
  <c r="Q3124" i="9"/>
  <c r="Q3123" i="9"/>
  <c r="Q3122" i="9"/>
  <c r="Q3121" i="9"/>
  <c r="Q3120" i="9"/>
  <c r="Q3119" i="9"/>
  <c r="Q3118" i="9"/>
  <c r="Q3117" i="9"/>
  <c r="Q3116" i="9"/>
  <c r="Q3115" i="9"/>
  <c r="Q3114" i="9"/>
  <c r="Q3113" i="9"/>
  <c r="Q3112" i="9"/>
  <c r="Q3111" i="9"/>
  <c r="Q3110" i="9"/>
  <c r="Q3109" i="9"/>
  <c r="Q3108" i="9"/>
  <c r="Q3107" i="9"/>
  <c r="Q3106" i="9"/>
  <c r="Q3105" i="9"/>
  <c r="Q3104" i="9"/>
  <c r="Q3103" i="9"/>
  <c r="Q3102" i="9"/>
  <c r="Q3101" i="9"/>
  <c r="Q3100" i="9"/>
  <c r="Q3099" i="9"/>
  <c r="Q3098" i="9"/>
  <c r="Q3097" i="9"/>
  <c r="Q3096" i="9"/>
  <c r="Q3095" i="9"/>
  <c r="Q3094" i="9"/>
  <c r="Q3093" i="9"/>
  <c r="Q3092" i="9"/>
  <c r="Q3091" i="9"/>
  <c r="Q3090" i="9"/>
  <c r="Q3089" i="9"/>
  <c r="Q3088" i="9"/>
  <c r="Q3087" i="9"/>
  <c r="Q3086" i="9"/>
  <c r="Q3085" i="9"/>
  <c r="Q3084" i="9"/>
  <c r="Q3083" i="9"/>
  <c r="Q3082" i="9"/>
  <c r="Q3081" i="9"/>
  <c r="Q3080" i="9"/>
  <c r="Q3079" i="9"/>
  <c r="Q3078" i="9"/>
  <c r="Q3077" i="9"/>
  <c r="Q3076" i="9"/>
  <c r="Q3075" i="9"/>
  <c r="Q3074" i="9"/>
  <c r="Q3073" i="9"/>
  <c r="Q3072" i="9"/>
  <c r="Q3071" i="9"/>
  <c r="Q3070" i="9"/>
  <c r="Q3069" i="9"/>
  <c r="Q3068" i="9"/>
  <c r="Q3067" i="9"/>
  <c r="Q3066" i="9"/>
  <c r="Q3065" i="9"/>
  <c r="Q3064" i="9"/>
  <c r="Q3063" i="9"/>
  <c r="Q3062" i="9"/>
  <c r="Q3061" i="9"/>
  <c r="Q3060" i="9"/>
  <c r="Q3059" i="9"/>
  <c r="Q3058" i="9"/>
  <c r="Q3057" i="9"/>
  <c r="Q3056" i="9"/>
  <c r="Q3055" i="9"/>
  <c r="Q3054" i="9"/>
  <c r="Q3053" i="9"/>
  <c r="Q3052" i="9"/>
  <c r="Q3051" i="9"/>
  <c r="Q3050" i="9"/>
  <c r="Q3049" i="9"/>
  <c r="Q3048" i="9"/>
  <c r="Q3047" i="9"/>
  <c r="Q3046" i="9"/>
  <c r="Q3045" i="9"/>
  <c r="Q3044" i="9"/>
  <c r="Q3043" i="9"/>
  <c r="Q3042" i="9"/>
  <c r="Q3041" i="9"/>
  <c r="Q3040" i="9"/>
  <c r="Q3039" i="9"/>
  <c r="Q3038" i="9"/>
  <c r="Q3037" i="9"/>
  <c r="Q3036" i="9"/>
  <c r="Q3035" i="9"/>
  <c r="Q3034" i="9"/>
  <c r="Q3033" i="9"/>
  <c r="Q3032" i="9"/>
  <c r="Q3031" i="9"/>
  <c r="Q3030" i="9"/>
  <c r="Q3029" i="9"/>
  <c r="Q3028" i="9"/>
  <c r="Q3027" i="9"/>
  <c r="Q3026" i="9"/>
  <c r="Q3025" i="9"/>
  <c r="Q3024" i="9"/>
  <c r="Q3023" i="9"/>
  <c r="Q3022" i="9"/>
  <c r="Q3021" i="9"/>
  <c r="Q3020" i="9"/>
  <c r="Q3019" i="9"/>
  <c r="Q3018" i="9"/>
  <c r="Q3017" i="9"/>
  <c r="Q3016" i="9"/>
  <c r="Q3015" i="9"/>
  <c r="Q3014" i="9"/>
  <c r="Q3013" i="9"/>
  <c r="Q3012" i="9"/>
  <c r="Q3011" i="9"/>
  <c r="Q3010" i="9"/>
  <c r="Q3009" i="9"/>
  <c r="Q3008" i="9"/>
  <c r="Q3007" i="9"/>
  <c r="Q3006" i="9"/>
  <c r="Q3005" i="9"/>
  <c r="Q3004" i="9"/>
  <c r="Q3003" i="9"/>
  <c r="Q3002" i="9"/>
  <c r="Q3001" i="9"/>
  <c r="Q3000" i="9"/>
  <c r="Q2999" i="9"/>
  <c r="Q2998" i="9"/>
  <c r="Q2997" i="9"/>
  <c r="Q2996" i="9"/>
  <c r="Q2995" i="9"/>
  <c r="Q2994" i="9"/>
  <c r="Q2993" i="9"/>
  <c r="Q2992" i="9"/>
  <c r="Q2991" i="9"/>
  <c r="Q2990" i="9"/>
  <c r="Q2989" i="9"/>
  <c r="Q2988" i="9"/>
  <c r="Q2987" i="9"/>
  <c r="Q2986" i="9"/>
  <c r="Q2985" i="9"/>
  <c r="Q2984" i="9"/>
  <c r="Q2983" i="9"/>
  <c r="Q2982" i="9"/>
  <c r="Q2981" i="9"/>
  <c r="Q2980" i="9"/>
  <c r="Q2979" i="9"/>
  <c r="Q2978" i="9"/>
  <c r="Q2977" i="9"/>
  <c r="Q2976" i="9"/>
  <c r="Q2975" i="9"/>
  <c r="Q2974" i="9"/>
  <c r="Q2973" i="9"/>
  <c r="Q2972" i="9"/>
  <c r="Q2971" i="9"/>
  <c r="Q2970" i="9"/>
  <c r="Q2969" i="9"/>
  <c r="Q2968" i="9"/>
  <c r="Q2967" i="9"/>
  <c r="Q2966" i="9"/>
  <c r="Q2965" i="9"/>
  <c r="Q2964" i="9"/>
  <c r="Q2963" i="9"/>
  <c r="Q2962" i="9"/>
  <c r="Q2961" i="9"/>
  <c r="Q2960" i="9"/>
  <c r="Q2959" i="9"/>
  <c r="Q2958" i="9"/>
  <c r="Q2957" i="9"/>
  <c r="Q2956" i="9"/>
  <c r="Q2955" i="9"/>
  <c r="Q2954" i="9"/>
  <c r="Q2953" i="9"/>
  <c r="Q2952" i="9"/>
  <c r="Q2951" i="9"/>
  <c r="Q2950" i="9"/>
  <c r="Q2949" i="9"/>
  <c r="Q2948" i="9"/>
  <c r="Q2947" i="9"/>
  <c r="Q2946" i="9"/>
  <c r="Q2945" i="9"/>
  <c r="Q2944" i="9"/>
  <c r="Q2943" i="9"/>
  <c r="Q2942" i="9"/>
  <c r="Q2941" i="9"/>
  <c r="Q2940" i="9"/>
  <c r="Q2939" i="9"/>
  <c r="Q2938" i="9"/>
  <c r="Q2937" i="9"/>
  <c r="Q2936" i="9"/>
  <c r="Q2935" i="9"/>
  <c r="Q2934" i="9"/>
  <c r="Q2933" i="9"/>
  <c r="Q2932" i="9"/>
  <c r="Q2931" i="9"/>
  <c r="Q2930" i="9"/>
  <c r="Q2929" i="9"/>
  <c r="Q2928" i="9"/>
  <c r="Q2927" i="9"/>
  <c r="Q2926" i="9"/>
  <c r="Q2925" i="9"/>
  <c r="Q2924" i="9"/>
  <c r="Q2923" i="9"/>
  <c r="Q2922" i="9"/>
  <c r="Q2921" i="9"/>
  <c r="Q2920" i="9"/>
  <c r="Q2919" i="9"/>
  <c r="Q2918" i="9"/>
  <c r="Q2917" i="9"/>
  <c r="Q2916" i="9"/>
  <c r="Q2915" i="9"/>
  <c r="Q2914" i="9"/>
  <c r="Q2913" i="9"/>
  <c r="Q2912" i="9"/>
  <c r="Q2911" i="9"/>
  <c r="Q2910" i="9"/>
  <c r="Q2909" i="9"/>
  <c r="Q2908" i="9"/>
  <c r="Q2907" i="9"/>
  <c r="Q2906" i="9"/>
  <c r="Q2905" i="9"/>
  <c r="Q2904" i="9"/>
  <c r="Q2903" i="9"/>
  <c r="Q2902" i="9"/>
  <c r="Q2901" i="9"/>
  <c r="Q2900" i="9"/>
  <c r="Q2899" i="9"/>
  <c r="Q2898" i="9"/>
  <c r="Q2897" i="9"/>
  <c r="Q2896" i="9"/>
  <c r="Q2895" i="9"/>
  <c r="Q2894" i="9"/>
  <c r="Q2893" i="9"/>
  <c r="Q2892" i="9"/>
  <c r="Q2891" i="9"/>
  <c r="Q2890" i="9"/>
  <c r="Q2889" i="9"/>
  <c r="Q2888" i="9"/>
  <c r="Q2887" i="9"/>
  <c r="Q2886" i="9"/>
  <c r="Q2885" i="9"/>
  <c r="Q2884" i="9"/>
  <c r="Q2883" i="9"/>
  <c r="Q2882" i="9"/>
  <c r="Q2881" i="9"/>
  <c r="Q2880" i="9"/>
  <c r="Q2879" i="9"/>
  <c r="Q2878" i="9"/>
  <c r="Q2877" i="9"/>
  <c r="Q2876" i="9"/>
  <c r="Q2875" i="9"/>
  <c r="Q2874" i="9"/>
  <c r="Q2873" i="9"/>
  <c r="Q2872" i="9"/>
  <c r="Q2871" i="9"/>
  <c r="Q2870" i="9"/>
  <c r="Q2869" i="9"/>
  <c r="Q2868" i="9"/>
  <c r="Q2867" i="9"/>
  <c r="Q2866" i="9"/>
  <c r="Q2865" i="9"/>
  <c r="Q2864" i="9"/>
  <c r="Q2863" i="9"/>
  <c r="Q2862" i="9"/>
  <c r="Q2861" i="9"/>
  <c r="Q2860" i="9"/>
  <c r="Q2859" i="9"/>
  <c r="Q2858" i="9"/>
  <c r="Q2857" i="9"/>
  <c r="Q2856" i="9"/>
  <c r="Q2855" i="9"/>
  <c r="Q2854" i="9"/>
  <c r="Q2853" i="9"/>
  <c r="Q2852" i="9"/>
  <c r="Q2851" i="9"/>
  <c r="Q2850" i="9"/>
  <c r="Q2849" i="9"/>
  <c r="Q2848" i="9"/>
  <c r="Q2847" i="9"/>
  <c r="Q2846" i="9"/>
  <c r="Q2845" i="9"/>
  <c r="Q2844" i="9"/>
  <c r="Q2843" i="9"/>
  <c r="Q2842" i="9"/>
  <c r="Q2841" i="9"/>
  <c r="Q2840" i="9"/>
  <c r="Q2839" i="9"/>
  <c r="Q2838" i="9"/>
  <c r="Q2837" i="9"/>
  <c r="Q2836" i="9"/>
  <c r="Q2835" i="9"/>
  <c r="Q2834" i="9"/>
  <c r="Q2833" i="9"/>
  <c r="Q2832" i="9"/>
  <c r="Q2831" i="9"/>
  <c r="Q2830" i="9"/>
  <c r="Q2829" i="9"/>
  <c r="Q2828" i="9"/>
  <c r="Q2827" i="9"/>
  <c r="Q2826" i="9"/>
  <c r="Q2825" i="9"/>
  <c r="Q2824" i="9"/>
  <c r="Q2823" i="9"/>
  <c r="Q2822" i="9"/>
  <c r="Q2821" i="9"/>
  <c r="Q2820" i="9"/>
  <c r="Q2819" i="9"/>
  <c r="Q2818" i="9"/>
  <c r="Q2817" i="9"/>
  <c r="Q2816" i="9"/>
  <c r="Q2815" i="9"/>
  <c r="Q2814" i="9"/>
  <c r="Q2813" i="9"/>
  <c r="Q2812" i="9"/>
  <c r="Q2811" i="9"/>
  <c r="Q2810" i="9"/>
  <c r="Q2809" i="9"/>
  <c r="Q2808" i="9"/>
  <c r="Q2807" i="9"/>
  <c r="Q2806" i="9"/>
  <c r="Q2805" i="9"/>
  <c r="Q2804" i="9"/>
  <c r="Q2803" i="9"/>
  <c r="Q2802" i="9"/>
  <c r="Q2801" i="9"/>
  <c r="Q2800" i="9"/>
  <c r="Q2799" i="9"/>
  <c r="Q2798" i="9"/>
  <c r="Q2797" i="9"/>
  <c r="Q2796" i="9"/>
  <c r="Q2795" i="9"/>
  <c r="Q2794" i="9"/>
  <c r="Q2793" i="9"/>
  <c r="Q2792" i="9"/>
  <c r="Q2791" i="9"/>
  <c r="Q2790" i="9"/>
  <c r="Q2789" i="9"/>
  <c r="Q2788" i="9"/>
  <c r="Q2787" i="9"/>
  <c r="Q2786" i="9"/>
  <c r="Q2785" i="9"/>
  <c r="Q2784" i="9"/>
  <c r="Q2783" i="9"/>
  <c r="Q2782" i="9"/>
  <c r="Q2781" i="9"/>
  <c r="Q2780" i="9"/>
  <c r="Q2779" i="9"/>
  <c r="Q2778" i="9"/>
  <c r="Q2777" i="9"/>
  <c r="Q2776" i="9"/>
  <c r="Q2775" i="9"/>
  <c r="Q2774" i="9"/>
  <c r="Q2773" i="9"/>
  <c r="Q2772" i="9"/>
  <c r="Q2771" i="9"/>
  <c r="Q2770" i="9"/>
  <c r="Q2769" i="9"/>
  <c r="Q2768" i="9"/>
  <c r="Q2767" i="9"/>
  <c r="Q2766" i="9"/>
  <c r="Q2765" i="9"/>
  <c r="Q2764" i="9"/>
  <c r="Q2763" i="9"/>
  <c r="Q2762" i="9"/>
  <c r="Q2761" i="9"/>
  <c r="Q2760" i="9"/>
  <c r="Q2759" i="9"/>
  <c r="Q2758" i="9"/>
  <c r="Q2757" i="9"/>
  <c r="Q2756" i="9"/>
  <c r="Q2755" i="9"/>
  <c r="Q2754" i="9"/>
  <c r="Q2753" i="9"/>
  <c r="Q2752" i="9"/>
  <c r="Q2751" i="9"/>
  <c r="Q2750" i="9"/>
  <c r="Q2749" i="9"/>
  <c r="Q2748" i="9"/>
  <c r="Q2747" i="9"/>
  <c r="Q2746" i="9"/>
  <c r="Q2745" i="9"/>
  <c r="Q2744" i="9"/>
  <c r="Q2743" i="9"/>
  <c r="Q2742" i="9"/>
  <c r="Q2741" i="9"/>
  <c r="Q2740" i="9"/>
  <c r="Q2739" i="9"/>
  <c r="Q2738" i="9"/>
  <c r="Q2737" i="9"/>
  <c r="Q2736" i="9"/>
  <c r="Q2735" i="9"/>
  <c r="Q2734" i="9"/>
  <c r="Q2733" i="9"/>
  <c r="Q2732" i="9"/>
  <c r="Q2731" i="9"/>
  <c r="Q2730" i="9"/>
  <c r="Q2729" i="9"/>
  <c r="Q2728" i="9"/>
  <c r="Q2727" i="9"/>
  <c r="Q2726" i="9"/>
  <c r="Q2725" i="9"/>
  <c r="Q2724" i="9"/>
  <c r="Q2723" i="9"/>
  <c r="Q2722" i="9"/>
  <c r="Q2721" i="9"/>
  <c r="Q2720" i="9"/>
  <c r="Q2719" i="9"/>
  <c r="Q2718" i="9"/>
  <c r="Q2717" i="9"/>
  <c r="Q2716" i="9"/>
  <c r="Q2715" i="9"/>
  <c r="Q2714" i="9"/>
  <c r="Q2713" i="9"/>
  <c r="Q2712" i="9"/>
  <c r="Q2711" i="9"/>
  <c r="Q2710" i="9"/>
  <c r="Q2709" i="9"/>
  <c r="Q2708" i="9"/>
  <c r="Q2707" i="9"/>
  <c r="Q2706" i="9"/>
  <c r="Q2705" i="9"/>
  <c r="Q2704" i="9"/>
  <c r="Q2703" i="9"/>
  <c r="Q2702" i="9"/>
  <c r="Q2701" i="9"/>
  <c r="Q2700" i="9"/>
  <c r="Q2699" i="9"/>
  <c r="Q2698" i="9"/>
  <c r="Q2697" i="9"/>
  <c r="Q2696" i="9"/>
  <c r="Q2695" i="9"/>
  <c r="Q2694" i="9"/>
  <c r="Q2693" i="9"/>
  <c r="Q2692" i="9"/>
  <c r="Q2691" i="9"/>
  <c r="Q2690" i="9"/>
  <c r="Q2689" i="9"/>
  <c r="Q2688" i="9"/>
  <c r="Q2687" i="9"/>
  <c r="Q2686" i="9"/>
  <c r="Q2685" i="9"/>
  <c r="Q2684" i="9"/>
  <c r="Q2683" i="9"/>
  <c r="Q2682" i="9"/>
  <c r="Q2681" i="9"/>
  <c r="Q2680" i="9"/>
  <c r="Q2679" i="9"/>
  <c r="Q2678" i="9"/>
  <c r="Q2677" i="9"/>
  <c r="Q2676" i="9"/>
  <c r="Q2675" i="9"/>
  <c r="Q2674" i="9"/>
  <c r="Q2673" i="9"/>
  <c r="Q2672" i="9"/>
  <c r="Q2671" i="9"/>
  <c r="Q2670" i="9"/>
  <c r="Q2669" i="9"/>
  <c r="Q2668" i="9"/>
  <c r="Q2667" i="9"/>
  <c r="Q2666" i="9"/>
  <c r="Q2665" i="9"/>
  <c r="Q2664" i="9"/>
  <c r="Q2663" i="9"/>
  <c r="Q2662" i="9"/>
  <c r="Q2661" i="9"/>
  <c r="Q2660" i="9"/>
  <c r="Q2659" i="9"/>
  <c r="Q2658" i="9"/>
  <c r="Q2657" i="9"/>
  <c r="Q2656" i="9"/>
  <c r="Q2655" i="9"/>
  <c r="Q2654" i="9"/>
  <c r="Q2653" i="9"/>
  <c r="Q2652" i="9"/>
  <c r="Q2651" i="9"/>
  <c r="Q2650" i="9"/>
  <c r="Q2649" i="9"/>
  <c r="Q2648" i="9"/>
  <c r="Q2647" i="9"/>
  <c r="Q2646" i="9"/>
  <c r="Q2645" i="9"/>
  <c r="Q2644" i="9"/>
  <c r="Q2643" i="9"/>
  <c r="Q2642" i="9"/>
  <c r="Q2641" i="9"/>
  <c r="Q2640" i="9"/>
  <c r="Q2639" i="9"/>
  <c r="Q2638" i="9"/>
  <c r="Q2637" i="9"/>
  <c r="Q2636" i="9"/>
  <c r="Q2635" i="9"/>
  <c r="Q2634" i="9"/>
  <c r="Q2633" i="9"/>
  <c r="Q2632" i="9"/>
  <c r="Q2631" i="9"/>
  <c r="Q2630" i="9"/>
  <c r="Q2629" i="9"/>
  <c r="Q2628" i="9"/>
  <c r="Q2627" i="9"/>
  <c r="Q2626" i="9"/>
  <c r="Q2625" i="9"/>
  <c r="Q2624" i="9"/>
  <c r="Q2623" i="9"/>
  <c r="Q2622" i="9"/>
  <c r="Q2621" i="9"/>
  <c r="Q2620" i="9"/>
  <c r="Q2619" i="9"/>
  <c r="Q2618" i="9"/>
  <c r="Q2617" i="9"/>
  <c r="Q2616" i="9"/>
  <c r="Q2615" i="9"/>
  <c r="Q2614" i="9"/>
  <c r="Q2613" i="9"/>
  <c r="Q2612" i="9"/>
  <c r="Q2611" i="9"/>
  <c r="Q2610" i="9"/>
  <c r="Q2609" i="9"/>
  <c r="Q2608" i="9"/>
  <c r="Q2607" i="9"/>
  <c r="Q2606" i="9"/>
  <c r="Q2605" i="9"/>
  <c r="Q2604" i="9"/>
  <c r="Q2603" i="9"/>
  <c r="Q2602" i="9"/>
  <c r="Q2601" i="9"/>
  <c r="Q2600" i="9"/>
  <c r="Q2599" i="9"/>
  <c r="Q2598" i="9"/>
  <c r="Q2597" i="9"/>
  <c r="Q2596" i="9"/>
  <c r="Q2595" i="9"/>
  <c r="Q2594" i="9"/>
  <c r="Q2593" i="9"/>
  <c r="Q2592" i="9"/>
  <c r="Q2591" i="9"/>
  <c r="Q2590" i="9"/>
  <c r="Q2589" i="9"/>
  <c r="Q2588" i="9"/>
  <c r="Q2587" i="9"/>
  <c r="Q2586" i="9"/>
  <c r="Q2585" i="9"/>
  <c r="Q2584" i="9"/>
  <c r="Q2583" i="9"/>
  <c r="Q2582" i="9"/>
  <c r="Q2581" i="9"/>
  <c r="Q2580" i="9"/>
  <c r="Q2579" i="9"/>
  <c r="Q2578" i="9"/>
  <c r="Q2577" i="9"/>
  <c r="Q2576" i="9"/>
  <c r="Q2575" i="9"/>
  <c r="Q2574" i="9"/>
  <c r="Q2573" i="9"/>
  <c r="Q2572" i="9"/>
  <c r="Q2571" i="9"/>
  <c r="Q2570" i="9"/>
  <c r="Q2569" i="9"/>
  <c r="Q2568" i="9"/>
  <c r="Q2567" i="9"/>
  <c r="Q2566" i="9"/>
  <c r="Q2565" i="9"/>
  <c r="Q2564" i="9"/>
  <c r="Q2563" i="9"/>
  <c r="Q2562" i="9"/>
  <c r="Q2561" i="9"/>
  <c r="Q2560" i="9"/>
  <c r="Q2559" i="9"/>
  <c r="Q2558" i="9"/>
  <c r="Q2557" i="9"/>
  <c r="Q2556" i="9"/>
  <c r="Q2555" i="9"/>
  <c r="Q2554" i="9"/>
  <c r="Q2553" i="9"/>
  <c r="Q2552" i="9"/>
  <c r="Q2551" i="9"/>
  <c r="Q2550" i="9"/>
  <c r="Q2549" i="9"/>
  <c r="Q2548" i="9"/>
  <c r="Q2547" i="9"/>
  <c r="Q2546" i="9"/>
  <c r="Q2545" i="9"/>
  <c r="Q2544" i="9"/>
  <c r="Q2543" i="9"/>
  <c r="Q2542" i="9"/>
  <c r="Q2541" i="9"/>
  <c r="Q2540" i="9"/>
  <c r="Q2539" i="9"/>
  <c r="Q2538" i="9"/>
  <c r="Q2537" i="9"/>
  <c r="Q2536" i="9"/>
  <c r="Q2535" i="9"/>
  <c r="Q2534" i="9"/>
  <c r="Q2533" i="9"/>
  <c r="Q2532" i="9"/>
  <c r="Q2531" i="9"/>
  <c r="Q2530" i="9"/>
  <c r="Q2529" i="9"/>
  <c r="Q2528" i="9"/>
  <c r="Q2527" i="9"/>
  <c r="Q2526" i="9"/>
  <c r="Q2525" i="9"/>
  <c r="Q2524" i="9"/>
  <c r="Q2523" i="9"/>
  <c r="Q2522" i="9"/>
  <c r="Q2521" i="9"/>
  <c r="Q2520" i="9"/>
  <c r="Q2519" i="9"/>
  <c r="Q2518" i="9"/>
  <c r="Q2517" i="9"/>
  <c r="Q2516" i="9"/>
  <c r="Q2515" i="9"/>
  <c r="Q2514" i="9"/>
  <c r="Q2513" i="9"/>
  <c r="Q2512" i="9"/>
  <c r="Q2511" i="9"/>
  <c r="Q2510" i="9"/>
  <c r="Q2509" i="9"/>
  <c r="Q2508" i="9"/>
  <c r="Q2507" i="9"/>
  <c r="Q2506" i="9"/>
  <c r="Q2505" i="9"/>
  <c r="Q2504" i="9"/>
  <c r="Q2503" i="9"/>
  <c r="Q2502" i="9"/>
  <c r="Q2501" i="9"/>
  <c r="Q2500" i="9"/>
  <c r="Q2499" i="9"/>
  <c r="Q2498" i="9"/>
  <c r="Q2497" i="9"/>
  <c r="Q2496" i="9"/>
  <c r="Q2495" i="9"/>
  <c r="Q2494" i="9"/>
  <c r="Q2493" i="9"/>
  <c r="Q2492" i="9"/>
  <c r="Q2491" i="9"/>
  <c r="Q2490" i="9"/>
  <c r="Q2489" i="9"/>
  <c r="Q2488" i="9"/>
  <c r="Q2487" i="9"/>
  <c r="Q2486" i="9"/>
  <c r="Q2485" i="9"/>
  <c r="Q2484" i="9"/>
  <c r="Q2483" i="9"/>
  <c r="Q2482" i="9"/>
  <c r="Q2481" i="9"/>
  <c r="Q2480" i="9"/>
  <c r="Q2479" i="9"/>
  <c r="Q2478" i="9"/>
  <c r="Q2477" i="9"/>
  <c r="Q2476" i="9"/>
  <c r="Q2475" i="9"/>
  <c r="Q2474" i="9"/>
  <c r="Q2473" i="9"/>
  <c r="Q2472" i="9"/>
  <c r="Q2471" i="9"/>
  <c r="Q2470" i="9"/>
  <c r="Q2469" i="9"/>
  <c r="Q2468" i="9"/>
  <c r="Q2467" i="9"/>
  <c r="Q2466" i="9"/>
  <c r="Q2465" i="9"/>
  <c r="Q2464" i="9"/>
  <c r="Q2463" i="9"/>
  <c r="Q2462" i="9"/>
  <c r="Q2461" i="9"/>
  <c r="Q2460" i="9"/>
  <c r="Q2459" i="9"/>
  <c r="Q2458" i="9"/>
  <c r="Q2457" i="9"/>
  <c r="Q2456" i="9"/>
  <c r="Q2455" i="9"/>
  <c r="Q2454" i="9"/>
  <c r="Q2453" i="9"/>
  <c r="Q2452" i="9"/>
  <c r="Q2451" i="9"/>
  <c r="Q2450" i="9"/>
  <c r="Q2449" i="9"/>
  <c r="Q2448" i="9"/>
  <c r="Q2447" i="9"/>
  <c r="Q2446" i="9"/>
  <c r="Q2445" i="9"/>
  <c r="Q2444" i="9"/>
  <c r="Q2443" i="9"/>
  <c r="Q2442" i="9"/>
  <c r="Q2441" i="9"/>
  <c r="Q2440" i="9"/>
  <c r="Q2439" i="9"/>
  <c r="Q2438" i="9"/>
  <c r="Q2437" i="9"/>
  <c r="Q2436" i="9"/>
  <c r="Q2435" i="9"/>
  <c r="Q2434" i="9"/>
  <c r="Q2433" i="9"/>
  <c r="Q2432" i="9"/>
  <c r="Q2431" i="9"/>
  <c r="Q2430" i="9"/>
  <c r="Q2429" i="9"/>
  <c r="Q2428" i="9"/>
  <c r="Q2427" i="9"/>
  <c r="Q2426" i="9"/>
  <c r="Q2425" i="9"/>
  <c r="Q2424" i="9"/>
  <c r="Q2423" i="9"/>
  <c r="Q2422" i="9"/>
  <c r="Q2421" i="9"/>
  <c r="Q2420" i="9"/>
  <c r="Q2419" i="9"/>
  <c r="Q2418" i="9"/>
  <c r="Q2417" i="9"/>
  <c r="Q2416" i="9"/>
  <c r="Q2415" i="9"/>
  <c r="Q2414" i="9"/>
  <c r="Q2413" i="9"/>
  <c r="Q2412" i="9"/>
  <c r="Q2411" i="9"/>
  <c r="Q2410" i="9"/>
  <c r="Q2409" i="9"/>
  <c r="Q2408" i="9"/>
  <c r="Q2407" i="9"/>
  <c r="Q2406" i="9"/>
  <c r="Q2405" i="9"/>
  <c r="Q2404" i="9"/>
  <c r="Q2403" i="9"/>
  <c r="Q2402" i="9"/>
  <c r="Q2401" i="9"/>
  <c r="Q2400" i="9"/>
  <c r="Q2399" i="9"/>
  <c r="Q2398" i="9"/>
  <c r="Q2397" i="9"/>
  <c r="Q2396" i="9"/>
  <c r="Q2395" i="9"/>
  <c r="Q2394" i="9"/>
  <c r="Q2393" i="9"/>
  <c r="Q2392" i="9"/>
  <c r="Q2391" i="9"/>
  <c r="Q2390" i="9"/>
  <c r="Q2389" i="9"/>
  <c r="Q2388" i="9"/>
  <c r="Q2387" i="9"/>
  <c r="Q2386" i="9"/>
  <c r="Q2385" i="9"/>
  <c r="Q2384" i="9"/>
  <c r="Q2383" i="9"/>
  <c r="Q2382" i="9"/>
  <c r="Q2381" i="9"/>
  <c r="Q2380" i="9"/>
  <c r="Q2379" i="9"/>
  <c r="Q2378" i="9"/>
  <c r="Q2377" i="9"/>
  <c r="Q2376" i="9"/>
  <c r="Q2375" i="9"/>
  <c r="Q2374" i="9"/>
  <c r="Q2373" i="9"/>
  <c r="Q2372" i="9"/>
  <c r="Q2371" i="9"/>
  <c r="Q2370" i="9"/>
  <c r="Q2369" i="9"/>
  <c r="Q2368" i="9"/>
  <c r="Q2367" i="9"/>
  <c r="Q2366" i="9"/>
  <c r="Q2365" i="9"/>
  <c r="Q2364" i="9"/>
  <c r="Q2363" i="9"/>
  <c r="Q2362" i="9"/>
  <c r="Q2361" i="9"/>
  <c r="Q2360" i="9"/>
  <c r="Q2359" i="9"/>
  <c r="Q2358" i="9"/>
  <c r="Q2357" i="9"/>
  <c r="Q2356" i="9"/>
  <c r="Q2355" i="9"/>
  <c r="Q2354" i="9"/>
  <c r="Q2353" i="9"/>
  <c r="Q2352" i="9"/>
  <c r="Q2351" i="9"/>
  <c r="Q2350" i="9"/>
  <c r="Q2349" i="9"/>
  <c r="Q2348" i="9"/>
  <c r="Q2347" i="9"/>
  <c r="Q2346" i="9"/>
  <c r="Q2345" i="9"/>
  <c r="Q2344" i="9"/>
  <c r="Q2343" i="9"/>
  <c r="Q2342" i="9"/>
  <c r="Q2341" i="9"/>
  <c r="Q2340" i="9"/>
  <c r="Q2339" i="9"/>
  <c r="Q2338" i="9"/>
  <c r="Q2337" i="9"/>
  <c r="Q2336" i="9"/>
  <c r="Q2335" i="9"/>
  <c r="Q2334" i="9"/>
  <c r="Q2333" i="9"/>
  <c r="Q2332" i="9"/>
  <c r="Q2331" i="9"/>
  <c r="Q2330" i="9"/>
  <c r="Q2329" i="9"/>
  <c r="Q2328" i="9"/>
  <c r="Q2327" i="9"/>
  <c r="Q2326" i="9"/>
  <c r="Q2325" i="9"/>
  <c r="Q2324" i="9"/>
  <c r="Q2323" i="9"/>
  <c r="Q2322" i="9"/>
  <c r="Q2321" i="9"/>
  <c r="Q2320" i="9"/>
  <c r="Q2319" i="9"/>
  <c r="Q2318" i="9"/>
  <c r="Q2317" i="9"/>
  <c r="Q2316" i="9"/>
  <c r="Q2315" i="9"/>
  <c r="Q2314" i="9"/>
  <c r="Q2313" i="9"/>
  <c r="Q2312" i="9"/>
  <c r="Q2311" i="9"/>
  <c r="Q2310" i="9"/>
  <c r="Q2309" i="9"/>
  <c r="Q2308" i="9"/>
  <c r="Q2307" i="9"/>
  <c r="Q2306" i="9"/>
  <c r="Q2305" i="9"/>
  <c r="Q2304" i="9"/>
  <c r="Q2303" i="9"/>
  <c r="Q2302" i="9"/>
  <c r="Q2301" i="9"/>
  <c r="Q2300" i="9"/>
  <c r="Q2299" i="9"/>
  <c r="Q2298" i="9"/>
  <c r="Q2297" i="9"/>
  <c r="Q2296" i="9"/>
  <c r="Q2295" i="9"/>
  <c r="Q2294" i="9"/>
  <c r="Q2293" i="9"/>
  <c r="Q2292" i="9"/>
  <c r="Q2291" i="9"/>
  <c r="Q2290" i="9"/>
  <c r="Q2289" i="9"/>
  <c r="Q2288" i="9"/>
  <c r="Q2287" i="9"/>
  <c r="Q2286" i="9"/>
  <c r="Q2285" i="9"/>
  <c r="Q2284" i="9"/>
  <c r="Q2283" i="9"/>
  <c r="Q2282" i="9"/>
  <c r="Q2281" i="9"/>
  <c r="Q2280" i="9"/>
  <c r="Q2279" i="9"/>
  <c r="Q2278" i="9"/>
  <c r="Q2277" i="9"/>
  <c r="Q2276" i="9"/>
  <c r="Q2275" i="9"/>
  <c r="Q2274" i="9"/>
  <c r="Q2273" i="9"/>
  <c r="Q2272" i="9"/>
  <c r="Q2271" i="9"/>
  <c r="Q2270" i="9"/>
  <c r="Q2269" i="9"/>
  <c r="Q2268" i="9"/>
  <c r="Q2267" i="9"/>
  <c r="Q2266" i="9"/>
  <c r="Q2265" i="9"/>
  <c r="Q2264" i="9"/>
  <c r="Q2263" i="9"/>
  <c r="Q2262" i="9"/>
  <c r="Q2261" i="9"/>
  <c r="Q2260" i="9"/>
  <c r="Q2259" i="9"/>
  <c r="Q2258" i="9"/>
  <c r="Q2257" i="9"/>
  <c r="Q2256" i="9"/>
  <c r="Q2255" i="9"/>
  <c r="Q2254" i="9"/>
  <c r="Q2253" i="9"/>
  <c r="Q2252" i="9"/>
  <c r="Q2251" i="9"/>
  <c r="Q2250" i="9"/>
  <c r="Q2249" i="9"/>
  <c r="Q2248" i="9"/>
  <c r="Q2247" i="9"/>
  <c r="Q2246" i="9"/>
  <c r="Q2245" i="9"/>
  <c r="Q2244" i="9"/>
  <c r="Q2243" i="9"/>
  <c r="Q2242" i="9"/>
  <c r="Q2241" i="9"/>
  <c r="Q2240" i="9"/>
  <c r="Q2239" i="9"/>
  <c r="Q2238" i="9"/>
  <c r="Q2237" i="9"/>
  <c r="Q2236" i="9"/>
  <c r="Q2235" i="9"/>
  <c r="Q2234" i="9"/>
  <c r="Q2233" i="9"/>
  <c r="Q2232" i="9"/>
  <c r="Q2231" i="9"/>
  <c r="Q2230" i="9"/>
  <c r="Q2229" i="9"/>
  <c r="Q2228" i="9"/>
  <c r="Q2227" i="9"/>
  <c r="Q2226" i="9"/>
  <c r="Q2225" i="9"/>
  <c r="Q2224" i="9"/>
  <c r="Q2223" i="9"/>
  <c r="Q2222" i="9"/>
  <c r="Q2221" i="9"/>
  <c r="Q2220" i="9"/>
  <c r="Q2219" i="9"/>
  <c r="Q2218" i="9"/>
  <c r="Q2217" i="9"/>
  <c r="Q2216" i="9"/>
  <c r="Q2215" i="9"/>
  <c r="Q2214" i="9"/>
  <c r="Q2213" i="9"/>
  <c r="Q2212" i="9"/>
  <c r="Q2211" i="9"/>
  <c r="Q2210" i="9"/>
  <c r="Q2209" i="9"/>
  <c r="Q2208" i="9"/>
  <c r="Q2207" i="9"/>
  <c r="Q2206" i="9"/>
  <c r="Q2205" i="9"/>
  <c r="Q2204" i="9"/>
  <c r="Q2203" i="9"/>
  <c r="Q2202" i="9"/>
  <c r="Q2201" i="9"/>
  <c r="Q2200" i="9"/>
  <c r="Q2199" i="9"/>
  <c r="Q2198" i="9"/>
  <c r="Q2197" i="9"/>
  <c r="Q2196" i="9"/>
  <c r="Q2195" i="9"/>
  <c r="Q2194" i="9"/>
  <c r="Q2193" i="9"/>
  <c r="Q2192" i="9"/>
  <c r="Q2191" i="9"/>
  <c r="Q2190" i="9"/>
  <c r="Q2189" i="9"/>
  <c r="Q2188" i="9"/>
  <c r="Q2187" i="9"/>
  <c r="Q2186" i="9"/>
  <c r="Q2185" i="9"/>
  <c r="Q2184" i="9"/>
  <c r="Q2183" i="9"/>
  <c r="Q2182" i="9"/>
  <c r="Q2181" i="9"/>
  <c r="Q2180" i="9"/>
  <c r="Q2179" i="9"/>
  <c r="Q2178" i="9"/>
  <c r="Q2177" i="9"/>
  <c r="Q2176" i="9"/>
  <c r="Q2175" i="9"/>
  <c r="Q2174" i="9"/>
  <c r="Q2173" i="9"/>
  <c r="Q2172" i="9"/>
  <c r="Q2171" i="9"/>
  <c r="Q2170" i="9"/>
  <c r="Q2169" i="9"/>
  <c r="Q2168" i="9"/>
  <c r="Q2167" i="9"/>
  <c r="Q2166" i="9"/>
  <c r="Q2165" i="9"/>
  <c r="Q2164" i="9"/>
  <c r="Q2163" i="9"/>
  <c r="Q2162" i="9"/>
  <c r="Q2161" i="9"/>
  <c r="Q2160" i="9"/>
  <c r="Q2159" i="9"/>
  <c r="Q2158" i="9"/>
  <c r="Q2157" i="9"/>
  <c r="Q2156" i="9"/>
  <c r="Q2155" i="9"/>
  <c r="Q2154" i="9"/>
  <c r="Q2153" i="9"/>
  <c r="Q2152" i="9"/>
  <c r="Q2151" i="9"/>
  <c r="Q2150" i="9"/>
  <c r="Q2149" i="9"/>
  <c r="Q2148" i="9"/>
  <c r="Q2147" i="9"/>
  <c r="Q2146" i="9"/>
  <c r="Q2145" i="9"/>
  <c r="Q2144" i="9"/>
  <c r="Q2143" i="9"/>
  <c r="Q2142" i="9"/>
  <c r="Q2141" i="9"/>
  <c r="Q2140" i="9"/>
  <c r="Q2139" i="9"/>
  <c r="Q2138" i="9"/>
  <c r="Q2137" i="9"/>
  <c r="Q2136" i="9"/>
  <c r="Q2135" i="9"/>
  <c r="Q2134" i="9"/>
  <c r="Q2133" i="9"/>
  <c r="Q2132" i="9"/>
  <c r="Q2131" i="9"/>
  <c r="Q2130" i="9"/>
  <c r="Q2129" i="9"/>
  <c r="Q2128" i="9"/>
  <c r="Q2127" i="9"/>
  <c r="Q2126" i="9"/>
  <c r="Q2125" i="9"/>
  <c r="Q2124" i="9"/>
  <c r="Q2123" i="9"/>
  <c r="Q2122" i="9"/>
  <c r="Q2121" i="9"/>
  <c r="Q2120" i="9"/>
  <c r="Q2119" i="9"/>
  <c r="Q2118" i="9"/>
  <c r="Q2117" i="9"/>
  <c r="Q2116" i="9"/>
  <c r="Q2115" i="9"/>
  <c r="Q2114" i="9"/>
  <c r="Q2113" i="9"/>
  <c r="Q2112" i="9"/>
  <c r="Q2111" i="9"/>
  <c r="Q2110" i="9"/>
  <c r="Q2109" i="9"/>
  <c r="Q2108" i="9"/>
  <c r="Q2107" i="9"/>
  <c r="Q2106" i="9"/>
  <c r="Q2105" i="9"/>
  <c r="Q2104" i="9"/>
  <c r="Q2103" i="9"/>
  <c r="Q2102" i="9"/>
  <c r="Q2101" i="9"/>
  <c r="Q2100" i="9"/>
  <c r="Q2099" i="9"/>
  <c r="Q2098" i="9"/>
  <c r="Q2097" i="9"/>
  <c r="Q2096" i="9"/>
  <c r="Q2095" i="9"/>
  <c r="Q2094" i="9"/>
  <c r="Q2093" i="9"/>
  <c r="Q2092" i="9"/>
  <c r="Q2091" i="9"/>
  <c r="Q2090" i="9"/>
  <c r="Q2089" i="9"/>
  <c r="Q2088" i="9"/>
  <c r="Q2087" i="9"/>
  <c r="Q2086" i="9"/>
  <c r="Q2085" i="9"/>
  <c r="Q2084" i="9"/>
  <c r="Q2083" i="9"/>
  <c r="Q2082" i="9"/>
  <c r="Q2081" i="9"/>
  <c r="Q2080" i="9"/>
  <c r="Q2079" i="9"/>
  <c r="Q2078" i="9"/>
  <c r="Q2077" i="9"/>
  <c r="Q2076" i="9"/>
  <c r="Q2075" i="9"/>
  <c r="Q2074" i="9"/>
  <c r="Q2073" i="9"/>
  <c r="Q2072" i="9"/>
  <c r="Q2071" i="9"/>
  <c r="Q2070" i="9"/>
  <c r="Q2069" i="9"/>
  <c r="Q2068" i="9"/>
  <c r="Q2067" i="9"/>
  <c r="Q2066" i="9"/>
  <c r="Q2065" i="9"/>
  <c r="Q2064" i="9"/>
  <c r="Q2063" i="9"/>
  <c r="Q2062" i="9"/>
  <c r="Q2061" i="9"/>
  <c r="Q2060" i="9"/>
  <c r="Q2059" i="9"/>
  <c r="Q2058" i="9"/>
  <c r="Q2057" i="9"/>
  <c r="Q2056" i="9"/>
  <c r="Q2055" i="9"/>
  <c r="Q2054" i="9"/>
  <c r="Q2053" i="9"/>
  <c r="Q2052" i="9"/>
  <c r="Q2051" i="9"/>
  <c r="Q2050" i="9"/>
  <c r="Q2049" i="9"/>
  <c r="Q2048" i="9"/>
  <c r="Q2047" i="9"/>
  <c r="Q2046" i="9"/>
  <c r="Q2045" i="9"/>
  <c r="Q2044" i="9"/>
  <c r="Q2043" i="9"/>
  <c r="Q2042" i="9"/>
  <c r="Q2041" i="9"/>
  <c r="Q2040" i="9"/>
  <c r="Q2039" i="9"/>
  <c r="Q2038" i="9"/>
  <c r="Q2037" i="9"/>
  <c r="Q2036" i="9"/>
  <c r="Q2035" i="9"/>
  <c r="Q2034" i="9"/>
  <c r="Q2033" i="9"/>
  <c r="Q2032" i="9"/>
  <c r="Q2031" i="9"/>
  <c r="Q2030" i="9"/>
  <c r="Q2029" i="9"/>
  <c r="Q2028" i="9"/>
  <c r="Q2027" i="9"/>
  <c r="Q2026" i="9"/>
  <c r="Q2025" i="9"/>
  <c r="Q2024" i="9"/>
  <c r="Q2023" i="9"/>
  <c r="Q2022" i="9"/>
  <c r="Q2021" i="9"/>
  <c r="Q2020" i="9"/>
  <c r="Q2019" i="9"/>
  <c r="Q2018" i="9"/>
  <c r="Q2017" i="9"/>
  <c r="Q2016" i="9"/>
  <c r="Q2015" i="9"/>
  <c r="Q2014" i="9"/>
  <c r="Q2013" i="9"/>
  <c r="Q2012" i="9"/>
  <c r="Q2011" i="9"/>
  <c r="Q2010" i="9"/>
  <c r="Q2009" i="9"/>
  <c r="Q2008" i="9"/>
  <c r="Q2007" i="9"/>
  <c r="Q2006" i="9"/>
  <c r="Q2005" i="9"/>
  <c r="Q2004" i="9"/>
  <c r="Q2003" i="9"/>
  <c r="Q2002" i="9"/>
  <c r="Q2001" i="9"/>
  <c r="Q2000" i="9"/>
  <c r="Q1999" i="9"/>
  <c r="Q1998" i="9"/>
  <c r="Q1997" i="9"/>
  <c r="Q1996" i="9"/>
  <c r="Q1995" i="9"/>
  <c r="Q1994" i="9"/>
  <c r="Q1993" i="9"/>
  <c r="Q1992" i="9"/>
  <c r="Q1991" i="9"/>
  <c r="Q1990" i="9"/>
  <c r="Q1989" i="9"/>
  <c r="Q1988" i="9"/>
  <c r="Q1987" i="9"/>
  <c r="Q1986" i="9"/>
  <c r="Q1985" i="9"/>
  <c r="Q1984" i="9"/>
  <c r="Q1983" i="9"/>
  <c r="Q1982" i="9"/>
  <c r="Q1981" i="9"/>
  <c r="Q1980" i="9"/>
  <c r="Q1979" i="9"/>
  <c r="Q1978" i="9"/>
  <c r="Q1977" i="9"/>
  <c r="Q1976" i="9"/>
  <c r="Q1975" i="9"/>
  <c r="Q1974" i="9"/>
  <c r="Q1973" i="9"/>
  <c r="Q1972" i="9"/>
  <c r="Q1971" i="9"/>
  <c r="Q1970" i="9"/>
  <c r="Q1969" i="9"/>
  <c r="Q1968" i="9"/>
  <c r="Q1967" i="9"/>
  <c r="Q1966" i="9"/>
  <c r="Q1965" i="9"/>
  <c r="Q1964" i="9"/>
  <c r="Q1963" i="9"/>
  <c r="Q1962" i="9"/>
  <c r="Q1961" i="9"/>
  <c r="Q1960" i="9"/>
  <c r="Q1959" i="9"/>
  <c r="Q1958" i="9"/>
  <c r="Q1957" i="9"/>
  <c r="Q1956" i="9"/>
  <c r="Q1955" i="9"/>
  <c r="Q1954" i="9"/>
  <c r="Q1953" i="9"/>
  <c r="Q1952" i="9"/>
  <c r="Q1951" i="9"/>
  <c r="Q1950" i="9"/>
  <c r="Q1949" i="9"/>
  <c r="Q1948" i="9"/>
  <c r="Q1947" i="9"/>
  <c r="Q1946" i="9"/>
  <c r="Q1945" i="9"/>
  <c r="Q1944" i="9"/>
  <c r="Q1943" i="9"/>
  <c r="Q1942" i="9"/>
  <c r="Q1941" i="9"/>
  <c r="Q1940" i="9"/>
  <c r="Q1939" i="9"/>
  <c r="Q1938" i="9"/>
  <c r="Q1937" i="9"/>
  <c r="Q1936" i="9"/>
  <c r="Q1935" i="9"/>
  <c r="Q1934" i="9"/>
  <c r="Q1933" i="9"/>
  <c r="Q1932" i="9"/>
  <c r="Q1931" i="9"/>
  <c r="Q1930" i="9"/>
  <c r="Q1929" i="9"/>
  <c r="Q1928" i="9"/>
  <c r="Q1927" i="9"/>
  <c r="Q1926" i="9"/>
  <c r="Q1925" i="9"/>
  <c r="Q1924" i="9"/>
  <c r="Q1923" i="9"/>
  <c r="Q1922" i="9"/>
  <c r="Q1921" i="9"/>
  <c r="Q1920" i="9"/>
  <c r="Q1919" i="9"/>
  <c r="Q1918" i="9"/>
  <c r="Q1917" i="9"/>
  <c r="Q1916" i="9"/>
  <c r="Q1915" i="9"/>
  <c r="Q1914" i="9"/>
  <c r="Q1913" i="9"/>
  <c r="Q1912" i="9"/>
  <c r="Q1911" i="9"/>
  <c r="Q1910" i="9"/>
  <c r="Q1909" i="9"/>
  <c r="Q1908" i="9"/>
  <c r="Q1907" i="9"/>
  <c r="Q1906" i="9"/>
  <c r="Q1905" i="9"/>
  <c r="Q1904" i="9"/>
  <c r="Q1903" i="9"/>
  <c r="Q1902" i="9"/>
  <c r="Q1901" i="9"/>
  <c r="Q1900" i="9"/>
  <c r="Q1899" i="9"/>
  <c r="Q1898" i="9"/>
  <c r="Q1897" i="9"/>
  <c r="Q1896" i="9"/>
  <c r="Q1895" i="9"/>
  <c r="Q1894" i="9"/>
  <c r="Q1893" i="9"/>
  <c r="Q1892" i="9"/>
  <c r="Q1891" i="9"/>
  <c r="Q1890" i="9"/>
  <c r="Q1889" i="9"/>
  <c r="Q1888" i="9"/>
  <c r="Q1887" i="9"/>
  <c r="Q1886" i="9"/>
  <c r="Q1885" i="9"/>
  <c r="Q1884" i="9"/>
  <c r="Q1883" i="9"/>
  <c r="Q1882" i="9"/>
  <c r="Q1881" i="9"/>
  <c r="Q1880" i="9"/>
  <c r="Q1879" i="9"/>
  <c r="Q1878" i="9"/>
  <c r="Q1877" i="9"/>
  <c r="Q1876" i="9"/>
  <c r="Q1875" i="9"/>
  <c r="Q1874" i="9"/>
  <c r="Q1873" i="9"/>
  <c r="Q1872" i="9"/>
  <c r="Q1871" i="9"/>
  <c r="Q1870" i="9"/>
  <c r="Q1869" i="9"/>
  <c r="Q1868" i="9"/>
  <c r="Q1867" i="9"/>
  <c r="Q1866" i="9"/>
  <c r="Q1865" i="9"/>
  <c r="Q1864" i="9"/>
  <c r="Q1863" i="9"/>
  <c r="Q1862" i="9"/>
  <c r="Q1861" i="9"/>
  <c r="Q1860" i="9"/>
  <c r="Q1859" i="9"/>
  <c r="Q1858" i="9"/>
  <c r="Q1857" i="9"/>
  <c r="Q1856" i="9"/>
  <c r="Q1855" i="9"/>
  <c r="Q1854" i="9"/>
  <c r="Q1853" i="9"/>
  <c r="Q1852" i="9"/>
  <c r="Q1851" i="9"/>
  <c r="Q1850" i="9"/>
  <c r="Q1849" i="9"/>
  <c r="Q1848" i="9"/>
  <c r="Q1847" i="9"/>
  <c r="Q1846" i="9"/>
  <c r="Q1845" i="9"/>
  <c r="Q1844" i="9"/>
  <c r="Q1843" i="9"/>
  <c r="Q1842" i="9"/>
  <c r="Q1841" i="9"/>
  <c r="Q1840" i="9"/>
  <c r="Q1839" i="9"/>
  <c r="Q1838" i="9"/>
  <c r="Q1837" i="9"/>
  <c r="Q1836" i="9"/>
  <c r="Q1835" i="9"/>
  <c r="Q1834" i="9"/>
  <c r="Q1833" i="9"/>
  <c r="Q1832" i="9"/>
  <c r="Q1831" i="9"/>
  <c r="Q1830" i="9"/>
  <c r="Q1829" i="9"/>
  <c r="Q1828" i="9"/>
  <c r="Q1827" i="9"/>
  <c r="Q1826" i="9"/>
  <c r="Q1825" i="9"/>
  <c r="Q1824" i="9"/>
  <c r="Q1823" i="9"/>
  <c r="Q1822" i="9"/>
  <c r="Q1821" i="9"/>
  <c r="Q1820" i="9"/>
  <c r="Q1819" i="9"/>
  <c r="Q1818" i="9"/>
  <c r="Q1817" i="9"/>
  <c r="Q1816" i="9"/>
  <c r="Q1815" i="9"/>
  <c r="Q1814" i="9"/>
  <c r="Q1813" i="9"/>
  <c r="Q1812" i="9"/>
  <c r="Q1811" i="9"/>
  <c r="Q1810" i="9"/>
  <c r="Q1809" i="9"/>
  <c r="Q1808" i="9"/>
  <c r="Q1807" i="9"/>
  <c r="Q1806" i="9"/>
  <c r="Q1805" i="9"/>
  <c r="Q1804" i="9"/>
  <c r="Q1803" i="9"/>
  <c r="Q1802" i="9"/>
  <c r="Q1801" i="9"/>
  <c r="Q1800" i="9"/>
  <c r="Q1799" i="9"/>
  <c r="Q1798" i="9"/>
  <c r="Q1797" i="9"/>
  <c r="Q1796" i="9"/>
  <c r="Q1795" i="9"/>
  <c r="Q1794" i="9"/>
  <c r="Q1793" i="9"/>
  <c r="Q1792" i="9"/>
  <c r="Q1791" i="9"/>
  <c r="Q1790" i="9"/>
  <c r="Q1789" i="9"/>
  <c r="Q1788" i="9"/>
  <c r="Q1787" i="9"/>
  <c r="Q1786" i="9"/>
  <c r="Q1785" i="9"/>
  <c r="Q1784" i="9"/>
  <c r="Q1783" i="9"/>
  <c r="Q1782" i="9"/>
  <c r="Q1781" i="9"/>
  <c r="Q1780" i="9"/>
  <c r="Q1779" i="9"/>
  <c r="Q1778" i="9"/>
  <c r="Q1777" i="9"/>
  <c r="Q1776" i="9"/>
  <c r="Q1775" i="9"/>
  <c r="Q1774" i="9"/>
  <c r="Q1773" i="9"/>
  <c r="Q1772" i="9"/>
  <c r="Q1771" i="9"/>
  <c r="Q1770" i="9"/>
  <c r="Q1769" i="9"/>
  <c r="Q1768" i="9"/>
  <c r="Q1767" i="9"/>
  <c r="Q1766" i="9"/>
  <c r="Q1765" i="9"/>
  <c r="Q1764" i="9"/>
  <c r="Q1763" i="9"/>
  <c r="Q1762" i="9"/>
  <c r="Q1761" i="9"/>
  <c r="Q1760" i="9"/>
  <c r="Q1759" i="9"/>
  <c r="Q1758" i="9"/>
  <c r="Q1757" i="9"/>
  <c r="Q1756" i="9"/>
  <c r="Q1755" i="9"/>
  <c r="Q1754" i="9"/>
  <c r="Q1753" i="9"/>
  <c r="Q1752" i="9"/>
  <c r="Q1751" i="9"/>
  <c r="Q1750" i="9"/>
  <c r="Q1749" i="9"/>
  <c r="Q1748" i="9"/>
  <c r="Q1747" i="9"/>
  <c r="Q1746" i="9"/>
  <c r="Q1745" i="9"/>
  <c r="Q1744" i="9"/>
  <c r="Q1743" i="9"/>
  <c r="Q1742" i="9"/>
  <c r="Q1741" i="9"/>
  <c r="Q1740" i="9"/>
  <c r="Q1739" i="9"/>
  <c r="Q1738" i="9"/>
  <c r="Q1737" i="9"/>
  <c r="Q1736" i="9"/>
  <c r="Q1735" i="9"/>
  <c r="Q1734" i="9"/>
  <c r="Q1733" i="9"/>
  <c r="Q1732" i="9"/>
  <c r="Q1731" i="9"/>
  <c r="Q1730" i="9"/>
  <c r="Q1729" i="9"/>
  <c r="Q1728" i="9"/>
  <c r="Q1727" i="9"/>
  <c r="Q1726" i="9"/>
  <c r="Q1725" i="9"/>
  <c r="Q1724" i="9"/>
  <c r="Q1723" i="9"/>
  <c r="Q1722" i="9"/>
  <c r="Q1721" i="9"/>
  <c r="Q1720" i="9"/>
  <c r="Q1719" i="9"/>
  <c r="Q1718" i="9"/>
  <c r="Q1717" i="9"/>
  <c r="Q1716" i="9"/>
  <c r="Q1715" i="9"/>
  <c r="Q1714" i="9"/>
  <c r="Q1713" i="9"/>
  <c r="Q1712" i="9"/>
  <c r="Q1711" i="9"/>
  <c r="Q1710" i="9"/>
  <c r="Q1709" i="9"/>
  <c r="Q1708" i="9"/>
  <c r="Q1707" i="9"/>
  <c r="Q1706" i="9"/>
  <c r="Q1705" i="9"/>
  <c r="Q1704" i="9"/>
  <c r="Q1703" i="9"/>
  <c r="Q1702" i="9"/>
  <c r="Q1701" i="9"/>
  <c r="Q1700" i="9"/>
  <c r="Q1699" i="9"/>
  <c r="Q1698" i="9"/>
  <c r="Q1697" i="9"/>
  <c r="Q1696" i="9"/>
  <c r="Q1695" i="9"/>
  <c r="Q1694" i="9"/>
  <c r="Q1693" i="9"/>
  <c r="Q1692" i="9"/>
  <c r="Q1691" i="9"/>
  <c r="Q1690" i="9"/>
  <c r="Q1689" i="9"/>
  <c r="Q1688" i="9"/>
  <c r="Q1687" i="9"/>
  <c r="Q1686" i="9"/>
  <c r="Q1685" i="9"/>
  <c r="Q1684" i="9"/>
  <c r="Q1683" i="9"/>
  <c r="Q1682" i="9"/>
  <c r="Q1681" i="9"/>
  <c r="Q1680" i="9"/>
  <c r="Q1679" i="9"/>
  <c r="Q1678" i="9"/>
  <c r="Q1677" i="9"/>
  <c r="Q1676" i="9"/>
  <c r="Q1675" i="9"/>
  <c r="Q1674" i="9"/>
  <c r="Q1673" i="9"/>
  <c r="Q1672" i="9"/>
  <c r="Q1671" i="9"/>
  <c r="Q1670" i="9"/>
  <c r="Q1669" i="9"/>
  <c r="Q1668" i="9"/>
  <c r="Q1667" i="9"/>
  <c r="Q1666" i="9"/>
  <c r="Q1665" i="9"/>
  <c r="Q1664" i="9"/>
  <c r="Q1663" i="9"/>
  <c r="Q1662" i="9"/>
  <c r="Q1661" i="9"/>
  <c r="Q1660" i="9"/>
  <c r="Q1659" i="9"/>
  <c r="Q1658" i="9"/>
  <c r="Q1657" i="9"/>
  <c r="Q1656" i="9"/>
  <c r="Q1655" i="9"/>
  <c r="Q1654" i="9"/>
  <c r="Q1653" i="9"/>
  <c r="Q1652" i="9"/>
  <c r="Q1651" i="9"/>
  <c r="Q1650" i="9"/>
  <c r="Q1649" i="9"/>
  <c r="Q1648" i="9"/>
  <c r="Q1647" i="9"/>
  <c r="Q1646" i="9"/>
  <c r="Q1645" i="9"/>
  <c r="Q1644" i="9"/>
  <c r="Q1643" i="9"/>
  <c r="Q1642" i="9"/>
  <c r="Q1641" i="9"/>
  <c r="Q1640" i="9"/>
  <c r="Q1639" i="9"/>
  <c r="Q1638" i="9"/>
  <c r="Q1637" i="9"/>
  <c r="Q1636" i="9"/>
  <c r="Q1635" i="9"/>
  <c r="Q1634" i="9"/>
  <c r="Q1633" i="9"/>
  <c r="Q1632" i="9"/>
  <c r="Q1631" i="9"/>
  <c r="Q1630" i="9"/>
  <c r="Q1629" i="9"/>
  <c r="Q1628" i="9"/>
  <c r="Q1627" i="9"/>
  <c r="Q1626" i="9"/>
  <c r="Q1625" i="9"/>
  <c r="Q1624" i="9"/>
  <c r="Q1623" i="9"/>
  <c r="Q1622" i="9"/>
  <c r="Q1621" i="9"/>
  <c r="Q1620" i="9"/>
  <c r="Q1619" i="9"/>
  <c r="Q1618" i="9"/>
  <c r="Q1617" i="9"/>
  <c r="Q1616" i="9"/>
  <c r="Q1615" i="9"/>
  <c r="Q1614" i="9"/>
  <c r="Q1613" i="9"/>
  <c r="Q1612" i="9"/>
  <c r="Q1611" i="9"/>
  <c r="Q1610" i="9"/>
  <c r="Q1609" i="9"/>
  <c r="Q1608" i="9"/>
  <c r="Q1607" i="9"/>
  <c r="Q1606" i="9"/>
  <c r="Q1605" i="9"/>
  <c r="Q1604" i="9"/>
  <c r="Q1603" i="9"/>
  <c r="Q1602" i="9"/>
  <c r="Q1601" i="9"/>
  <c r="Q1600" i="9"/>
  <c r="Q1599" i="9"/>
  <c r="Q1598" i="9"/>
  <c r="Q1597" i="9"/>
  <c r="Q1596" i="9"/>
  <c r="Q1595" i="9"/>
  <c r="Q1594" i="9"/>
  <c r="Q1593" i="9"/>
  <c r="Q1592" i="9"/>
  <c r="Q1591" i="9"/>
  <c r="Q1590" i="9"/>
  <c r="Q1589" i="9"/>
  <c r="Q1588" i="9"/>
  <c r="Q1587" i="9"/>
  <c r="Q1586" i="9"/>
  <c r="Q1585" i="9"/>
  <c r="Q1584" i="9"/>
  <c r="Q1583" i="9"/>
  <c r="Q1582" i="9"/>
  <c r="Q1581" i="9"/>
  <c r="Q1580" i="9"/>
  <c r="Q1579" i="9"/>
  <c r="Q1578" i="9"/>
  <c r="Q1577" i="9"/>
  <c r="Q1576" i="9"/>
  <c r="Q1575" i="9"/>
  <c r="Q1574" i="9"/>
  <c r="Q1573" i="9"/>
  <c r="Q1572" i="9"/>
  <c r="Q1571" i="9"/>
  <c r="Q1570" i="9"/>
  <c r="Q1569" i="9"/>
  <c r="Q1568" i="9"/>
  <c r="Q1567" i="9"/>
  <c r="Q1566" i="9"/>
  <c r="Q1565" i="9"/>
  <c r="Q1564" i="9"/>
  <c r="Q1563" i="9"/>
  <c r="Q1562" i="9"/>
  <c r="Q1561" i="9"/>
  <c r="Q1560" i="9"/>
  <c r="Q1559" i="9"/>
  <c r="Q1558" i="9"/>
  <c r="Q1557" i="9"/>
  <c r="Q1556" i="9"/>
  <c r="Q1555" i="9"/>
  <c r="Q1554" i="9"/>
  <c r="Q1553" i="9"/>
  <c r="Q1552" i="9"/>
  <c r="Q1551" i="9"/>
  <c r="Q1550" i="9"/>
  <c r="Q1549" i="9"/>
  <c r="Q1548" i="9"/>
  <c r="Q1547" i="9"/>
  <c r="Q1546" i="9"/>
  <c r="Q1545" i="9"/>
  <c r="Q1544" i="9"/>
  <c r="Q1543" i="9"/>
  <c r="Q1542" i="9"/>
  <c r="Q1541" i="9"/>
  <c r="Q1540" i="9"/>
  <c r="Q1539" i="9"/>
  <c r="Q1538" i="9"/>
  <c r="Q1537" i="9"/>
  <c r="Q1536" i="9"/>
  <c r="Q1535" i="9"/>
  <c r="Q1534" i="9"/>
  <c r="Q1533" i="9"/>
  <c r="Q1532" i="9"/>
  <c r="Q1531" i="9"/>
  <c r="Q1530" i="9"/>
  <c r="Q1529" i="9"/>
  <c r="Q1528" i="9"/>
  <c r="Q1527" i="9"/>
  <c r="Q1526" i="9"/>
  <c r="Q1525" i="9"/>
  <c r="Q1524" i="9"/>
  <c r="Q1523" i="9"/>
  <c r="Q1522" i="9"/>
  <c r="Q1521" i="9"/>
  <c r="Q1520" i="9"/>
  <c r="Q1519" i="9"/>
  <c r="Q1518" i="9"/>
  <c r="Q1517" i="9"/>
  <c r="Q1516" i="9"/>
  <c r="Q1515" i="9"/>
  <c r="Q1514" i="9"/>
  <c r="Q1513" i="9"/>
  <c r="Q1512" i="9"/>
  <c r="Q1511" i="9"/>
  <c r="Q1510" i="9"/>
  <c r="Q1509" i="9"/>
  <c r="Q1508" i="9"/>
  <c r="Q1507" i="9"/>
  <c r="Q1506" i="9"/>
  <c r="Q1505" i="9"/>
  <c r="Q1504" i="9"/>
  <c r="Q1503" i="9"/>
  <c r="Q1502" i="9"/>
  <c r="Q1501" i="9"/>
  <c r="Q1500" i="9"/>
  <c r="Q1499" i="9"/>
  <c r="Q1498" i="9"/>
  <c r="Q1497" i="9"/>
  <c r="Q1496" i="9"/>
  <c r="Q1495" i="9"/>
  <c r="Q1494" i="9"/>
  <c r="Q1493" i="9"/>
  <c r="Q1492" i="9"/>
  <c r="Q1491" i="9"/>
  <c r="Q1490" i="9"/>
  <c r="Q1489" i="9"/>
  <c r="Q1488" i="9"/>
  <c r="Q1487" i="9"/>
  <c r="Q1486" i="9"/>
  <c r="Q1485" i="9"/>
  <c r="Q1484" i="9"/>
  <c r="Q1483" i="9"/>
  <c r="Q1482" i="9"/>
  <c r="Q1481" i="9"/>
  <c r="Q1480" i="9"/>
  <c r="Q1479" i="9"/>
  <c r="Q1478" i="9"/>
  <c r="Q1477" i="9"/>
  <c r="Q1476" i="9"/>
  <c r="Q1475" i="9"/>
  <c r="Q1474" i="9"/>
  <c r="Q1473" i="9"/>
  <c r="Q1472" i="9"/>
  <c r="Q1471" i="9"/>
  <c r="Q1470" i="9"/>
  <c r="Q1469" i="9"/>
  <c r="Q1468" i="9"/>
  <c r="Q1467" i="9"/>
  <c r="Q1466" i="9"/>
  <c r="Q1465" i="9"/>
  <c r="Q1464" i="9"/>
  <c r="Q1463" i="9"/>
  <c r="Q1462" i="9"/>
  <c r="Q1461" i="9"/>
  <c r="Q1460" i="9"/>
  <c r="Q1459" i="9"/>
  <c r="Q1458" i="9"/>
  <c r="Q1457" i="9"/>
  <c r="Q1456" i="9"/>
  <c r="Q1455" i="9"/>
  <c r="Q1454" i="9"/>
  <c r="Q1453" i="9"/>
  <c r="Q1452" i="9"/>
  <c r="Q1451" i="9"/>
  <c r="Q1450" i="9"/>
  <c r="Q1449" i="9"/>
  <c r="Q1448" i="9"/>
  <c r="Q1447" i="9"/>
  <c r="Q1446" i="9"/>
  <c r="Q1445" i="9"/>
  <c r="Q1444" i="9"/>
  <c r="Q1443" i="9"/>
  <c r="Q1442" i="9"/>
  <c r="Q1441" i="9"/>
  <c r="Q1440" i="9"/>
  <c r="Q1439" i="9"/>
  <c r="Q1438" i="9"/>
  <c r="Q1437" i="9"/>
  <c r="Q1436" i="9"/>
  <c r="Q1435" i="9"/>
  <c r="Q1434" i="9"/>
  <c r="Q1433" i="9"/>
  <c r="Q1432" i="9"/>
  <c r="Q1431" i="9"/>
  <c r="Q1430" i="9"/>
  <c r="Q1429" i="9"/>
  <c r="Q1428" i="9"/>
  <c r="Q1427" i="9"/>
  <c r="Q1426" i="9"/>
  <c r="Q1425" i="9"/>
  <c r="Q1424" i="9"/>
  <c r="Q1423" i="9"/>
  <c r="Q1422" i="9"/>
  <c r="Q1421" i="9"/>
  <c r="Q1420" i="9"/>
  <c r="Q1419" i="9"/>
  <c r="Q1418" i="9"/>
  <c r="Q1417" i="9"/>
  <c r="Q1416" i="9"/>
  <c r="Q1415" i="9"/>
  <c r="Q1414" i="9"/>
  <c r="Q1413" i="9"/>
  <c r="Q1412" i="9"/>
  <c r="Q1411" i="9"/>
  <c r="Q1410" i="9"/>
  <c r="Q1409" i="9"/>
  <c r="Q1408" i="9"/>
  <c r="Q1407" i="9"/>
  <c r="Q1406" i="9"/>
  <c r="Q1405" i="9"/>
  <c r="Q1404" i="9"/>
  <c r="Q1403" i="9"/>
  <c r="Q1402" i="9"/>
  <c r="Q1401" i="9"/>
  <c r="Q1400" i="9"/>
  <c r="Q1399" i="9"/>
  <c r="Q1398" i="9"/>
  <c r="Q1397" i="9"/>
  <c r="Q1396" i="9"/>
  <c r="Q1395" i="9"/>
  <c r="Q1394" i="9"/>
  <c r="Q1393" i="9"/>
  <c r="Q1392" i="9"/>
  <c r="Q1391" i="9"/>
  <c r="Q1390" i="9"/>
  <c r="Q1389" i="9"/>
  <c r="Q1388" i="9"/>
  <c r="Q1387" i="9"/>
  <c r="Q1386" i="9"/>
  <c r="Q1385" i="9"/>
  <c r="Q1384" i="9"/>
  <c r="Q1383" i="9"/>
  <c r="Q1382" i="9"/>
  <c r="Q1381" i="9"/>
  <c r="Q1380" i="9"/>
  <c r="Q1379" i="9"/>
  <c r="Q1378" i="9"/>
  <c r="Q1377" i="9"/>
  <c r="Q1376" i="9"/>
  <c r="Q1375" i="9"/>
  <c r="Q1374" i="9"/>
  <c r="Q1373" i="9"/>
  <c r="Q1372" i="9"/>
  <c r="Q1371" i="9"/>
  <c r="Q1370" i="9"/>
  <c r="Q1369" i="9"/>
  <c r="Q1368" i="9"/>
  <c r="Q1367" i="9"/>
  <c r="Q1366" i="9"/>
  <c r="Q1365" i="9"/>
  <c r="Q1364" i="9"/>
  <c r="Q1363" i="9"/>
  <c r="Q1362" i="9"/>
  <c r="Q1361" i="9"/>
  <c r="Q1360" i="9"/>
  <c r="Q1359" i="9"/>
  <c r="Q1358" i="9"/>
  <c r="Q1357" i="9"/>
  <c r="Q1356" i="9"/>
  <c r="Q1355" i="9"/>
  <c r="Q1354" i="9"/>
  <c r="Q1353" i="9"/>
  <c r="Q1352" i="9"/>
  <c r="Q1351" i="9"/>
  <c r="Q1350" i="9"/>
  <c r="Q1349" i="9"/>
  <c r="Q1348" i="9"/>
  <c r="Q1347" i="9"/>
  <c r="Q1346" i="9"/>
  <c r="Q1345" i="9"/>
  <c r="Q1344" i="9"/>
  <c r="Q1343" i="9"/>
  <c r="Q1342" i="9"/>
  <c r="Q1341" i="9"/>
  <c r="Q1340" i="9"/>
  <c r="Q1339" i="9"/>
  <c r="Q1338" i="9"/>
  <c r="Q1337" i="9"/>
  <c r="Q1336" i="9"/>
  <c r="Q1335" i="9"/>
  <c r="Q1334" i="9"/>
  <c r="Q1333" i="9"/>
  <c r="Q1332" i="9"/>
  <c r="Q1331" i="9"/>
  <c r="Q1330" i="9"/>
  <c r="Q1329" i="9"/>
  <c r="Q1328" i="9"/>
  <c r="Q1327" i="9"/>
  <c r="Q1326" i="9"/>
  <c r="Q1325" i="9"/>
  <c r="Q1324" i="9"/>
  <c r="Q1323" i="9"/>
  <c r="Q1322" i="9"/>
  <c r="Q1321" i="9"/>
  <c r="Q1320" i="9"/>
  <c r="Q1319" i="9"/>
  <c r="Q1318" i="9"/>
  <c r="Q1317" i="9"/>
  <c r="Q1316" i="9"/>
  <c r="Q1315" i="9"/>
  <c r="Q1314" i="9"/>
  <c r="Q1313" i="9"/>
  <c r="Q1312" i="9"/>
  <c r="Q1311" i="9"/>
  <c r="Q1310" i="9"/>
  <c r="Q1309" i="9"/>
  <c r="Q1308" i="9"/>
  <c r="Q1307" i="9"/>
  <c r="Q1306" i="9"/>
  <c r="Q1305" i="9"/>
  <c r="Q1304" i="9"/>
  <c r="Q1303" i="9"/>
  <c r="Q1302" i="9"/>
  <c r="Q1301" i="9"/>
  <c r="Q1300" i="9"/>
  <c r="Q1299" i="9"/>
  <c r="Q1298" i="9"/>
  <c r="Q1297" i="9"/>
  <c r="Q1296" i="9"/>
  <c r="Q1295" i="9"/>
  <c r="Q1294" i="9"/>
  <c r="Q1293" i="9"/>
  <c r="Q1292" i="9"/>
  <c r="Q1291" i="9"/>
  <c r="Q1290" i="9"/>
  <c r="Q1289" i="9"/>
  <c r="Q1288" i="9"/>
  <c r="Q1287" i="9"/>
  <c r="Q1286" i="9"/>
  <c r="Q1285" i="9"/>
  <c r="Q1284" i="9"/>
  <c r="Q1283" i="9"/>
  <c r="Q1282" i="9"/>
  <c r="Q1281" i="9"/>
  <c r="Q1280" i="9"/>
  <c r="Q1279" i="9"/>
  <c r="Q1278" i="9"/>
  <c r="Q1277" i="9"/>
  <c r="Q1276" i="9"/>
  <c r="Q1275" i="9"/>
  <c r="Q1274" i="9"/>
  <c r="Q1273" i="9"/>
  <c r="Q1272" i="9"/>
  <c r="Q1271" i="9"/>
  <c r="Q1270" i="9"/>
  <c r="Q1269" i="9"/>
  <c r="Q1268" i="9"/>
  <c r="Q1267" i="9"/>
  <c r="Q1266" i="9"/>
  <c r="Q1265" i="9"/>
  <c r="Q1264" i="9"/>
  <c r="Q1263" i="9"/>
  <c r="Q1262" i="9"/>
  <c r="Q1261" i="9"/>
  <c r="Q1260" i="9"/>
  <c r="Q1259" i="9"/>
  <c r="Q1258" i="9"/>
  <c r="Q1257" i="9"/>
  <c r="Q1256" i="9"/>
  <c r="Q1255" i="9"/>
  <c r="Q1254" i="9"/>
  <c r="Q1253" i="9"/>
  <c r="Q1252" i="9"/>
  <c r="Q1251" i="9"/>
  <c r="Q1250" i="9"/>
  <c r="Q1249" i="9"/>
  <c r="Q1248" i="9"/>
  <c r="Q1247" i="9"/>
  <c r="Q1246" i="9"/>
  <c r="Q1245" i="9"/>
  <c r="Q1244" i="9"/>
  <c r="Q1243" i="9"/>
  <c r="Q1242" i="9"/>
  <c r="Q1241" i="9"/>
  <c r="Q1240" i="9"/>
  <c r="Q1239" i="9"/>
  <c r="Q1238" i="9"/>
  <c r="Q1237" i="9"/>
  <c r="Q1236" i="9"/>
  <c r="Q1235" i="9"/>
  <c r="Q1234" i="9"/>
  <c r="Q1233" i="9"/>
  <c r="Q1232" i="9"/>
  <c r="Q1231" i="9"/>
  <c r="Q1230" i="9"/>
  <c r="Q1229" i="9"/>
  <c r="Q1228" i="9"/>
  <c r="Q1227" i="9"/>
  <c r="Q1226" i="9"/>
  <c r="Q1225" i="9"/>
  <c r="Q1224" i="9"/>
  <c r="Q1223" i="9"/>
  <c r="Q1222" i="9"/>
  <c r="Q1221" i="9"/>
  <c r="Q1220" i="9"/>
  <c r="Q1219" i="9"/>
  <c r="Q1218" i="9"/>
  <c r="Q1217" i="9"/>
  <c r="Q1216" i="9"/>
  <c r="Q1215" i="9"/>
  <c r="Q1214" i="9"/>
  <c r="Q1213" i="9"/>
  <c r="Q1212" i="9"/>
  <c r="Q1211" i="9"/>
  <c r="Q1210" i="9"/>
  <c r="Q1209" i="9"/>
  <c r="Q1208" i="9"/>
  <c r="Q1207" i="9"/>
  <c r="Q1206" i="9"/>
  <c r="Q1205" i="9"/>
  <c r="Q1204" i="9"/>
  <c r="Q1203" i="9"/>
  <c r="Q1202" i="9"/>
  <c r="Q1201" i="9"/>
  <c r="Q1200" i="9"/>
  <c r="Q1199" i="9"/>
  <c r="Q1198" i="9"/>
  <c r="Q1197" i="9"/>
  <c r="Q1196" i="9"/>
  <c r="Q1195" i="9"/>
  <c r="Q1194" i="9"/>
  <c r="Q1193" i="9"/>
  <c r="Q1192" i="9"/>
  <c r="Q1191" i="9"/>
  <c r="Q1190" i="9"/>
  <c r="Q1189" i="9"/>
  <c r="Q1188" i="9"/>
  <c r="Q1187" i="9"/>
  <c r="Q1186" i="9"/>
  <c r="Q1185" i="9"/>
  <c r="Q1184" i="9"/>
  <c r="Q1183" i="9"/>
  <c r="Q1182" i="9"/>
  <c r="Q1181" i="9"/>
  <c r="Q1180" i="9"/>
  <c r="Q1179" i="9"/>
  <c r="Q1178" i="9"/>
  <c r="Q1177" i="9"/>
  <c r="Q1176" i="9"/>
  <c r="Q1175" i="9"/>
  <c r="Q1174" i="9"/>
  <c r="Q1173" i="9"/>
  <c r="Q1172" i="9"/>
  <c r="Q1171" i="9"/>
  <c r="Q1170" i="9"/>
  <c r="Q1169" i="9"/>
  <c r="Q1168" i="9"/>
  <c r="Q1167" i="9"/>
  <c r="Q1166" i="9"/>
  <c r="Q1165" i="9"/>
  <c r="Q1164" i="9"/>
  <c r="Q1163" i="9"/>
  <c r="Q1162" i="9"/>
  <c r="Q1161" i="9"/>
  <c r="Q1160" i="9"/>
  <c r="Q1159" i="9"/>
  <c r="Q1158" i="9"/>
  <c r="Q1157" i="9"/>
  <c r="Q1156" i="9"/>
  <c r="Q1155" i="9"/>
  <c r="Q1154" i="9"/>
  <c r="Q1153" i="9"/>
  <c r="Q1152" i="9"/>
  <c r="Q1151" i="9"/>
  <c r="Q1150" i="9"/>
  <c r="Q1149" i="9"/>
  <c r="Q1148" i="9"/>
  <c r="Q1147" i="9"/>
  <c r="Q1146" i="9"/>
  <c r="Q1145" i="9"/>
  <c r="Q1144" i="9"/>
  <c r="Q1143" i="9"/>
  <c r="Q1142" i="9"/>
  <c r="Q1141" i="9"/>
  <c r="Q1140" i="9"/>
  <c r="Q1139" i="9"/>
  <c r="Q1138" i="9"/>
  <c r="Q1137" i="9"/>
  <c r="Q1136" i="9"/>
  <c r="Q1135" i="9"/>
  <c r="Q1134" i="9"/>
  <c r="Q1133" i="9"/>
  <c r="Q1132" i="9"/>
  <c r="Q1131" i="9"/>
  <c r="Q1130" i="9"/>
  <c r="Q1129" i="9"/>
  <c r="Q1128" i="9"/>
  <c r="Q1127" i="9"/>
  <c r="Q1126" i="9"/>
  <c r="Q1125" i="9"/>
  <c r="Q1124" i="9"/>
  <c r="Q1123" i="9"/>
  <c r="Q1122" i="9"/>
  <c r="Q1121" i="9"/>
  <c r="Q1120" i="9"/>
  <c r="Q1119" i="9"/>
  <c r="Q1118" i="9"/>
  <c r="Q1117" i="9"/>
  <c r="Q1116" i="9"/>
  <c r="Q1115" i="9"/>
  <c r="Q1114" i="9"/>
  <c r="Q1113" i="9"/>
  <c r="Q1112" i="9"/>
  <c r="Q1111" i="9"/>
  <c r="Q1110" i="9"/>
  <c r="Q1109" i="9"/>
  <c r="Q1108" i="9"/>
  <c r="Q1107" i="9"/>
  <c r="Q1106" i="9"/>
  <c r="Q1105" i="9"/>
  <c r="Q1104" i="9"/>
  <c r="Q1103" i="9"/>
  <c r="Q1102" i="9"/>
  <c r="Q1101" i="9"/>
  <c r="Q1100" i="9"/>
  <c r="Q1099" i="9"/>
  <c r="Q1098" i="9"/>
  <c r="Q1097" i="9"/>
  <c r="Q1096" i="9"/>
  <c r="Q1095" i="9"/>
  <c r="Q1094" i="9"/>
  <c r="Q1093" i="9"/>
  <c r="Q1092" i="9"/>
  <c r="Q1091" i="9"/>
  <c r="Q1090" i="9"/>
  <c r="Q1089" i="9"/>
  <c r="Q1088" i="9"/>
  <c r="Q1087" i="9"/>
  <c r="Q1086" i="9"/>
  <c r="Q1085" i="9"/>
  <c r="Q1084" i="9"/>
  <c r="Q1083" i="9"/>
  <c r="Q1082" i="9"/>
  <c r="Q1081" i="9"/>
  <c r="Q1080" i="9"/>
  <c r="Q1079" i="9"/>
  <c r="Q1078" i="9"/>
  <c r="Q1077" i="9"/>
  <c r="Q1076" i="9"/>
  <c r="Q1075" i="9"/>
  <c r="Q1074" i="9"/>
  <c r="Q1073" i="9"/>
  <c r="Q1072" i="9"/>
  <c r="Q1071" i="9"/>
  <c r="Q1070" i="9"/>
  <c r="Q1069" i="9"/>
  <c r="Q1068" i="9"/>
  <c r="Q1067" i="9"/>
  <c r="Q1066" i="9"/>
  <c r="Q1065" i="9"/>
  <c r="Q1064" i="9"/>
  <c r="Q1063" i="9"/>
  <c r="Q1062" i="9"/>
  <c r="Q1061" i="9"/>
  <c r="Q1060" i="9"/>
  <c r="Q1059" i="9"/>
  <c r="Q1058" i="9"/>
  <c r="Q1057" i="9"/>
  <c r="Q1056" i="9"/>
  <c r="Q1055" i="9"/>
  <c r="Q1054" i="9"/>
  <c r="Q1053" i="9"/>
  <c r="Q1052" i="9"/>
  <c r="Q1051" i="9"/>
  <c r="Q1050" i="9"/>
  <c r="Q1049" i="9"/>
  <c r="Q1048" i="9"/>
  <c r="Q1047" i="9"/>
  <c r="Q1046" i="9"/>
  <c r="Q1045" i="9"/>
  <c r="Q1044" i="9"/>
  <c r="Q1043" i="9"/>
  <c r="Q1042" i="9"/>
  <c r="Q1041" i="9"/>
  <c r="Q1040" i="9"/>
  <c r="Q1039" i="9"/>
  <c r="Q1038" i="9"/>
  <c r="Q1037" i="9"/>
  <c r="Q1036" i="9"/>
  <c r="Q1035" i="9"/>
  <c r="Q1034" i="9"/>
  <c r="Q1033" i="9"/>
  <c r="Q1032" i="9"/>
  <c r="Q1031" i="9"/>
  <c r="Q1030" i="9"/>
  <c r="Q1029" i="9"/>
  <c r="Q1028" i="9"/>
  <c r="Q1027" i="9"/>
  <c r="Q1026" i="9"/>
  <c r="Q1025" i="9"/>
  <c r="Q1024" i="9"/>
  <c r="Q1023" i="9"/>
  <c r="Q1022" i="9"/>
  <c r="Q1021" i="9"/>
  <c r="Q1020" i="9"/>
  <c r="Q1019" i="9"/>
  <c r="Q1018" i="9"/>
  <c r="Q1017" i="9"/>
  <c r="Q1016" i="9"/>
  <c r="Q1015" i="9"/>
  <c r="Q1014" i="9"/>
  <c r="Q1013" i="9"/>
  <c r="Q1012" i="9"/>
  <c r="Q1011" i="9"/>
  <c r="Q1010" i="9"/>
  <c r="Q1009" i="9"/>
  <c r="Q1008" i="9"/>
  <c r="Q1007" i="9"/>
  <c r="Q1006" i="9"/>
  <c r="Q1005" i="9"/>
  <c r="Q1004" i="9"/>
  <c r="Q1003" i="9"/>
  <c r="Q1002" i="9"/>
  <c r="Q1001" i="9"/>
  <c r="Q1000" i="9"/>
  <c r="Q999" i="9"/>
  <c r="Q998" i="9"/>
  <c r="Q997" i="9"/>
  <c r="Q996" i="9"/>
  <c r="Q995" i="9"/>
  <c r="Q994" i="9"/>
  <c r="Q993" i="9"/>
  <c r="Q992" i="9"/>
  <c r="Q991" i="9"/>
  <c r="Q990" i="9"/>
  <c r="Q989" i="9"/>
  <c r="Q988" i="9"/>
  <c r="Q987" i="9"/>
  <c r="Q986" i="9"/>
  <c r="Q985" i="9"/>
  <c r="Q984" i="9"/>
  <c r="Q983" i="9"/>
  <c r="Q982" i="9"/>
  <c r="Q981" i="9"/>
  <c r="Q980" i="9"/>
  <c r="Q979" i="9"/>
  <c r="Q978" i="9"/>
  <c r="Q977" i="9"/>
  <c r="Q976" i="9"/>
  <c r="Q975" i="9"/>
  <c r="Q974" i="9"/>
  <c r="Q973" i="9"/>
  <c r="Q972" i="9"/>
  <c r="Q971" i="9"/>
  <c r="Q970" i="9"/>
  <c r="Q969" i="9"/>
  <c r="Q968" i="9"/>
  <c r="Q967" i="9"/>
  <c r="Q966" i="9"/>
  <c r="Q965" i="9"/>
  <c r="Q964" i="9"/>
  <c r="Q963" i="9"/>
  <c r="Q962" i="9"/>
  <c r="Q961" i="9"/>
  <c r="Q960" i="9"/>
  <c r="Q959" i="9"/>
  <c r="Q958" i="9"/>
  <c r="Q957" i="9"/>
  <c r="Q956" i="9"/>
  <c r="Q955" i="9"/>
  <c r="Q954" i="9"/>
  <c r="Q953" i="9"/>
  <c r="Q952" i="9"/>
  <c r="Q951" i="9"/>
  <c r="Q950" i="9"/>
  <c r="Q949" i="9"/>
  <c r="Q948" i="9"/>
  <c r="Q947" i="9"/>
  <c r="Q946" i="9"/>
  <c r="Q945" i="9"/>
  <c r="Q944" i="9"/>
  <c r="Q943" i="9"/>
  <c r="Q942" i="9"/>
  <c r="Q941" i="9"/>
  <c r="Q940" i="9"/>
  <c r="Q939" i="9"/>
  <c r="Q938" i="9"/>
  <c r="Q937" i="9"/>
  <c r="Q936" i="9"/>
  <c r="Q935" i="9"/>
  <c r="Q934" i="9"/>
  <c r="Q933" i="9"/>
  <c r="Q932" i="9"/>
  <c r="Q931" i="9"/>
  <c r="Q930" i="9"/>
  <c r="Q929" i="9"/>
  <c r="Q928" i="9"/>
  <c r="Q927" i="9"/>
  <c r="Q926" i="9"/>
  <c r="Q925" i="9"/>
  <c r="Q924" i="9"/>
  <c r="Q923" i="9"/>
  <c r="Q922" i="9"/>
  <c r="Q921" i="9"/>
  <c r="Q920" i="9"/>
  <c r="Q919" i="9"/>
  <c r="Q918" i="9"/>
  <c r="Q917" i="9"/>
  <c r="Q916" i="9"/>
  <c r="Q915" i="9"/>
  <c r="Q914" i="9"/>
  <c r="Q913" i="9"/>
  <c r="Q912" i="9"/>
  <c r="Q911" i="9"/>
  <c r="Q910" i="9"/>
  <c r="Q909" i="9"/>
  <c r="Q908" i="9"/>
  <c r="Q907" i="9"/>
  <c r="Q906" i="9"/>
  <c r="Q905" i="9"/>
  <c r="Q904" i="9"/>
  <c r="Q903" i="9"/>
  <c r="Q902" i="9"/>
  <c r="Q901" i="9"/>
  <c r="Q900" i="9"/>
  <c r="Q899" i="9"/>
  <c r="Q898" i="9"/>
  <c r="Q897" i="9"/>
  <c r="Q896" i="9"/>
  <c r="Q895" i="9"/>
  <c r="Q894" i="9"/>
  <c r="Q893" i="9"/>
  <c r="Q892" i="9"/>
  <c r="Q891" i="9"/>
  <c r="Q890" i="9"/>
  <c r="Q889" i="9"/>
  <c r="Q888" i="9"/>
  <c r="Q887" i="9"/>
  <c r="Q886" i="9"/>
  <c r="Q885" i="9"/>
  <c r="Q884" i="9"/>
  <c r="Q883" i="9"/>
  <c r="Q882" i="9"/>
  <c r="Q881" i="9"/>
  <c r="Q880" i="9"/>
  <c r="Q879" i="9"/>
  <c r="Q878" i="9"/>
  <c r="Q877" i="9"/>
  <c r="Q876" i="9"/>
  <c r="Q875" i="9"/>
  <c r="Q874" i="9"/>
  <c r="Q873" i="9"/>
  <c r="Q872" i="9"/>
  <c r="Q871" i="9"/>
  <c r="Q870" i="9"/>
  <c r="Q869" i="9"/>
  <c r="Q868" i="9"/>
  <c r="Q867" i="9"/>
  <c r="Q866" i="9"/>
  <c r="Q865" i="9"/>
  <c r="Q864" i="9"/>
  <c r="Q863" i="9"/>
  <c r="Q862" i="9"/>
  <c r="Q861" i="9"/>
  <c r="Q860" i="9"/>
  <c r="Q859" i="9"/>
  <c r="Q858" i="9"/>
  <c r="Q857" i="9"/>
  <c r="Q856" i="9"/>
  <c r="Q855" i="9"/>
  <c r="Q854" i="9"/>
  <c r="Q853" i="9"/>
  <c r="Q852" i="9"/>
  <c r="Q851" i="9"/>
  <c r="Q850" i="9"/>
  <c r="Q849" i="9"/>
  <c r="Q848" i="9"/>
  <c r="Q847" i="9"/>
  <c r="Q846" i="9"/>
  <c r="Q845" i="9"/>
  <c r="Q844" i="9"/>
  <c r="Q843" i="9"/>
  <c r="Q842" i="9"/>
  <c r="Q841" i="9"/>
  <c r="Q840" i="9"/>
  <c r="Q839" i="9"/>
  <c r="Q838" i="9"/>
  <c r="Q837" i="9"/>
  <c r="Q836" i="9"/>
  <c r="Q835" i="9"/>
  <c r="Q834" i="9"/>
  <c r="Q833" i="9"/>
  <c r="Q832" i="9"/>
  <c r="Q831" i="9"/>
  <c r="Q830" i="9"/>
  <c r="Q829" i="9"/>
  <c r="Q828" i="9"/>
  <c r="Q827" i="9"/>
  <c r="Q826" i="9"/>
  <c r="Q825" i="9"/>
  <c r="Q824" i="9"/>
  <c r="Q823" i="9"/>
  <c r="Q822" i="9"/>
  <c r="Q821" i="9"/>
  <c r="Q820" i="9"/>
  <c r="Q819" i="9"/>
  <c r="Q818" i="9"/>
  <c r="Q817" i="9"/>
  <c r="Q816" i="9"/>
  <c r="Q815" i="9"/>
  <c r="Q814" i="9"/>
  <c r="Q813" i="9"/>
  <c r="Q812" i="9"/>
  <c r="Q811" i="9"/>
  <c r="Q810" i="9"/>
  <c r="Q809" i="9"/>
  <c r="Q808" i="9"/>
  <c r="Q807" i="9"/>
  <c r="Q806" i="9"/>
  <c r="Q805" i="9"/>
  <c r="Q804" i="9"/>
  <c r="Q803" i="9"/>
  <c r="Q802" i="9"/>
  <c r="Q801" i="9"/>
  <c r="Q800" i="9"/>
  <c r="Q799" i="9"/>
  <c r="Q798" i="9"/>
  <c r="Q797" i="9"/>
  <c r="Q796" i="9"/>
  <c r="Q795" i="9"/>
  <c r="Q794" i="9"/>
  <c r="Q793" i="9"/>
  <c r="Q792" i="9"/>
  <c r="Q791" i="9"/>
  <c r="Q790" i="9"/>
  <c r="Q789" i="9"/>
  <c r="Q788" i="9"/>
  <c r="Q787" i="9"/>
  <c r="Q786" i="9"/>
  <c r="Q785" i="9"/>
  <c r="Q784" i="9"/>
  <c r="Q783" i="9"/>
  <c r="Q782" i="9"/>
  <c r="Q781" i="9"/>
  <c r="Q780" i="9"/>
  <c r="Q779" i="9"/>
  <c r="Q778" i="9"/>
  <c r="Q777" i="9"/>
  <c r="Q776" i="9"/>
  <c r="Q775" i="9"/>
  <c r="Q774" i="9"/>
  <c r="Q773" i="9"/>
  <c r="Q772" i="9"/>
  <c r="Q771" i="9"/>
  <c r="Q770" i="9"/>
  <c r="Q769" i="9"/>
  <c r="Q768" i="9"/>
  <c r="Q767" i="9"/>
  <c r="Q766" i="9"/>
  <c r="Q765" i="9"/>
  <c r="Q764" i="9"/>
  <c r="Q763" i="9"/>
  <c r="Q762" i="9"/>
  <c r="Q761" i="9"/>
  <c r="Q760" i="9"/>
  <c r="Q759" i="9"/>
  <c r="Q758" i="9"/>
  <c r="Q757" i="9"/>
  <c r="Q756" i="9"/>
  <c r="Q755" i="9"/>
  <c r="Q754" i="9"/>
  <c r="Q753" i="9"/>
  <c r="Q752" i="9"/>
  <c r="Q751" i="9"/>
  <c r="Q750" i="9"/>
  <c r="Q749" i="9"/>
  <c r="Q748" i="9"/>
  <c r="Q747" i="9"/>
  <c r="Q746" i="9"/>
  <c r="Q745" i="9"/>
  <c r="Q744" i="9"/>
  <c r="Q743" i="9"/>
  <c r="Q742" i="9"/>
  <c r="Q741" i="9"/>
  <c r="Q740" i="9"/>
  <c r="Q739" i="9"/>
  <c r="Q738" i="9"/>
  <c r="Q737" i="9"/>
  <c r="Q736" i="9"/>
  <c r="Q735" i="9"/>
  <c r="Q734" i="9"/>
  <c r="Q733" i="9"/>
  <c r="Q732" i="9"/>
  <c r="Q731" i="9"/>
  <c r="Q730" i="9"/>
  <c r="Q729" i="9"/>
  <c r="Q728" i="9"/>
  <c r="Q727" i="9"/>
  <c r="Q726" i="9"/>
  <c r="Q725" i="9"/>
  <c r="Q724" i="9"/>
  <c r="Q723" i="9"/>
  <c r="Q722" i="9"/>
  <c r="Q721" i="9"/>
  <c r="Q720" i="9"/>
  <c r="Q719" i="9"/>
  <c r="Q718" i="9"/>
  <c r="Q717" i="9"/>
  <c r="Q716" i="9"/>
  <c r="Q715" i="9"/>
  <c r="Q714" i="9"/>
  <c r="Q713" i="9"/>
  <c r="Q712" i="9"/>
  <c r="Q711" i="9"/>
  <c r="Q710" i="9"/>
  <c r="Q709" i="9"/>
  <c r="Q708" i="9"/>
  <c r="Q707" i="9"/>
  <c r="Q706" i="9"/>
  <c r="Q705" i="9"/>
  <c r="Q704" i="9"/>
  <c r="Q703" i="9"/>
  <c r="Q702" i="9"/>
  <c r="Q701" i="9"/>
  <c r="Q700" i="9"/>
  <c r="Q699" i="9"/>
  <c r="Q698" i="9"/>
  <c r="Q697" i="9"/>
  <c r="Q696" i="9"/>
  <c r="Q695" i="9"/>
  <c r="Q694" i="9"/>
  <c r="Q693" i="9"/>
  <c r="Q692" i="9"/>
  <c r="Q691" i="9"/>
  <c r="Q690" i="9"/>
  <c r="Q689" i="9"/>
  <c r="Q688" i="9"/>
  <c r="Q687" i="9"/>
  <c r="Q686" i="9"/>
  <c r="Q685" i="9"/>
  <c r="Q684" i="9"/>
  <c r="Q683" i="9"/>
  <c r="Q682" i="9"/>
  <c r="Q681" i="9"/>
  <c r="Q680" i="9"/>
  <c r="Q679" i="9"/>
  <c r="Q678" i="9"/>
  <c r="Q677" i="9"/>
  <c r="Q676" i="9"/>
  <c r="Q675" i="9"/>
  <c r="Q674" i="9"/>
  <c r="Q673" i="9"/>
  <c r="Q672" i="9"/>
  <c r="Q671" i="9"/>
  <c r="Q670" i="9"/>
  <c r="Q669" i="9"/>
  <c r="Q668" i="9"/>
  <c r="Q667" i="9"/>
  <c r="Q666" i="9"/>
  <c r="Q665" i="9"/>
  <c r="Q664" i="9"/>
  <c r="Q663" i="9"/>
  <c r="Q662" i="9"/>
  <c r="Q661" i="9"/>
  <c r="Q660" i="9"/>
  <c r="Q659" i="9"/>
  <c r="Q658" i="9"/>
  <c r="Q657" i="9"/>
  <c r="Q656" i="9"/>
  <c r="Q655" i="9"/>
  <c r="Q654" i="9"/>
  <c r="Q653" i="9"/>
  <c r="Q652" i="9"/>
  <c r="Q651" i="9"/>
  <c r="Q650" i="9"/>
  <c r="Q649" i="9"/>
  <c r="Q648" i="9"/>
  <c r="Q647" i="9"/>
  <c r="Q646" i="9"/>
  <c r="Q645" i="9"/>
  <c r="Q644" i="9"/>
  <c r="Q643" i="9"/>
  <c r="Q642" i="9"/>
  <c r="Q641" i="9"/>
  <c r="Q640" i="9"/>
  <c r="Q639" i="9"/>
  <c r="Q638" i="9"/>
  <c r="Q637" i="9"/>
  <c r="Q636" i="9"/>
  <c r="Q635" i="9"/>
  <c r="Q634" i="9"/>
  <c r="Q633" i="9"/>
  <c r="Q632" i="9"/>
  <c r="Q631" i="9"/>
  <c r="Q630" i="9"/>
  <c r="Q629" i="9"/>
  <c r="Q628" i="9"/>
  <c r="Q627" i="9"/>
  <c r="Q626" i="9"/>
  <c r="Q625" i="9"/>
  <c r="Q624" i="9"/>
  <c r="Q623" i="9"/>
  <c r="Q622" i="9"/>
  <c r="Q621" i="9"/>
  <c r="Q620" i="9"/>
  <c r="Q619" i="9"/>
  <c r="Q618" i="9"/>
  <c r="Q617" i="9"/>
  <c r="Q616" i="9"/>
  <c r="Q615" i="9"/>
  <c r="Q614" i="9"/>
  <c r="Q613" i="9"/>
  <c r="Q612" i="9"/>
  <c r="Q611" i="9"/>
  <c r="Q610" i="9"/>
  <c r="Q609" i="9"/>
  <c r="Q608" i="9"/>
  <c r="Q607" i="9"/>
  <c r="Q606" i="9"/>
  <c r="Q605" i="9"/>
  <c r="Q604" i="9"/>
  <c r="Q603" i="9"/>
  <c r="Q602" i="9"/>
  <c r="Q601" i="9"/>
  <c r="Q600" i="9"/>
  <c r="Q599" i="9"/>
  <c r="Q598" i="9"/>
  <c r="Q597" i="9"/>
  <c r="Q596" i="9"/>
  <c r="Q595" i="9"/>
  <c r="Q594" i="9"/>
  <c r="Q593" i="9"/>
  <c r="Q592" i="9"/>
  <c r="Q591" i="9"/>
  <c r="Q590" i="9"/>
  <c r="Q589" i="9"/>
  <c r="Q588" i="9"/>
  <c r="Q587" i="9"/>
  <c r="Q586" i="9"/>
  <c r="Q585" i="9"/>
  <c r="Q584" i="9"/>
  <c r="Q583" i="9"/>
  <c r="Q582" i="9"/>
  <c r="Q581" i="9"/>
  <c r="Q580" i="9"/>
  <c r="Q579" i="9"/>
  <c r="Q578" i="9"/>
  <c r="Q577" i="9"/>
  <c r="Q576" i="9"/>
  <c r="Q575" i="9"/>
  <c r="Q574" i="9"/>
  <c r="Q573" i="9"/>
  <c r="Q572" i="9"/>
  <c r="Q571" i="9"/>
  <c r="Q570" i="9"/>
  <c r="Q569" i="9"/>
  <c r="Q568" i="9"/>
  <c r="Q567" i="9"/>
  <c r="Q566" i="9"/>
  <c r="Q565" i="9"/>
  <c r="Q564" i="9"/>
  <c r="Q563" i="9"/>
  <c r="Q562" i="9"/>
  <c r="Q561" i="9"/>
  <c r="Q560" i="9"/>
  <c r="Q559" i="9"/>
  <c r="Q558" i="9"/>
  <c r="Q557" i="9"/>
  <c r="Q556" i="9"/>
  <c r="Q555" i="9"/>
  <c r="Q554" i="9"/>
  <c r="Q553" i="9"/>
  <c r="Q552" i="9"/>
  <c r="Q551" i="9"/>
  <c r="Q550" i="9"/>
  <c r="Q549" i="9"/>
  <c r="Q548" i="9"/>
  <c r="Q547" i="9"/>
  <c r="Q546" i="9"/>
  <c r="Q545" i="9"/>
  <c r="Q544" i="9"/>
  <c r="Q543" i="9"/>
  <c r="Q542" i="9"/>
  <c r="Q541" i="9"/>
  <c r="Q540" i="9"/>
  <c r="Q539" i="9"/>
  <c r="Q538" i="9"/>
  <c r="Q537" i="9"/>
  <c r="Q536" i="9"/>
  <c r="Q535" i="9"/>
  <c r="Q534" i="9"/>
  <c r="Q533" i="9"/>
  <c r="Q532" i="9"/>
  <c r="Q531" i="9"/>
  <c r="Q530" i="9"/>
  <c r="Q529" i="9"/>
  <c r="Q528" i="9"/>
  <c r="Q527" i="9"/>
  <c r="Q526" i="9"/>
  <c r="Q525" i="9"/>
  <c r="Q524" i="9"/>
  <c r="Q523" i="9"/>
  <c r="Q522" i="9"/>
  <c r="Q521" i="9"/>
  <c r="Q520" i="9"/>
  <c r="Q519" i="9"/>
  <c r="Q518" i="9"/>
  <c r="Q517" i="9"/>
  <c r="Q516" i="9"/>
  <c r="Q515" i="9"/>
  <c r="Q514" i="9"/>
  <c r="Q513" i="9"/>
  <c r="Q512" i="9"/>
  <c r="Q511" i="9"/>
  <c r="Q510" i="9"/>
  <c r="Q509" i="9"/>
  <c r="Q508" i="9"/>
  <c r="Q507" i="9"/>
  <c r="Q506" i="9"/>
  <c r="Q505" i="9"/>
  <c r="Q504" i="9"/>
  <c r="Q503" i="9"/>
  <c r="Q502" i="9"/>
  <c r="Q501" i="9"/>
  <c r="Q500" i="9"/>
  <c r="Q499" i="9"/>
  <c r="Q498" i="9"/>
  <c r="Q497" i="9"/>
  <c r="Q496" i="9"/>
  <c r="Q495" i="9"/>
  <c r="Q494" i="9"/>
  <c r="Q493" i="9"/>
  <c r="Q492" i="9"/>
  <c r="Q491" i="9"/>
  <c r="Q490" i="9"/>
  <c r="Q489" i="9"/>
  <c r="Q488" i="9"/>
  <c r="Q487" i="9"/>
  <c r="Q486" i="9"/>
  <c r="Q485" i="9"/>
  <c r="Q484" i="9"/>
  <c r="Q483" i="9"/>
  <c r="Q482" i="9"/>
  <c r="Q481" i="9"/>
  <c r="Q480" i="9"/>
  <c r="Q479" i="9"/>
  <c r="Q478" i="9"/>
  <c r="Q477" i="9"/>
  <c r="Q476" i="9"/>
  <c r="Q475" i="9"/>
  <c r="Q474" i="9"/>
  <c r="Q473" i="9"/>
  <c r="Q472" i="9"/>
  <c r="Q471" i="9"/>
  <c r="Q470" i="9"/>
  <c r="Q469" i="9"/>
  <c r="Q468" i="9"/>
  <c r="Q467" i="9"/>
  <c r="Q466" i="9"/>
  <c r="Q465" i="9"/>
  <c r="Q464" i="9"/>
  <c r="Q463" i="9"/>
  <c r="Q462" i="9"/>
  <c r="Q461" i="9"/>
  <c r="Q460" i="9"/>
  <c r="Q459" i="9"/>
  <c r="Q458" i="9"/>
  <c r="Q457" i="9"/>
  <c r="Q456" i="9"/>
  <c r="Q455" i="9"/>
  <c r="Q454" i="9"/>
  <c r="Q453" i="9"/>
  <c r="Q452" i="9"/>
  <c r="Q451" i="9"/>
  <c r="Q450" i="9"/>
  <c r="Q449" i="9"/>
  <c r="Q448" i="9"/>
  <c r="Q447" i="9"/>
  <c r="Q446" i="9"/>
  <c r="Q445" i="9"/>
  <c r="Q444" i="9"/>
  <c r="Q443" i="9"/>
  <c r="Q442" i="9"/>
  <c r="Q441" i="9"/>
  <c r="Q440" i="9"/>
  <c r="Q439" i="9"/>
  <c r="Q438" i="9"/>
  <c r="Q437" i="9"/>
  <c r="Q436" i="9"/>
  <c r="Q435" i="9"/>
  <c r="Q434" i="9"/>
  <c r="Q433" i="9"/>
  <c r="Q432" i="9"/>
  <c r="Q431" i="9"/>
  <c r="Q430" i="9"/>
  <c r="Q429" i="9"/>
  <c r="Q428" i="9"/>
  <c r="Q427" i="9"/>
  <c r="Q426" i="9"/>
  <c r="Q425" i="9"/>
  <c r="Q424" i="9"/>
  <c r="Q423" i="9"/>
  <c r="Q422" i="9"/>
  <c r="Q421" i="9"/>
  <c r="Q420" i="9"/>
  <c r="Q419" i="9"/>
  <c r="Q418" i="9"/>
  <c r="Q417" i="9"/>
  <c r="Q416" i="9"/>
  <c r="Q415" i="9"/>
  <c r="Q414" i="9"/>
  <c r="Q413" i="9"/>
  <c r="Q412" i="9"/>
  <c r="Q411" i="9"/>
  <c r="Q410" i="9"/>
  <c r="Q409" i="9"/>
  <c r="Q408" i="9"/>
  <c r="Q407" i="9"/>
  <c r="Q406" i="9"/>
  <c r="Q405" i="9"/>
  <c r="Q404" i="9"/>
  <c r="Q403" i="9"/>
  <c r="Q402" i="9"/>
  <c r="Q401" i="9"/>
  <c r="Q400" i="9"/>
  <c r="Q399" i="9"/>
  <c r="Q398" i="9"/>
  <c r="Q397" i="9"/>
  <c r="Q396" i="9"/>
  <c r="Q395" i="9"/>
  <c r="Q394" i="9"/>
  <c r="Q393" i="9"/>
  <c r="Q392" i="9"/>
  <c r="Q391" i="9"/>
  <c r="Q390" i="9"/>
  <c r="Q389" i="9"/>
  <c r="Q388" i="9"/>
  <c r="Q387" i="9"/>
  <c r="Q386" i="9"/>
  <c r="Q385" i="9"/>
  <c r="Q384" i="9"/>
  <c r="Q383" i="9"/>
  <c r="Q382" i="9"/>
  <c r="Q381" i="9"/>
  <c r="Q380" i="9"/>
  <c r="Q379" i="9"/>
  <c r="Q378" i="9"/>
  <c r="Q377" i="9"/>
  <c r="Q376" i="9"/>
  <c r="Q375" i="9"/>
  <c r="Q374" i="9"/>
  <c r="Q373" i="9"/>
  <c r="Q372" i="9"/>
  <c r="Q371" i="9"/>
  <c r="Q370" i="9"/>
  <c r="Q369" i="9"/>
  <c r="Q368" i="9"/>
  <c r="Q367" i="9"/>
  <c r="Q366" i="9"/>
  <c r="Q365" i="9"/>
  <c r="Q364" i="9"/>
  <c r="Q363" i="9"/>
  <c r="Q362" i="9"/>
  <c r="Q361" i="9"/>
  <c r="Q360" i="9"/>
  <c r="Q359" i="9"/>
  <c r="Q358" i="9"/>
  <c r="Q357" i="9"/>
  <c r="Q356" i="9"/>
  <c r="Q355" i="9"/>
  <c r="Q354" i="9"/>
  <c r="Q353" i="9"/>
  <c r="Q352" i="9"/>
  <c r="Q351" i="9"/>
  <c r="Q350" i="9"/>
  <c r="Q349" i="9"/>
  <c r="Q348" i="9"/>
  <c r="Q347" i="9"/>
  <c r="Q346" i="9"/>
  <c r="Q345" i="9"/>
  <c r="Q344" i="9"/>
  <c r="Q343" i="9"/>
  <c r="Q342" i="9"/>
  <c r="Q341" i="9"/>
  <c r="Q340" i="9"/>
  <c r="Q339" i="9"/>
  <c r="Q338" i="9"/>
  <c r="Q337" i="9"/>
  <c r="Q336" i="9"/>
  <c r="Q335" i="9"/>
  <c r="Q334" i="9"/>
  <c r="Q333" i="9"/>
  <c r="Q332" i="9"/>
  <c r="Q331" i="9"/>
  <c r="Q330" i="9"/>
  <c r="Q329" i="9"/>
  <c r="Q328" i="9"/>
  <c r="Q327" i="9"/>
  <c r="Q326" i="9"/>
  <c r="Q325" i="9"/>
  <c r="Q324" i="9"/>
  <c r="Q323" i="9"/>
  <c r="Q322" i="9"/>
  <c r="Q321" i="9"/>
  <c r="Q320" i="9"/>
  <c r="Q319" i="9"/>
  <c r="Q318" i="9"/>
  <c r="Q317" i="9"/>
  <c r="Q316" i="9"/>
  <c r="Q315" i="9"/>
  <c r="Q314" i="9"/>
  <c r="Q313" i="9"/>
  <c r="Q312" i="9"/>
  <c r="Q311" i="9"/>
  <c r="Q310" i="9"/>
  <c r="Q309" i="9"/>
  <c r="Q308" i="9"/>
  <c r="Q307" i="9"/>
  <c r="Q306" i="9"/>
  <c r="Q305" i="9"/>
  <c r="Q304" i="9"/>
  <c r="Q303" i="9"/>
  <c r="Q302" i="9"/>
  <c r="Q301" i="9"/>
  <c r="Q300" i="9"/>
  <c r="Q299" i="9"/>
  <c r="Q298" i="9"/>
  <c r="Q297" i="9"/>
  <c r="Q296" i="9"/>
  <c r="Q295" i="9"/>
  <c r="Q294" i="9"/>
  <c r="Q293" i="9"/>
  <c r="Q292" i="9"/>
  <c r="Q291" i="9"/>
  <c r="Q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Q262" i="9"/>
  <c r="Q261" i="9"/>
  <c r="Q260" i="9"/>
  <c r="Q259" i="9"/>
  <c r="Q258" i="9"/>
  <c r="Q257" i="9"/>
  <c r="Q256" i="9"/>
  <c r="Q255" i="9"/>
  <c r="Q254" i="9"/>
  <c r="Q253" i="9"/>
  <c r="Q252" i="9"/>
  <c r="Q251" i="9"/>
  <c r="Q250" i="9"/>
  <c r="Q249" i="9"/>
  <c r="Q248" i="9"/>
  <c r="Q247" i="9"/>
  <c r="Q246" i="9"/>
  <c r="Q245" i="9"/>
  <c r="Q244" i="9"/>
  <c r="Q243" i="9"/>
  <c r="Q242" i="9"/>
  <c r="Q241" i="9"/>
  <c r="Q240" i="9"/>
  <c r="Q239" i="9"/>
  <c r="Q238" i="9"/>
  <c r="Q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Q179" i="9"/>
  <c r="Q178" i="9"/>
  <c r="Q177" i="9"/>
  <c r="Q176" i="9"/>
  <c r="Q175" i="9"/>
  <c r="Q174" i="9"/>
  <c r="Q173" i="9"/>
  <c r="Q172" i="9"/>
  <c r="Q171" i="9"/>
  <c r="Q170" i="9"/>
  <c r="Q169" i="9"/>
  <c r="Q168" i="9"/>
  <c r="Q167" i="9"/>
  <c r="Q166" i="9"/>
  <c r="Q165" i="9"/>
  <c r="Q164" i="9"/>
  <c r="Q163" i="9"/>
  <c r="Q162" i="9"/>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B7" i="9"/>
  <c r="D29" i="8"/>
  <c r="C49" i="7"/>
  <c r="K42" i="7"/>
  <c r="J42" i="7"/>
  <c r="I42" i="7"/>
  <c r="H42" i="7"/>
  <c r="G42" i="7"/>
  <c r="F42" i="7"/>
  <c r="E42" i="7"/>
  <c r="D42" i="7"/>
  <c r="C42" i="7"/>
  <c r="B42" i="7"/>
  <c r="D34" i="7"/>
  <c r="A39" i="7" s="1"/>
  <c r="C34" i="7"/>
  <c r="B34" i="7"/>
  <c r="A34" i="7"/>
  <c r="K24" i="7"/>
  <c r="J24" i="7"/>
  <c r="I24" i="7"/>
  <c r="H24" i="7"/>
  <c r="G24" i="7"/>
  <c r="F24" i="7"/>
  <c r="E24" i="7"/>
  <c r="D24" i="7"/>
  <c r="C24" i="7"/>
  <c r="B24" i="7"/>
  <c r="L17" i="7"/>
  <c r="A17" i="7"/>
  <c r="C12" i="7"/>
  <c r="B7" i="7"/>
  <c r="B6" i="7"/>
  <c r="B3" i="7"/>
  <c r="B2" i="7"/>
  <c r="C62" i="6"/>
  <c r="K40" i="6"/>
  <c r="J40" i="6"/>
  <c r="I40" i="6"/>
  <c r="H40" i="6"/>
  <c r="G40" i="6"/>
  <c r="F40" i="6"/>
  <c r="E40" i="6"/>
  <c r="D40" i="6"/>
  <c r="C40" i="6"/>
  <c r="B40" i="6"/>
  <c r="L29" i="6"/>
  <c r="A29" i="6"/>
  <c r="L28" i="6"/>
  <c r="A28" i="6"/>
  <c r="L27" i="6"/>
  <c r="A27" i="6"/>
  <c r="L26" i="6"/>
  <c r="A26" i="6"/>
  <c r="L25" i="6"/>
  <c r="A25" i="6"/>
  <c r="L24" i="6"/>
  <c r="A24" i="6"/>
  <c r="L23" i="6"/>
  <c r="A23" i="6"/>
  <c r="C18" i="6"/>
  <c r="C17" i="6"/>
  <c r="C16" i="6"/>
  <c r="C15" i="6"/>
  <c r="C14" i="6"/>
  <c r="C13" i="6"/>
  <c r="C12" i="6"/>
  <c r="B7" i="6"/>
  <c r="B6" i="6"/>
  <c r="B3" i="6"/>
  <c r="B2" i="6"/>
  <c r="C62" i="5"/>
  <c r="K40" i="5"/>
  <c r="J40" i="5"/>
  <c r="I40" i="5"/>
  <c r="H40" i="5"/>
  <c r="G40" i="5"/>
  <c r="F40" i="5"/>
  <c r="E40" i="5"/>
  <c r="D40" i="5"/>
  <c r="C40" i="5"/>
  <c r="B40" i="5"/>
  <c r="L29" i="5"/>
  <c r="A29" i="5"/>
  <c r="L28" i="5"/>
  <c r="A28" i="5"/>
  <c r="L27" i="5"/>
  <c r="A27" i="5"/>
  <c r="L26" i="5"/>
  <c r="A26" i="5"/>
  <c r="L25" i="5"/>
  <c r="A25" i="5"/>
  <c r="L24" i="5"/>
  <c r="A24" i="5"/>
  <c r="L23" i="5"/>
  <c r="A23" i="5"/>
  <c r="E18" i="5"/>
  <c r="D18" i="5"/>
  <c r="C18" i="5"/>
  <c r="E17" i="5"/>
  <c r="D17" i="5"/>
  <c r="C17" i="5"/>
  <c r="E16" i="5"/>
  <c r="D16" i="5"/>
  <c r="C16" i="5"/>
  <c r="E15" i="5"/>
  <c r="D15" i="5"/>
  <c r="C15" i="5"/>
  <c r="E14" i="5"/>
  <c r="D14" i="5"/>
  <c r="C14" i="5"/>
  <c r="E13" i="5"/>
  <c r="D13" i="5"/>
  <c r="C13" i="5"/>
  <c r="E12" i="5"/>
  <c r="D12" i="5"/>
  <c r="C12" i="5"/>
  <c r="B7" i="5"/>
  <c r="B6" i="5"/>
  <c r="B3" i="5"/>
  <c r="B2" i="5"/>
  <c r="C67" i="4"/>
  <c r="D52" i="4"/>
  <c r="A52" i="4"/>
  <c r="C52" i="4" s="1"/>
  <c r="D51" i="4"/>
  <c r="A51" i="4"/>
  <c r="C51" i="4" s="1"/>
  <c r="D50" i="4"/>
  <c r="A50" i="4"/>
  <c r="C50" i="4" s="1"/>
  <c r="D49" i="4"/>
  <c r="A49" i="4"/>
  <c r="C49" i="4" s="1"/>
  <c r="D48" i="4"/>
  <c r="A48" i="4"/>
  <c r="C48" i="4" s="1"/>
  <c r="D47" i="4"/>
  <c r="A47" i="4"/>
  <c r="C47" i="4" s="1"/>
  <c r="D46" i="4"/>
  <c r="A46" i="4"/>
  <c r="C46" i="4" s="1"/>
  <c r="K35" i="4"/>
  <c r="J35" i="4"/>
  <c r="I35" i="4"/>
  <c r="H35" i="4"/>
  <c r="G35" i="4"/>
  <c r="F35" i="4"/>
  <c r="E35" i="4"/>
  <c r="D35" i="4"/>
  <c r="C35" i="4"/>
  <c r="B35" i="4"/>
  <c r="K30" i="4"/>
  <c r="J30" i="4"/>
  <c r="I30" i="4"/>
  <c r="H30" i="4"/>
  <c r="G30" i="4"/>
  <c r="F30" i="4"/>
  <c r="E30" i="4"/>
  <c r="D30" i="4"/>
  <c r="C30" i="4"/>
  <c r="B30" i="4"/>
  <c r="L29" i="4"/>
  <c r="A29" i="4"/>
  <c r="L28" i="4"/>
  <c r="A28" i="4"/>
  <c r="L27" i="4"/>
  <c r="A27" i="4"/>
  <c r="L26" i="4"/>
  <c r="A26" i="4"/>
  <c r="L25" i="4"/>
  <c r="A25" i="4"/>
  <c r="L24" i="4"/>
  <c r="A24" i="4"/>
  <c r="L23" i="4"/>
  <c r="A23" i="4"/>
  <c r="C18" i="4"/>
  <c r="C17" i="4"/>
  <c r="C16" i="4"/>
  <c r="C15" i="4"/>
  <c r="C14" i="4"/>
  <c r="C13" i="4"/>
  <c r="C12" i="4"/>
  <c r="B7" i="4"/>
  <c r="B6" i="4"/>
  <c r="B3" i="4"/>
  <c r="B2" i="4"/>
  <c r="C67" i="3"/>
  <c r="C52" i="3"/>
  <c r="B52" i="3"/>
  <c r="A52" i="3"/>
  <c r="D52" i="3" s="1"/>
  <c r="C51" i="3"/>
  <c r="B51" i="3"/>
  <c r="A51" i="3"/>
  <c r="D51" i="3" s="1"/>
  <c r="C50" i="3"/>
  <c r="B50" i="3"/>
  <c r="A50" i="3"/>
  <c r="D50" i="3" s="1"/>
  <c r="C49" i="3"/>
  <c r="B49" i="3"/>
  <c r="A49" i="3"/>
  <c r="D49" i="3" s="1"/>
  <c r="C48" i="3"/>
  <c r="B48" i="3"/>
  <c r="A48" i="3"/>
  <c r="D48" i="3" s="1"/>
  <c r="C47" i="3"/>
  <c r="B47" i="3"/>
  <c r="A47" i="3"/>
  <c r="D47" i="3" s="1"/>
  <c r="C46" i="3"/>
  <c r="B46" i="3"/>
  <c r="A46" i="3"/>
  <c r="D46" i="3" s="1"/>
  <c r="K35" i="3"/>
  <c r="J35" i="3"/>
  <c r="I35" i="3"/>
  <c r="H35" i="3"/>
  <c r="G35" i="3"/>
  <c r="F35" i="3"/>
  <c r="E35" i="3"/>
  <c r="D35" i="3"/>
  <c r="C35" i="3"/>
  <c r="B35" i="3"/>
  <c r="K30" i="3"/>
  <c r="J30" i="3"/>
  <c r="I30" i="3"/>
  <c r="H30" i="3"/>
  <c r="G30" i="3"/>
  <c r="F30" i="3"/>
  <c r="E30" i="3"/>
  <c r="D30" i="3"/>
  <c r="C30" i="3"/>
  <c r="B30" i="3"/>
  <c r="L29" i="3"/>
  <c r="A29" i="3"/>
  <c r="L28" i="3"/>
  <c r="A28" i="3"/>
  <c r="L27" i="3"/>
  <c r="A27" i="3"/>
  <c r="L26" i="3"/>
  <c r="A26" i="3"/>
  <c r="L25" i="3"/>
  <c r="A25" i="3"/>
  <c r="L24" i="3"/>
  <c r="A24" i="3"/>
  <c r="L23" i="3"/>
  <c r="A23" i="3"/>
  <c r="D18" i="3"/>
  <c r="E18" i="3" s="1"/>
  <c r="C18" i="3"/>
  <c r="E17" i="3"/>
  <c r="D17" i="3"/>
  <c r="C17" i="3"/>
  <c r="E16" i="3"/>
  <c r="D16" i="3"/>
  <c r="C16" i="3"/>
  <c r="E15" i="3"/>
  <c r="D15" i="3"/>
  <c r="C15" i="3"/>
  <c r="D14" i="3"/>
  <c r="E14" i="3" s="1"/>
  <c r="C14" i="3"/>
  <c r="E13" i="3"/>
  <c r="D13" i="3"/>
  <c r="C13" i="3"/>
  <c r="E12" i="3"/>
  <c r="D12" i="3"/>
  <c r="C12" i="3"/>
  <c r="B7" i="3"/>
  <c r="B6" i="3"/>
  <c r="B3" i="3"/>
  <c r="B2" i="3"/>
  <c r="C104" i="2"/>
  <c r="AF94" i="2"/>
  <c r="X94" i="2"/>
  <c r="AG91" i="2"/>
  <c r="AF91" i="2"/>
  <c r="AE91" i="2"/>
  <c r="AD91" i="2"/>
  <c r="AC91" i="2"/>
  <c r="AB91" i="2"/>
  <c r="AA91" i="2"/>
  <c r="Z91" i="2"/>
  <c r="Y91" i="2"/>
  <c r="X91" i="2"/>
  <c r="W91" i="2"/>
  <c r="V91" i="2"/>
  <c r="U91" i="2"/>
  <c r="T91" i="2"/>
  <c r="S91" i="2"/>
  <c r="P91" i="2"/>
  <c r="O91" i="2"/>
  <c r="N91" i="2"/>
  <c r="M91" i="2"/>
  <c r="L91" i="2"/>
  <c r="K91" i="2"/>
  <c r="J91" i="2"/>
  <c r="I91" i="2"/>
  <c r="H91" i="2"/>
  <c r="G91" i="2"/>
  <c r="F91" i="2"/>
  <c r="E91" i="2"/>
  <c r="D91" i="2"/>
  <c r="C91" i="2"/>
  <c r="B91" i="2"/>
  <c r="AG90" i="2"/>
  <c r="AF90" i="2"/>
  <c r="AE90" i="2"/>
  <c r="AD90" i="2"/>
  <c r="AC90" i="2"/>
  <c r="AB90" i="2"/>
  <c r="AA90" i="2"/>
  <c r="Z90" i="2"/>
  <c r="Y90" i="2"/>
  <c r="X90" i="2"/>
  <c r="W90" i="2"/>
  <c r="V90" i="2"/>
  <c r="U90" i="2"/>
  <c r="T90" i="2"/>
  <c r="S90" i="2"/>
  <c r="AG88" i="2"/>
  <c r="AF88" i="2"/>
  <c r="AE88" i="2"/>
  <c r="AD88" i="2"/>
  <c r="AC88" i="2"/>
  <c r="AB88" i="2"/>
  <c r="AA88" i="2"/>
  <c r="Z88" i="2"/>
  <c r="Y88" i="2"/>
  <c r="X88" i="2"/>
  <c r="W88" i="2"/>
  <c r="V88" i="2"/>
  <c r="U88" i="2"/>
  <c r="T88" i="2"/>
  <c r="S88" i="2"/>
  <c r="AG87" i="2"/>
  <c r="AF87" i="2"/>
  <c r="AE87" i="2"/>
  <c r="AD87" i="2"/>
  <c r="AC87" i="2"/>
  <c r="AB87" i="2"/>
  <c r="AA87" i="2"/>
  <c r="Z87" i="2"/>
  <c r="Y87" i="2"/>
  <c r="X87" i="2"/>
  <c r="W87" i="2"/>
  <c r="V87" i="2"/>
  <c r="U87" i="2"/>
  <c r="T87" i="2"/>
  <c r="S87" i="2"/>
  <c r="P87" i="2"/>
  <c r="O87" i="2"/>
  <c r="N87" i="2"/>
  <c r="M87" i="2"/>
  <c r="L87" i="2"/>
  <c r="K87" i="2"/>
  <c r="J87" i="2"/>
  <c r="I87" i="2"/>
  <c r="H87" i="2"/>
  <c r="G87" i="2"/>
  <c r="F87" i="2"/>
  <c r="E87" i="2"/>
  <c r="D87" i="2"/>
  <c r="C87" i="2"/>
  <c r="B87" i="2"/>
  <c r="AG86" i="2"/>
  <c r="AF86" i="2"/>
  <c r="AE86" i="2"/>
  <c r="AD86" i="2"/>
  <c r="AC86" i="2"/>
  <c r="AB86" i="2"/>
  <c r="AA86" i="2"/>
  <c r="Z86" i="2"/>
  <c r="Y86" i="2"/>
  <c r="X86" i="2"/>
  <c r="W86" i="2"/>
  <c r="V86" i="2"/>
  <c r="U86" i="2"/>
  <c r="T86" i="2"/>
  <c r="S86" i="2"/>
  <c r="AF85" i="2"/>
  <c r="X85" i="2"/>
  <c r="AG84" i="2"/>
  <c r="AF84" i="2"/>
  <c r="AE84" i="2"/>
  <c r="AD84" i="2"/>
  <c r="AC84" i="2"/>
  <c r="AB84" i="2"/>
  <c r="AA84" i="2"/>
  <c r="Z84" i="2"/>
  <c r="Y84" i="2"/>
  <c r="X84" i="2"/>
  <c r="W84" i="2"/>
  <c r="V84" i="2"/>
  <c r="U84" i="2"/>
  <c r="T84" i="2"/>
  <c r="S84" i="2"/>
  <c r="AG83" i="2"/>
  <c r="AF83" i="2"/>
  <c r="AE83" i="2"/>
  <c r="AD83" i="2"/>
  <c r="AC83" i="2"/>
  <c r="AB83" i="2"/>
  <c r="AA83" i="2"/>
  <c r="Z83" i="2"/>
  <c r="Y83" i="2"/>
  <c r="X83" i="2"/>
  <c r="W83" i="2"/>
  <c r="V83" i="2"/>
  <c r="U83" i="2"/>
  <c r="T83" i="2"/>
  <c r="S83" i="2"/>
  <c r="P83" i="2"/>
  <c r="O83" i="2"/>
  <c r="N83" i="2"/>
  <c r="M83" i="2"/>
  <c r="L83" i="2"/>
  <c r="K83" i="2"/>
  <c r="J83" i="2"/>
  <c r="I83" i="2"/>
  <c r="H83" i="2"/>
  <c r="G83" i="2"/>
  <c r="F83" i="2"/>
  <c r="E83" i="2"/>
  <c r="D83" i="2"/>
  <c r="C83" i="2"/>
  <c r="B83" i="2"/>
  <c r="AG82" i="2"/>
  <c r="AF82" i="2"/>
  <c r="AE82" i="2"/>
  <c r="AD82" i="2"/>
  <c r="AC82" i="2"/>
  <c r="AB82" i="2"/>
  <c r="AA82" i="2"/>
  <c r="Z82" i="2"/>
  <c r="Y82" i="2"/>
  <c r="X82" i="2"/>
  <c r="W82" i="2"/>
  <c r="V82" i="2"/>
  <c r="U82" i="2"/>
  <c r="T82" i="2"/>
  <c r="S82" i="2"/>
  <c r="AG80" i="2"/>
  <c r="AF80" i="2"/>
  <c r="AE80" i="2"/>
  <c r="AD80" i="2"/>
  <c r="AC80" i="2"/>
  <c r="AB80" i="2"/>
  <c r="AA80" i="2"/>
  <c r="Z80" i="2"/>
  <c r="Y80" i="2"/>
  <c r="X80" i="2"/>
  <c r="W80" i="2"/>
  <c r="V80" i="2"/>
  <c r="U80" i="2"/>
  <c r="T80" i="2"/>
  <c r="S80" i="2"/>
  <c r="AG79" i="2"/>
  <c r="AF79" i="2"/>
  <c r="AE79" i="2"/>
  <c r="AD79" i="2"/>
  <c r="AC79" i="2"/>
  <c r="AB79" i="2"/>
  <c r="AA79" i="2"/>
  <c r="Z79" i="2"/>
  <c r="Y79" i="2"/>
  <c r="X79" i="2"/>
  <c r="W79" i="2"/>
  <c r="V79" i="2"/>
  <c r="U79" i="2"/>
  <c r="T79" i="2"/>
  <c r="S79" i="2"/>
  <c r="P79" i="2"/>
  <c r="O79" i="2"/>
  <c r="N79" i="2"/>
  <c r="M79" i="2"/>
  <c r="L79" i="2"/>
  <c r="K79" i="2"/>
  <c r="J79" i="2"/>
  <c r="I79" i="2"/>
  <c r="H79" i="2"/>
  <c r="G79" i="2"/>
  <c r="F79" i="2"/>
  <c r="E79" i="2"/>
  <c r="D79" i="2"/>
  <c r="C79" i="2"/>
  <c r="B79" i="2"/>
  <c r="AG78" i="2"/>
  <c r="AF78" i="2"/>
  <c r="AE78" i="2"/>
  <c r="AD78" i="2"/>
  <c r="AC78" i="2"/>
  <c r="AB78" i="2"/>
  <c r="AA78" i="2"/>
  <c r="Z78" i="2"/>
  <c r="Y78" i="2"/>
  <c r="X78" i="2"/>
  <c r="W78" i="2"/>
  <c r="V78" i="2"/>
  <c r="U78" i="2"/>
  <c r="T78" i="2"/>
  <c r="S78" i="2"/>
  <c r="AG76" i="2"/>
  <c r="AF76" i="2"/>
  <c r="AE76" i="2"/>
  <c r="AD76" i="2"/>
  <c r="AC76" i="2"/>
  <c r="AB76" i="2"/>
  <c r="AA76" i="2"/>
  <c r="Z76" i="2"/>
  <c r="Y76" i="2"/>
  <c r="X76" i="2"/>
  <c r="W76" i="2"/>
  <c r="V76" i="2"/>
  <c r="U76" i="2"/>
  <c r="T76" i="2"/>
  <c r="S76" i="2"/>
  <c r="AG75" i="2"/>
  <c r="AF75" i="2"/>
  <c r="AE75" i="2"/>
  <c r="AD75" i="2"/>
  <c r="AC75" i="2"/>
  <c r="AB75" i="2"/>
  <c r="AA75" i="2"/>
  <c r="Z75" i="2"/>
  <c r="Y75" i="2"/>
  <c r="X75" i="2"/>
  <c r="W75" i="2"/>
  <c r="V75" i="2"/>
  <c r="U75" i="2"/>
  <c r="T75" i="2"/>
  <c r="S75" i="2"/>
  <c r="P75" i="2"/>
  <c r="O75" i="2"/>
  <c r="N75" i="2"/>
  <c r="M75" i="2"/>
  <c r="L75" i="2"/>
  <c r="K75" i="2"/>
  <c r="J75" i="2"/>
  <c r="I75" i="2"/>
  <c r="H75" i="2"/>
  <c r="G75" i="2"/>
  <c r="F75" i="2"/>
  <c r="E75" i="2"/>
  <c r="D75" i="2"/>
  <c r="C75" i="2"/>
  <c r="B75" i="2"/>
  <c r="AG74" i="2"/>
  <c r="AF74" i="2"/>
  <c r="AE74" i="2"/>
  <c r="AD74" i="2"/>
  <c r="AC74" i="2"/>
  <c r="AB74" i="2"/>
  <c r="AA74" i="2"/>
  <c r="Z74" i="2"/>
  <c r="Y74" i="2"/>
  <c r="X74" i="2"/>
  <c r="W74" i="2"/>
  <c r="V74" i="2"/>
  <c r="U74" i="2"/>
  <c r="T74" i="2"/>
  <c r="S74" i="2"/>
  <c r="AG72" i="2"/>
  <c r="AF72" i="2"/>
  <c r="AE72" i="2"/>
  <c r="AD72" i="2"/>
  <c r="AC72" i="2"/>
  <c r="AB72" i="2"/>
  <c r="AA72" i="2"/>
  <c r="Z72" i="2"/>
  <c r="Y72" i="2"/>
  <c r="X72" i="2"/>
  <c r="W72" i="2"/>
  <c r="V72" i="2"/>
  <c r="U72" i="2"/>
  <c r="T72" i="2"/>
  <c r="S72" i="2"/>
  <c r="AG71" i="2"/>
  <c r="AF71" i="2"/>
  <c r="AE71" i="2"/>
  <c r="AD71" i="2"/>
  <c r="AC71" i="2"/>
  <c r="AB71" i="2"/>
  <c r="AA71" i="2"/>
  <c r="Z71" i="2"/>
  <c r="Y71" i="2"/>
  <c r="X71" i="2"/>
  <c r="W71" i="2"/>
  <c r="V71" i="2"/>
  <c r="U71" i="2"/>
  <c r="T71" i="2"/>
  <c r="S71" i="2"/>
  <c r="P71" i="2"/>
  <c r="O71" i="2"/>
  <c r="N71" i="2"/>
  <c r="M71" i="2"/>
  <c r="L71" i="2"/>
  <c r="K71" i="2"/>
  <c r="J71" i="2"/>
  <c r="I71" i="2"/>
  <c r="H71" i="2"/>
  <c r="G71" i="2"/>
  <c r="F71" i="2"/>
  <c r="E71" i="2"/>
  <c r="D71" i="2"/>
  <c r="C71" i="2"/>
  <c r="B71" i="2"/>
  <c r="AG70" i="2"/>
  <c r="AF70" i="2"/>
  <c r="AE70" i="2"/>
  <c r="AD70" i="2"/>
  <c r="AC70" i="2"/>
  <c r="AB70" i="2"/>
  <c r="AA70" i="2"/>
  <c r="Z70" i="2"/>
  <c r="Y70" i="2"/>
  <c r="X70" i="2"/>
  <c r="W70" i="2"/>
  <c r="V70" i="2"/>
  <c r="U70" i="2"/>
  <c r="T70" i="2"/>
  <c r="S70" i="2"/>
  <c r="AB69" i="2"/>
  <c r="T69" i="2"/>
  <c r="AG68" i="2"/>
  <c r="AF68" i="2"/>
  <c r="AE68" i="2"/>
  <c r="AD68" i="2"/>
  <c r="AC68" i="2"/>
  <c r="AB68" i="2"/>
  <c r="AA68" i="2"/>
  <c r="Z68" i="2"/>
  <c r="Y68" i="2"/>
  <c r="X68" i="2"/>
  <c r="W68" i="2"/>
  <c r="V68" i="2"/>
  <c r="U68" i="2"/>
  <c r="T68" i="2"/>
  <c r="S68" i="2"/>
  <c r="AG67" i="2"/>
  <c r="AF67" i="2"/>
  <c r="AE67" i="2"/>
  <c r="AD67" i="2"/>
  <c r="AC67" i="2"/>
  <c r="AB67" i="2"/>
  <c r="AA67" i="2"/>
  <c r="Z67" i="2"/>
  <c r="Y67" i="2"/>
  <c r="X67" i="2"/>
  <c r="W67" i="2"/>
  <c r="V67" i="2"/>
  <c r="U67" i="2"/>
  <c r="T67" i="2"/>
  <c r="S67" i="2"/>
  <c r="P67" i="2"/>
  <c r="O67" i="2"/>
  <c r="N67" i="2"/>
  <c r="M67" i="2"/>
  <c r="L67" i="2"/>
  <c r="K67" i="2"/>
  <c r="J67" i="2"/>
  <c r="I67" i="2"/>
  <c r="H67" i="2"/>
  <c r="G67" i="2"/>
  <c r="F67" i="2"/>
  <c r="E67" i="2"/>
  <c r="D67" i="2"/>
  <c r="C67" i="2"/>
  <c r="B67" i="2"/>
  <c r="AG66" i="2"/>
  <c r="AF66" i="2"/>
  <c r="AE66" i="2"/>
  <c r="AD66" i="2"/>
  <c r="AC66" i="2"/>
  <c r="AB66" i="2"/>
  <c r="AA66" i="2"/>
  <c r="Z66" i="2"/>
  <c r="Y66" i="2"/>
  <c r="X66" i="2"/>
  <c r="W66" i="2"/>
  <c r="V66" i="2"/>
  <c r="U66" i="2"/>
  <c r="T66" i="2"/>
  <c r="S66" i="2"/>
  <c r="AG64" i="2"/>
  <c r="AF64" i="2"/>
  <c r="AE64" i="2"/>
  <c r="AD64" i="2"/>
  <c r="AC64" i="2"/>
  <c r="AB64" i="2"/>
  <c r="AA64" i="2"/>
  <c r="Z64" i="2"/>
  <c r="Y64" i="2"/>
  <c r="X64" i="2"/>
  <c r="W64" i="2"/>
  <c r="V64" i="2"/>
  <c r="U64" i="2"/>
  <c r="T64" i="2"/>
  <c r="S64" i="2"/>
  <c r="AG63" i="2"/>
  <c r="AF63" i="2"/>
  <c r="AE63" i="2"/>
  <c r="AD63" i="2"/>
  <c r="AC63" i="2"/>
  <c r="AB63" i="2"/>
  <c r="AA63" i="2"/>
  <c r="Z63" i="2"/>
  <c r="Y63" i="2"/>
  <c r="X63" i="2"/>
  <c r="W63" i="2"/>
  <c r="V63" i="2"/>
  <c r="U63" i="2"/>
  <c r="T63" i="2"/>
  <c r="S63" i="2"/>
  <c r="P63" i="2"/>
  <c r="O63" i="2"/>
  <c r="N63" i="2"/>
  <c r="M63" i="2"/>
  <c r="L63" i="2"/>
  <c r="K63" i="2"/>
  <c r="J63" i="2"/>
  <c r="I63" i="2"/>
  <c r="H63" i="2"/>
  <c r="G63" i="2"/>
  <c r="F63" i="2"/>
  <c r="E63" i="2"/>
  <c r="D63" i="2"/>
  <c r="C63" i="2"/>
  <c r="B63" i="2"/>
  <c r="AG62" i="2"/>
  <c r="AF62" i="2"/>
  <c r="AE62" i="2"/>
  <c r="AD62" i="2"/>
  <c r="AC62" i="2"/>
  <c r="AB62" i="2"/>
  <c r="AA62" i="2"/>
  <c r="Z62" i="2"/>
  <c r="Y62" i="2"/>
  <c r="X62" i="2"/>
  <c r="W62" i="2"/>
  <c r="V62" i="2"/>
  <c r="U62" i="2"/>
  <c r="T62" i="2"/>
  <c r="S62" i="2"/>
  <c r="AG60" i="2"/>
  <c r="AF60" i="2"/>
  <c r="AE60" i="2"/>
  <c r="AD60" i="2"/>
  <c r="AC60" i="2"/>
  <c r="AB60" i="2"/>
  <c r="AA60" i="2"/>
  <c r="Z60" i="2"/>
  <c r="Y60" i="2"/>
  <c r="X60" i="2"/>
  <c r="W60" i="2"/>
  <c r="V60" i="2"/>
  <c r="U60" i="2"/>
  <c r="T60" i="2"/>
  <c r="S60" i="2"/>
  <c r="AG59" i="2"/>
  <c r="AF59" i="2"/>
  <c r="AE59" i="2"/>
  <c r="AD59" i="2"/>
  <c r="AC59" i="2"/>
  <c r="AB59" i="2"/>
  <c r="AA59" i="2"/>
  <c r="Z59" i="2"/>
  <c r="Y59" i="2"/>
  <c r="X59" i="2"/>
  <c r="W59" i="2"/>
  <c r="V59" i="2"/>
  <c r="U59" i="2"/>
  <c r="T59" i="2"/>
  <c r="S59" i="2"/>
  <c r="P59" i="2"/>
  <c r="O59" i="2"/>
  <c r="N59" i="2"/>
  <c r="M59" i="2"/>
  <c r="L59" i="2"/>
  <c r="K59" i="2"/>
  <c r="J59" i="2"/>
  <c r="I59" i="2"/>
  <c r="H59" i="2"/>
  <c r="G59" i="2"/>
  <c r="F59" i="2"/>
  <c r="E59" i="2"/>
  <c r="D59" i="2"/>
  <c r="C59" i="2"/>
  <c r="B59" i="2"/>
  <c r="AG58" i="2"/>
  <c r="AF58" i="2"/>
  <c r="AE58" i="2"/>
  <c r="AD58" i="2"/>
  <c r="AC58" i="2"/>
  <c r="AB58" i="2"/>
  <c r="AA58" i="2"/>
  <c r="Z58" i="2"/>
  <c r="Y58" i="2"/>
  <c r="X58" i="2"/>
  <c r="W58" i="2"/>
  <c r="V58" i="2"/>
  <c r="U58" i="2"/>
  <c r="T58" i="2"/>
  <c r="S58" i="2"/>
  <c r="AG56" i="2"/>
  <c r="AF56" i="2"/>
  <c r="AE56" i="2"/>
  <c r="AD56" i="2"/>
  <c r="AC56" i="2"/>
  <c r="AB56" i="2"/>
  <c r="AA56" i="2"/>
  <c r="Z56" i="2"/>
  <c r="Y56" i="2"/>
  <c r="X56" i="2"/>
  <c r="W56" i="2"/>
  <c r="V56" i="2"/>
  <c r="U56" i="2"/>
  <c r="T56" i="2"/>
  <c r="S56" i="2"/>
  <c r="AG55" i="2"/>
  <c r="AF55" i="2"/>
  <c r="AE55" i="2"/>
  <c r="AD55" i="2"/>
  <c r="AC55" i="2"/>
  <c r="AB55" i="2"/>
  <c r="AA55" i="2"/>
  <c r="Z55" i="2"/>
  <c r="Y55" i="2"/>
  <c r="X55" i="2"/>
  <c r="W55" i="2"/>
  <c r="V55" i="2"/>
  <c r="U55" i="2"/>
  <c r="T55" i="2"/>
  <c r="S55" i="2"/>
  <c r="P55" i="2"/>
  <c r="O55" i="2"/>
  <c r="N55" i="2"/>
  <c r="M55" i="2"/>
  <c r="L55" i="2"/>
  <c r="K55" i="2"/>
  <c r="J55" i="2"/>
  <c r="I55" i="2"/>
  <c r="H55" i="2"/>
  <c r="G55" i="2"/>
  <c r="F55" i="2"/>
  <c r="E55" i="2"/>
  <c r="D55" i="2"/>
  <c r="C55" i="2"/>
  <c r="B55" i="2"/>
  <c r="AG54" i="2"/>
  <c r="AF54" i="2"/>
  <c r="AE54" i="2"/>
  <c r="AD54" i="2"/>
  <c r="AC54" i="2"/>
  <c r="AB54" i="2"/>
  <c r="AA54" i="2"/>
  <c r="Z54" i="2"/>
  <c r="Y54" i="2"/>
  <c r="X54" i="2"/>
  <c r="W54" i="2"/>
  <c r="V54" i="2"/>
  <c r="U54" i="2"/>
  <c r="T54" i="2"/>
  <c r="S54" i="2"/>
  <c r="AF53" i="2"/>
  <c r="X53" i="2"/>
  <c r="AG52" i="2"/>
  <c r="AF52" i="2"/>
  <c r="AE52" i="2"/>
  <c r="AD52" i="2"/>
  <c r="AC52" i="2"/>
  <c r="AB52" i="2"/>
  <c r="AA52" i="2"/>
  <c r="Z52" i="2"/>
  <c r="Y52" i="2"/>
  <c r="X52" i="2"/>
  <c r="W52" i="2"/>
  <c r="V52" i="2"/>
  <c r="U52" i="2"/>
  <c r="T52" i="2"/>
  <c r="S52" i="2"/>
  <c r="AG51" i="2"/>
  <c r="AF51" i="2"/>
  <c r="AE51" i="2"/>
  <c r="AD51" i="2"/>
  <c r="AC51" i="2"/>
  <c r="AB51" i="2"/>
  <c r="AA51" i="2"/>
  <c r="Z51" i="2"/>
  <c r="Y51" i="2"/>
  <c r="X51" i="2"/>
  <c r="W51" i="2"/>
  <c r="V51" i="2"/>
  <c r="U51" i="2"/>
  <c r="T51" i="2"/>
  <c r="S51" i="2"/>
  <c r="P51" i="2"/>
  <c r="O51" i="2"/>
  <c r="N51" i="2"/>
  <c r="M51" i="2"/>
  <c r="L51" i="2"/>
  <c r="K51" i="2"/>
  <c r="J51" i="2"/>
  <c r="I51" i="2"/>
  <c r="H51" i="2"/>
  <c r="G51" i="2"/>
  <c r="F51" i="2"/>
  <c r="E51" i="2"/>
  <c r="D51" i="2"/>
  <c r="C51" i="2"/>
  <c r="B51" i="2"/>
  <c r="AG50" i="2"/>
  <c r="AF50" i="2"/>
  <c r="AE50" i="2"/>
  <c r="AD50" i="2"/>
  <c r="AC50" i="2"/>
  <c r="AB50" i="2"/>
  <c r="AA50" i="2"/>
  <c r="Z50" i="2"/>
  <c r="Y50" i="2"/>
  <c r="X50" i="2"/>
  <c r="W50" i="2"/>
  <c r="V50" i="2"/>
  <c r="U50" i="2"/>
  <c r="T50" i="2"/>
  <c r="S50" i="2"/>
  <c r="AG48" i="2"/>
  <c r="AF48" i="2"/>
  <c r="AE48" i="2"/>
  <c r="AD48" i="2"/>
  <c r="AC48" i="2"/>
  <c r="AB48" i="2"/>
  <c r="AA48" i="2"/>
  <c r="Z48" i="2"/>
  <c r="Y48" i="2"/>
  <c r="X48" i="2"/>
  <c r="W48" i="2"/>
  <c r="V48" i="2"/>
  <c r="U48" i="2"/>
  <c r="T48" i="2"/>
  <c r="S48" i="2"/>
  <c r="AG47" i="2"/>
  <c r="AF47" i="2"/>
  <c r="AE47" i="2"/>
  <c r="AD47" i="2"/>
  <c r="AC47" i="2"/>
  <c r="AB47" i="2"/>
  <c r="AA47" i="2"/>
  <c r="Z47" i="2"/>
  <c r="Y47" i="2"/>
  <c r="X47" i="2"/>
  <c r="W47" i="2"/>
  <c r="V47" i="2"/>
  <c r="U47" i="2"/>
  <c r="T47" i="2"/>
  <c r="S47" i="2"/>
  <c r="P47" i="2"/>
  <c r="O47" i="2"/>
  <c r="N47" i="2"/>
  <c r="M47" i="2"/>
  <c r="L47" i="2"/>
  <c r="K47" i="2"/>
  <c r="J47" i="2"/>
  <c r="I47" i="2"/>
  <c r="H47" i="2"/>
  <c r="G47" i="2"/>
  <c r="F47" i="2"/>
  <c r="E47" i="2"/>
  <c r="D47" i="2"/>
  <c r="C47" i="2"/>
  <c r="B47" i="2"/>
  <c r="AG46" i="2"/>
  <c r="AF46" i="2"/>
  <c r="AE46" i="2"/>
  <c r="AD46" i="2"/>
  <c r="AC46" i="2"/>
  <c r="AB46" i="2"/>
  <c r="AA46" i="2"/>
  <c r="Z46" i="2"/>
  <c r="Y46" i="2"/>
  <c r="X46" i="2"/>
  <c r="W46" i="2"/>
  <c r="V46" i="2"/>
  <c r="U46" i="2"/>
  <c r="T46" i="2"/>
  <c r="S46" i="2"/>
  <c r="AG44" i="2"/>
  <c r="AF44" i="2"/>
  <c r="AE44" i="2"/>
  <c r="AD44" i="2"/>
  <c r="AC44" i="2"/>
  <c r="AB44" i="2"/>
  <c r="AA44" i="2"/>
  <c r="Z44" i="2"/>
  <c r="Y44" i="2"/>
  <c r="X44" i="2"/>
  <c r="W44" i="2"/>
  <c r="V44" i="2"/>
  <c r="U44" i="2"/>
  <c r="T44" i="2"/>
  <c r="S44" i="2"/>
  <c r="AG43" i="2"/>
  <c r="AF43" i="2"/>
  <c r="AE43" i="2"/>
  <c r="AD43" i="2"/>
  <c r="AC43" i="2"/>
  <c r="AB43" i="2"/>
  <c r="AA43" i="2"/>
  <c r="Z43" i="2"/>
  <c r="Y43" i="2"/>
  <c r="X43" i="2"/>
  <c r="W43" i="2"/>
  <c r="V43" i="2"/>
  <c r="U43" i="2"/>
  <c r="T43" i="2"/>
  <c r="S43" i="2"/>
  <c r="P43" i="2"/>
  <c r="O43" i="2"/>
  <c r="N43" i="2"/>
  <c r="M43" i="2"/>
  <c r="L43" i="2"/>
  <c r="K43" i="2"/>
  <c r="J43" i="2"/>
  <c r="I43" i="2"/>
  <c r="H43" i="2"/>
  <c r="G43" i="2"/>
  <c r="F43" i="2"/>
  <c r="E43" i="2"/>
  <c r="D43" i="2"/>
  <c r="C43" i="2"/>
  <c r="B43" i="2"/>
  <c r="AG42" i="2"/>
  <c r="AF42" i="2"/>
  <c r="AE42" i="2"/>
  <c r="AD42" i="2"/>
  <c r="AC42" i="2"/>
  <c r="AB42" i="2"/>
  <c r="AA42" i="2"/>
  <c r="Z42" i="2"/>
  <c r="Y42" i="2"/>
  <c r="X42" i="2"/>
  <c r="W42" i="2"/>
  <c r="V42" i="2"/>
  <c r="U42" i="2"/>
  <c r="T42" i="2"/>
  <c r="S42" i="2"/>
  <c r="AF41" i="2"/>
  <c r="AB41" i="2"/>
  <c r="X41" i="2"/>
  <c r="T41" i="2"/>
  <c r="AG40" i="2"/>
  <c r="AF40" i="2"/>
  <c r="AE40" i="2"/>
  <c r="AD40" i="2"/>
  <c r="AC40" i="2"/>
  <c r="AB40" i="2"/>
  <c r="AA40" i="2"/>
  <c r="Z40" i="2"/>
  <c r="Y40" i="2"/>
  <c r="X40" i="2"/>
  <c r="W40" i="2"/>
  <c r="V40" i="2"/>
  <c r="U40" i="2"/>
  <c r="T40" i="2"/>
  <c r="S40" i="2"/>
  <c r="AG39" i="2"/>
  <c r="AF39" i="2"/>
  <c r="AE39" i="2"/>
  <c r="AD39" i="2"/>
  <c r="AC39" i="2"/>
  <c r="AB39" i="2"/>
  <c r="AA39" i="2"/>
  <c r="Z39" i="2"/>
  <c r="Y39" i="2"/>
  <c r="X39" i="2"/>
  <c r="W39" i="2"/>
  <c r="V39" i="2"/>
  <c r="U39" i="2"/>
  <c r="T39" i="2"/>
  <c r="S39" i="2"/>
  <c r="P39" i="2"/>
  <c r="O39" i="2"/>
  <c r="N39" i="2"/>
  <c r="M39" i="2"/>
  <c r="L39" i="2"/>
  <c r="K39" i="2"/>
  <c r="J39" i="2"/>
  <c r="I39" i="2"/>
  <c r="H39" i="2"/>
  <c r="G39" i="2"/>
  <c r="F39" i="2"/>
  <c r="E39" i="2"/>
  <c r="D39" i="2"/>
  <c r="C39" i="2"/>
  <c r="B39" i="2"/>
  <c r="AG38" i="2"/>
  <c r="AF38" i="2"/>
  <c r="AE38" i="2"/>
  <c r="AD38" i="2"/>
  <c r="AC38" i="2"/>
  <c r="AB38" i="2"/>
  <c r="AA38" i="2"/>
  <c r="Z38" i="2"/>
  <c r="Y38" i="2"/>
  <c r="X38" i="2"/>
  <c r="W38" i="2"/>
  <c r="V38" i="2"/>
  <c r="U38" i="2"/>
  <c r="T38" i="2"/>
  <c r="S38" i="2"/>
  <c r="AG36" i="2"/>
  <c r="AF36" i="2"/>
  <c r="AE36" i="2"/>
  <c r="AD36" i="2"/>
  <c r="AC36" i="2"/>
  <c r="AB36" i="2"/>
  <c r="AA36" i="2"/>
  <c r="Z36" i="2"/>
  <c r="Y36" i="2"/>
  <c r="X36" i="2"/>
  <c r="W36" i="2"/>
  <c r="V36" i="2"/>
  <c r="U36" i="2"/>
  <c r="T36" i="2"/>
  <c r="S36" i="2"/>
  <c r="AG35" i="2"/>
  <c r="AF35" i="2"/>
  <c r="AE35" i="2"/>
  <c r="AD35" i="2"/>
  <c r="AC35" i="2"/>
  <c r="AB35" i="2"/>
  <c r="AA35" i="2"/>
  <c r="Z35" i="2"/>
  <c r="Y35" i="2"/>
  <c r="X35" i="2"/>
  <c r="W35" i="2"/>
  <c r="V35" i="2"/>
  <c r="U35" i="2"/>
  <c r="T35" i="2"/>
  <c r="S35" i="2"/>
  <c r="P35" i="2"/>
  <c r="O35" i="2"/>
  <c r="N35" i="2"/>
  <c r="M35" i="2"/>
  <c r="L35" i="2"/>
  <c r="K35" i="2"/>
  <c r="J35" i="2"/>
  <c r="I35" i="2"/>
  <c r="H35" i="2"/>
  <c r="G35" i="2"/>
  <c r="F35" i="2"/>
  <c r="E35" i="2"/>
  <c r="D35" i="2"/>
  <c r="C35" i="2"/>
  <c r="B35" i="2"/>
  <c r="AG34" i="2"/>
  <c r="AF34" i="2"/>
  <c r="AE34" i="2"/>
  <c r="AD34" i="2"/>
  <c r="AC34" i="2"/>
  <c r="AB34" i="2"/>
  <c r="AA34" i="2"/>
  <c r="Z34" i="2"/>
  <c r="Y34" i="2"/>
  <c r="X34" i="2"/>
  <c r="W34" i="2"/>
  <c r="V34" i="2"/>
  <c r="U34" i="2"/>
  <c r="T34" i="2"/>
  <c r="S34" i="2"/>
  <c r="AF33" i="2"/>
  <c r="AB33" i="2"/>
  <c r="X33" i="2"/>
  <c r="T33" i="2"/>
  <c r="AG32" i="2"/>
  <c r="AF32" i="2"/>
  <c r="AE32" i="2"/>
  <c r="AD32" i="2"/>
  <c r="AC32" i="2"/>
  <c r="AB32" i="2"/>
  <c r="AA32" i="2"/>
  <c r="Z32" i="2"/>
  <c r="Y32" i="2"/>
  <c r="X32" i="2"/>
  <c r="W32" i="2"/>
  <c r="V32" i="2"/>
  <c r="U32" i="2"/>
  <c r="T32" i="2"/>
  <c r="S32" i="2"/>
  <c r="AG31" i="2"/>
  <c r="AF31" i="2"/>
  <c r="AE31" i="2"/>
  <c r="AD31" i="2"/>
  <c r="AC31" i="2"/>
  <c r="AB31" i="2"/>
  <c r="AA31" i="2"/>
  <c r="Z31" i="2"/>
  <c r="Y31" i="2"/>
  <c r="X31" i="2"/>
  <c r="W31" i="2"/>
  <c r="V31" i="2"/>
  <c r="U31" i="2"/>
  <c r="T31" i="2"/>
  <c r="S31" i="2"/>
  <c r="P31" i="2"/>
  <c r="O31" i="2"/>
  <c r="N31" i="2"/>
  <c r="M31" i="2"/>
  <c r="L31" i="2"/>
  <c r="K31" i="2"/>
  <c r="J31" i="2"/>
  <c r="I31" i="2"/>
  <c r="H31" i="2"/>
  <c r="G31" i="2"/>
  <c r="F31" i="2"/>
  <c r="E31" i="2"/>
  <c r="D31" i="2"/>
  <c r="C31" i="2"/>
  <c r="B31" i="2"/>
  <c r="AG30" i="2"/>
  <c r="AF30" i="2"/>
  <c r="AE30" i="2"/>
  <c r="AD30" i="2"/>
  <c r="AC30" i="2"/>
  <c r="AB30" i="2"/>
  <c r="AA30" i="2"/>
  <c r="Z30" i="2"/>
  <c r="Z96" i="2" s="1"/>
  <c r="Y30" i="2"/>
  <c r="X30" i="2"/>
  <c r="W30" i="2"/>
  <c r="V30" i="2"/>
  <c r="U30" i="2"/>
  <c r="T30" i="2"/>
  <c r="S30" i="2"/>
  <c r="AG28" i="2"/>
  <c r="AF28" i="2"/>
  <c r="AE28" i="2"/>
  <c r="AD28" i="2"/>
  <c r="AC28" i="2"/>
  <c r="AB28" i="2"/>
  <c r="AA28" i="2"/>
  <c r="Z28" i="2"/>
  <c r="Y28" i="2"/>
  <c r="X28" i="2"/>
  <c r="W28" i="2"/>
  <c r="V28" i="2"/>
  <c r="U28" i="2"/>
  <c r="T28" i="2"/>
  <c r="S28" i="2"/>
  <c r="AG27" i="2"/>
  <c r="AF27" i="2"/>
  <c r="AE27" i="2"/>
  <c r="AD27" i="2"/>
  <c r="AC27" i="2"/>
  <c r="AB27" i="2"/>
  <c r="AA27" i="2"/>
  <c r="Z27" i="2"/>
  <c r="Y27" i="2"/>
  <c r="X27" i="2"/>
  <c r="W27" i="2"/>
  <c r="V27" i="2"/>
  <c r="U27" i="2"/>
  <c r="T27" i="2"/>
  <c r="S27" i="2"/>
  <c r="P27" i="2"/>
  <c r="O27" i="2"/>
  <c r="N27" i="2"/>
  <c r="M27" i="2"/>
  <c r="L27" i="2"/>
  <c r="K27" i="2"/>
  <c r="J27" i="2"/>
  <c r="I27" i="2"/>
  <c r="H27" i="2"/>
  <c r="G27" i="2"/>
  <c r="F27" i="2"/>
  <c r="E27" i="2"/>
  <c r="D27" i="2"/>
  <c r="C27" i="2"/>
  <c r="B27" i="2"/>
  <c r="AG26" i="2"/>
  <c r="AF26" i="2"/>
  <c r="AE26" i="2"/>
  <c r="AD26" i="2"/>
  <c r="AC26" i="2"/>
  <c r="AB26" i="2"/>
  <c r="AA26" i="2"/>
  <c r="Z26" i="2"/>
  <c r="Y26" i="2"/>
  <c r="X26" i="2"/>
  <c r="W26" i="2"/>
  <c r="V26" i="2"/>
  <c r="U26" i="2"/>
  <c r="T26" i="2"/>
  <c r="S26" i="2"/>
  <c r="AF25" i="2"/>
  <c r="AB25" i="2"/>
  <c r="X25" i="2"/>
  <c r="T25" i="2"/>
  <c r="AG24" i="2"/>
  <c r="AF24" i="2"/>
  <c r="AE24" i="2"/>
  <c r="AD24" i="2"/>
  <c r="AC24" i="2"/>
  <c r="AB24" i="2"/>
  <c r="AA24" i="2"/>
  <c r="Z24" i="2"/>
  <c r="Y24" i="2"/>
  <c r="X24" i="2"/>
  <c r="W24" i="2"/>
  <c r="V24" i="2"/>
  <c r="U24" i="2"/>
  <c r="T24" i="2"/>
  <c r="S24" i="2"/>
  <c r="P22" i="2"/>
  <c r="O22" i="2"/>
  <c r="N22" i="2"/>
  <c r="M22" i="2"/>
  <c r="L22" i="2"/>
  <c r="K22" i="2"/>
  <c r="J22" i="2"/>
  <c r="I22" i="2"/>
  <c r="H22" i="2"/>
  <c r="G22" i="2"/>
  <c r="F22" i="2"/>
  <c r="E22" i="2"/>
  <c r="D22" i="2"/>
  <c r="C22" i="2"/>
  <c r="B22" i="2"/>
  <c r="AG21" i="2"/>
  <c r="AG96" i="2" s="1"/>
  <c r="AF21" i="2"/>
  <c r="AE21" i="2"/>
  <c r="AD21" i="2"/>
  <c r="AC21" i="2"/>
  <c r="AB21" i="2"/>
  <c r="AA21" i="2"/>
  <c r="Z21" i="2"/>
  <c r="Y21" i="2"/>
  <c r="Y96" i="2" s="1"/>
  <c r="X21" i="2"/>
  <c r="X96" i="2" s="1"/>
  <c r="W21" i="2"/>
  <c r="V21" i="2"/>
  <c r="U21" i="2"/>
  <c r="U96" i="2" s="1"/>
  <c r="T21" i="2"/>
  <c r="T96" i="2" s="1"/>
  <c r="S21" i="2"/>
  <c r="S96" i="2" s="1"/>
  <c r="P21" i="2"/>
  <c r="AG93" i="2" s="1"/>
  <c r="O21" i="2"/>
  <c r="AF93" i="2" s="1"/>
  <c r="AF95" i="2" s="1"/>
  <c r="N21" i="2"/>
  <c r="AE93" i="2" s="1"/>
  <c r="M21" i="2"/>
  <c r="AD93" i="2" s="1"/>
  <c r="L21" i="2"/>
  <c r="AC93" i="2" s="1"/>
  <c r="K21" i="2"/>
  <c r="AB93" i="2" s="1"/>
  <c r="J21" i="2"/>
  <c r="AA93" i="2" s="1"/>
  <c r="I21" i="2"/>
  <c r="Z93" i="2" s="1"/>
  <c r="H21" i="2"/>
  <c r="Y93" i="2" s="1"/>
  <c r="G21" i="2"/>
  <c r="X93" i="2" s="1"/>
  <c r="X95" i="2" s="1"/>
  <c r="F21" i="2"/>
  <c r="W93" i="2" s="1"/>
  <c r="E21" i="2"/>
  <c r="V93" i="2" s="1"/>
  <c r="D21" i="2"/>
  <c r="U93" i="2" s="1"/>
  <c r="C21" i="2"/>
  <c r="T93" i="2" s="1"/>
  <c r="B21" i="2"/>
  <c r="S93" i="2" s="1"/>
  <c r="AA20" i="2"/>
  <c r="AG19" i="2"/>
  <c r="AF19" i="2"/>
  <c r="AE19" i="2"/>
  <c r="AD19" i="2"/>
  <c r="AC19" i="2"/>
  <c r="AB19" i="2"/>
  <c r="AA19" i="2"/>
  <c r="Z19" i="2"/>
  <c r="Y19" i="2"/>
  <c r="X19" i="2"/>
  <c r="W19" i="2"/>
  <c r="V19" i="2"/>
  <c r="U19" i="2"/>
  <c r="T19" i="2"/>
  <c r="S19" i="2"/>
  <c r="P18" i="2"/>
  <c r="O18" i="2"/>
  <c r="N18" i="2"/>
  <c r="M18" i="2"/>
  <c r="L18" i="2"/>
  <c r="K18" i="2"/>
  <c r="J18" i="2"/>
  <c r="I18" i="2"/>
  <c r="H18" i="2"/>
  <c r="G18" i="2"/>
  <c r="F18" i="2"/>
  <c r="E18" i="2"/>
  <c r="D18" i="2"/>
  <c r="C18" i="2"/>
  <c r="B18" i="2"/>
  <c r="P17" i="2"/>
  <c r="O17" i="2"/>
  <c r="N17" i="2"/>
  <c r="M17" i="2"/>
  <c r="L17" i="2"/>
  <c r="K17" i="2"/>
  <c r="J17" i="2"/>
  <c r="I17" i="2"/>
  <c r="H17" i="2"/>
  <c r="G17" i="2"/>
  <c r="F17" i="2"/>
  <c r="E17" i="2"/>
  <c r="D17" i="2"/>
  <c r="C17" i="2"/>
  <c r="B17" i="2"/>
  <c r="P16" i="2"/>
  <c r="AG89" i="2" s="1"/>
  <c r="O16" i="2"/>
  <c r="N16" i="2"/>
  <c r="M16" i="2"/>
  <c r="AD41" i="2" s="1"/>
  <c r="L16" i="2"/>
  <c r="AC73" i="2" s="1"/>
  <c r="K16" i="2"/>
  <c r="J16" i="2"/>
  <c r="I16" i="2"/>
  <c r="Z25" i="2" s="1"/>
  <c r="H16" i="2"/>
  <c r="Y57" i="2" s="1"/>
  <c r="G16" i="2"/>
  <c r="F16" i="2"/>
  <c r="E16" i="2"/>
  <c r="V77" i="2" s="1"/>
  <c r="D16" i="2"/>
  <c r="C16" i="2"/>
  <c r="B16" i="2"/>
  <c r="P15" i="2"/>
  <c r="O15" i="2"/>
  <c r="N15" i="2"/>
  <c r="M15" i="2"/>
  <c r="L15" i="2"/>
  <c r="K15" i="2"/>
  <c r="J15" i="2"/>
  <c r="I15" i="2"/>
  <c r="H15" i="2"/>
  <c r="G15" i="2"/>
  <c r="F15" i="2"/>
  <c r="E15" i="2"/>
  <c r="D15" i="2"/>
  <c r="C15" i="2"/>
  <c r="B15" i="2"/>
  <c r="AG9" i="2"/>
  <c r="AC9" i="2"/>
  <c r="Y9" i="2"/>
  <c r="U9" i="2"/>
  <c r="T9" i="2"/>
  <c r="P9" i="2"/>
  <c r="O9" i="2"/>
  <c r="AF9" i="2" s="1"/>
  <c r="N9" i="2"/>
  <c r="AE9" i="2" s="1"/>
  <c r="M9" i="2"/>
  <c r="AD9" i="2" s="1"/>
  <c r="L9" i="2"/>
  <c r="K9" i="2"/>
  <c r="AB9" i="2" s="1"/>
  <c r="J9" i="2"/>
  <c r="AA9" i="2" s="1"/>
  <c r="I9" i="2"/>
  <c r="Z9" i="2" s="1"/>
  <c r="H9" i="2"/>
  <c r="G9" i="2"/>
  <c r="X9" i="2" s="1"/>
  <c r="F9" i="2"/>
  <c r="W9" i="2" s="1"/>
  <c r="E9" i="2"/>
  <c r="V9" i="2" s="1"/>
  <c r="D9" i="2"/>
  <c r="C9" i="2"/>
  <c r="B9" i="2"/>
  <c r="S9" i="2" s="1"/>
  <c r="AD8" i="2"/>
  <c r="AC8" i="2"/>
  <c r="Z8" i="2"/>
  <c r="Y8" i="2"/>
  <c r="X8" i="2"/>
  <c r="V8" i="2"/>
  <c r="U8" i="2"/>
  <c r="T8" i="2"/>
  <c r="P8" i="2"/>
  <c r="AG8" i="2" s="1"/>
  <c r="O8" i="2"/>
  <c r="AF8" i="2" s="1"/>
  <c r="N8" i="2"/>
  <c r="AE8" i="2" s="1"/>
  <c r="M8" i="2"/>
  <c r="L8" i="2"/>
  <c r="K8" i="2"/>
  <c r="AB8" i="2" s="1"/>
  <c r="J8" i="2"/>
  <c r="AA8" i="2" s="1"/>
  <c r="I8" i="2"/>
  <c r="H8" i="2"/>
  <c r="G8" i="2"/>
  <c r="F8" i="2"/>
  <c r="W8" i="2" s="1"/>
  <c r="E8" i="2"/>
  <c r="D8" i="2"/>
  <c r="C8" i="2"/>
  <c r="B8" i="2"/>
  <c r="S8" i="2" s="1"/>
  <c r="B3" i="2"/>
  <c r="B2" i="2"/>
  <c r="D45" i="1"/>
  <c r="B32" i="1"/>
  <c r="B16" i="1"/>
  <c r="B8" i="1"/>
  <c r="H45" i="6" l="1"/>
  <c r="D45" i="6"/>
  <c r="H43" i="6"/>
  <c r="D43" i="6"/>
  <c r="H45" i="5"/>
  <c r="D45" i="5"/>
  <c r="H43" i="5"/>
  <c r="D43" i="5"/>
  <c r="H40" i="4"/>
  <c r="D40" i="4"/>
  <c r="H38" i="4"/>
  <c r="D38" i="4"/>
  <c r="K29" i="7"/>
  <c r="G45" i="6"/>
  <c r="K43" i="6"/>
  <c r="G45" i="5"/>
  <c r="K43" i="5"/>
  <c r="G40" i="4"/>
  <c r="K38" i="4"/>
  <c r="J40" i="3"/>
  <c r="B40" i="3"/>
  <c r="B35" i="1" s="1"/>
  <c r="F38" i="3"/>
  <c r="C29" i="7"/>
  <c r="G27" i="7"/>
  <c r="C43" i="6"/>
  <c r="C43" i="5"/>
  <c r="C38" i="4"/>
  <c r="F40" i="3"/>
  <c r="H39" i="3"/>
  <c r="J38" i="3"/>
  <c r="B38" i="3"/>
  <c r="G29" i="7"/>
  <c r="K45" i="6"/>
  <c r="K45" i="5"/>
  <c r="K40" i="4"/>
  <c r="E40" i="3"/>
  <c r="I38" i="3"/>
  <c r="I28" i="7"/>
  <c r="C45" i="6"/>
  <c r="C45" i="5"/>
  <c r="C40" i="4"/>
  <c r="E38" i="3"/>
  <c r="K27" i="7"/>
  <c r="E44" i="6"/>
  <c r="E44" i="5"/>
  <c r="E39" i="4"/>
  <c r="C27" i="7"/>
  <c r="G43" i="5"/>
  <c r="G38" i="4"/>
  <c r="I40" i="3"/>
  <c r="G43" i="6"/>
  <c r="C39" i="3"/>
  <c r="U94" i="2"/>
  <c r="U77" i="2"/>
  <c r="U61" i="2"/>
  <c r="U85" i="2"/>
  <c r="U69" i="2"/>
  <c r="U53" i="2"/>
  <c r="U81" i="2"/>
  <c r="U33" i="2"/>
  <c r="U89" i="2"/>
  <c r="U57" i="2"/>
  <c r="U49" i="2"/>
  <c r="U65" i="2"/>
  <c r="U41" i="2"/>
  <c r="U25" i="2"/>
  <c r="S85" i="2"/>
  <c r="S69" i="2"/>
  <c r="S94" i="2"/>
  <c r="S77" i="2"/>
  <c r="S61" i="2"/>
  <c r="S73" i="2"/>
  <c r="S41" i="2"/>
  <c r="S25" i="2"/>
  <c r="S81" i="2"/>
  <c r="S45" i="2"/>
  <c r="S89" i="2"/>
  <c r="S57" i="2"/>
  <c r="S49" i="2"/>
  <c r="S33" i="2"/>
  <c r="W85" i="2"/>
  <c r="W69" i="2"/>
  <c r="W94" i="2"/>
  <c r="W95" i="2" s="1"/>
  <c r="W77" i="2"/>
  <c r="W61" i="2"/>
  <c r="W89" i="2"/>
  <c r="W57" i="2"/>
  <c r="W53" i="2"/>
  <c r="W41" i="2"/>
  <c r="W25" i="2"/>
  <c r="W65" i="2"/>
  <c r="W45" i="2"/>
  <c r="W73" i="2"/>
  <c r="W33" i="2"/>
  <c r="AA85" i="2"/>
  <c r="AA69" i="2"/>
  <c r="AA53" i="2"/>
  <c r="AA94" i="2"/>
  <c r="AA77" i="2"/>
  <c r="AA61" i="2"/>
  <c r="AA73" i="2"/>
  <c r="AA49" i="2"/>
  <c r="AA41" i="2"/>
  <c r="AA25" i="2"/>
  <c r="AA81" i="2"/>
  <c r="AA45" i="2"/>
  <c r="AA89" i="2"/>
  <c r="AA57" i="2"/>
  <c r="AA33" i="2"/>
  <c r="AE85" i="2"/>
  <c r="AE69" i="2"/>
  <c r="AE53" i="2"/>
  <c r="AE94" i="2"/>
  <c r="AE95" i="2" s="1"/>
  <c r="AE77" i="2"/>
  <c r="AE61" i="2"/>
  <c r="AE89" i="2"/>
  <c r="AE57" i="2"/>
  <c r="AE41" i="2"/>
  <c r="AE25" i="2"/>
  <c r="AE65" i="2"/>
  <c r="AE49" i="2"/>
  <c r="AE45" i="2"/>
  <c r="AE73" i="2"/>
  <c r="AE33" i="2"/>
  <c r="S20" i="2"/>
  <c r="Y20" i="2"/>
  <c r="AD20" i="2"/>
  <c r="V25" i="2"/>
  <c r="AD25" i="2"/>
  <c r="W29" i="2"/>
  <c r="AE29" i="2"/>
  <c r="Y37" i="2"/>
  <c r="AG37" i="2"/>
  <c r="Z41" i="2"/>
  <c r="U45" i="2"/>
  <c r="W49" i="2"/>
  <c r="S65" i="2"/>
  <c r="U73" i="2"/>
  <c r="W81" i="2"/>
  <c r="Y89" i="2"/>
  <c r="G37" i="3"/>
  <c r="AC96" i="2"/>
  <c r="U20" i="2"/>
  <c r="Z20" i="2"/>
  <c r="AE20" i="2"/>
  <c r="U95" i="2"/>
  <c r="V96" i="2"/>
  <c r="Y29" i="2"/>
  <c r="AG29" i="2"/>
  <c r="Z33" i="2"/>
  <c r="S37" i="2"/>
  <c r="AA37" i="2"/>
  <c r="Y45" i="2"/>
  <c r="AC49" i="2"/>
  <c r="AA65" i="2"/>
  <c r="AE81" i="2"/>
  <c r="Y94" i="2"/>
  <c r="Y95" i="2" s="1"/>
  <c r="Y77" i="2"/>
  <c r="Y61" i="2"/>
  <c r="Y85" i="2"/>
  <c r="Y69" i="2"/>
  <c r="Y53" i="2"/>
  <c r="Y65" i="2"/>
  <c r="Y33" i="2"/>
  <c r="Y73" i="2"/>
  <c r="Y81" i="2"/>
  <c r="Y49" i="2"/>
  <c r="Y41" i="2"/>
  <c r="Y25" i="2"/>
  <c r="AC94" i="2"/>
  <c r="AC95" i="2" s="1"/>
  <c r="AC77" i="2"/>
  <c r="AC61" i="2"/>
  <c r="AC85" i="2"/>
  <c r="AC69" i="2"/>
  <c r="AC53" i="2"/>
  <c r="AC81" i="2"/>
  <c r="AC33" i="2"/>
  <c r="AC89" i="2"/>
  <c r="AC57" i="2"/>
  <c r="AC65" i="2"/>
  <c r="AC41" i="2"/>
  <c r="AC25" i="2"/>
  <c r="AG94" i="2"/>
  <c r="AG95" i="2" s="1"/>
  <c r="AG77" i="2"/>
  <c r="AG61" i="2"/>
  <c r="AG85" i="2"/>
  <c r="AG69" i="2"/>
  <c r="AG53" i="2"/>
  <c r="AG65" i="2"/>
  <c r="AG49" i="2"/>
  <c r="AG33" i="2"/>
  <c r="AG73" i="2"/>
  <c r="AG81" i="2"/>
  <c r="AG41" i="2"/>
  <c r="AG25" i="2"/>
  <c r="V20" i="2"/>
  <c r="AG20" i="2"/>
  <c r="AD95" i="2"/>
  <c r="W96" i="2"/>
  <c r="AA96" i="2"/>
  <c r="AE96" i="2"/>
  <c r="S29" i="2"/>
  <c r="AA29" i="2"/>
  <c r="U37" i="2"/>
  <c r="AC37" i="2"/>
  <c r="V41" i="2"/>
  <c r="AC45" i="2"/>
  <c r="S53" i="2"/>
  <c r="AG57" i="2"/>
  <c r="B8" i="7"/>
  <c r="B8" i="6"/>
  <c r="B8" i="5"/>
  <c r="B8" i="3"/>
  <c r="B8" i="4"/>
  <c r="H41" i="6"/>
  <c r="D41" i="6"/>
  <c r="H41" i="5"/>
  <c r="D41" i="5"/>
  <c r="H36" i="4"/>
  <c r="D36" i="4"/>
  <c r="C25" i="7"/>
  <c r="J36" i="3"/>
  <c r="B36" i="3"/>
  <c r="K25" i="7"/>
  <c r="G41" i="6"/>
  <c r="G41" i="5"/>
  <c r="G36" i="4"/>
  <c r="D37" i="3"/>
  <c r="F36" i="3"/>
  <c r="I42" i="6"/>
  <c r="I42" i="5"/>
  <c r="I37" i="4"/>
  <c r="G25" i="7"/>
  <c r="K41" i="6"/>
  <c r="K41" i="5"/>
  <c r="K36" i="4"/>
  <c r="I36" i="3"/>
  <c r="C41" i="6"/>
  <c r="C41" i="5"/>
  <c r="C36" i="4"/>
  <c r="E36" i="3"/>
  <c r="V81" i="2"/>
  <c r="V65" i="2"/>
  <c r="V89" i="2"/>
  <c r="V73" i="2"/>
  <c r="V57" i="2"/>
  <c r="V94" i="2"/>
  <c r="V95" i="2" s="1"/>
  <c r="V85" i="2"/>
  <c r="V49" i="2"/>
  <c r="V37" i="2"/>
  <c r="V61" i="2"/>
  <c r="V53" i="2"/>
  <c r="V69" i="2"/>
  <c r="V45" i="2"/>
  <c r="V29" i="2"/>
  <c r="Z81" i="2"/>
  <c r="Z65" i="2"/>
  <c r="Z89" i="2"/>
  <c r="Z73" i="2"/>
  <c r="Z57" i="2"/>
  <c r="Z69" i="2"/>
  <c r="Z37" i="2"/>
  <c r="Z77" i="2"/>
  <c r="Z49" i="2"/>
  <c r="Z94" i="2"/>
  <c r="Z95" i="2" s="1"/>
  <c r="Z85" i="2"/>
  <c r="Z53" i="2"/>
  <c r="Z45" i="2"/>
  <c r="Z29" i="2"/>
  <c r="AD81" i="2"/>
  <c r="AD65" i="2"/>
  <c r="AD89" i="2"/>
  <c r="AD73" i="2"/>
  <c r="AD57" i="2"/>
  <c r="AD94" i="2"/>
  <c r="AD85" i="2"/>
  <c r="AD53" i="2"/>
  <c r="AD37" i="2"/>
  <c r="AD61" i="2"/>
  <c r="AD69" i="2"/>
  <c r="AD49" i="2"/>
  <c r="AD45" i="2"/>
  <c r="AD29" i="2"/>
  <c r="W20" i="2"/>
  <c r="AC20" i="2"/>
  <c r="S95" i="2"/>
  <c r="AA95" i="2"/>
  <c r="AB96" i="2"/>
  <c r="U29" i="2"/>
  <c r="AC29" i="2"/>
  <c r="V33" i="2"/>
  <c r="AD33" i="2"/>
  <c r="W37" i="2"/>
  <c r="AE37" i="2"/>
  <c r="AG45" i="2"/>
  <c r="Z61" i="2"/>
  <c r="AD77" i="2"/>
  <c r="C40" i="3"/>
  <c r="C38" i="3"/>
  <c r="C36" i="3"/>
  <c r="C37" i="3"/>
  <c r="G40" i="3"/>
  <c r="G38" i="3"/>
  <c r="G36" i="3"/>
  <c r="G39" i="3"/>
  <c r="K40" i="3"/>
  <c r="K38" i="3"/>
  <c r="K36" i="3"/>
  <c r="K39" i="3"/>
  <c r="K37" i="3"/>
  <c r="T89" i="2"/>
  <c r="T73" i="2"/>
  <c r="T57" i="2"/>
  <c r="T81" i="2"/>
  <c r="T65" i="2"/>
  <c r="T49" i="2"/>
  <c r="X89" i="2"/>
  <c r="X73" i="2"/>
  <c r="X57" i="2"/>
  <c r="X81" i="2"/>
  <c r="X65" i="2"/>
  <c r="X49" i="2"/>
  <c r="AB89" i="2"/>
  <c r="AB73" i="2"/>
  <c r="AB57" i="2"/>
  <c r="AB81" i="2"/>
  <c r="AB65" i="2"/>
  <c r="AB49" i="2"/>
  <c r="AF89" i="2"/>
  <c r="AF73" i="2"/>
  <c r="AF57" i="2"/>
  <c r="AF81" i="2"/>
  <c r="AF65" i="2"/>
  <c r="AF49" i="2"/>
  <c r="T20" i="2"/>
  <c r="X20" i="2"/>
  <c r="AB20" i="2"/>
  <c r="AF20" i="2"/>
  <c r="AD96" i="2"/>
  <c r="T37" i="2"/>
  <c r="X37" i="2"/>
  <c r="AB37" i="2"/>
  <c r="AF37" i="2"/>
  <c r="T53" i="2"/>
  <c r="T61" i="2"/>
  <c r="AB61" i="2"/>
  <c r="X77" i="2"/>
  <c r="AF77" i="2"/>
  <c r="A57" i="3"/>
  <c r="B24" i="1" s="1"/>
  <c r="D39" i="4"/>
  <c r="H39" i="4"/>
  <c r="A57" i="4"/>
  <c r="B25" i="1" s="1"/>
  <c r="B26" i="1" s="1"/>
  <c r="J34" i="5"/>
  <c r="D44" i="5"/>
  <c r="H44" i="5"/>
  <c r="J34" i="6"/>
  <c r="D44" i="6"/>
  <c r="H44" i="6"/>
  <c r="C28" i="7"/>
  <c r="G28" i="7"/>
  <c r="K28" i="7"/>
  <c r="AB53" i="2"/>
  <c r="X69" i="2"/>
  <c r="AF69" i="2"/>
  <c r="T85" i="2"/>
  <c r="AB85" i="2"/>
  <c r="T94" i="2"/>
  <c r="T95" i="2" s="1"/>
  <c r="AB94" i="2"/>
  <c r="AB95" i="2" s="1"/>
  <c r="E39" i="3"/>
  <c r="I39" i="3"/>
  <c r="AF96" i="2"/>
  <c r="T29" i="2"/>
  <c r="X29" i="2"/>
  <c r="AB29" i="2"/>
  <c r="AF29" i="2"/>
  <c r="T45" i="2"/>
  <c r="X45" i="2"/>
  <c r="AB45" i="2"/>
  <c r="AF45" i="2"/>
  <c r="X61" i="2"/>
  <c r="AF61" i="2"/>
  <c r="T77" i="2"/>
  <c r="AB77" i="2"/>
  <c r="B39" i="4"/>
  <c r="F39" i="4"/>
  <c r="J39" i="4"/>
  <c r="B44" i="5"/>
  <c r="F44" i="5"/>
  <c r="J44" i="5"/>
  <c r="B44" i="6"/>
  <c r="F44" i="6"/>
  <c r="J44" i="6"/>
  <c r="E29" i="7"/>
  <c r="E27" i="7"/>
  <c r="E25" i="7"/>
  <c r="E28" i="7"/>
  <c r="I29" i="7"/>
  <c r="I27" i="7"/>
  <c r="I25" i="7"/>
  <c r="I26" i="7"/>
  <c r="E26" i="7"/>
  <c r="B39" i="3"/>
  <c r="F39" i="3"/>
  <c r="J39" i="3"/>
  <c r="E40" i="4"/>
  <c r="E38" i="4"/>
  <c r="E36" i="4"/>
  <c r="I40" i="4"/>
  <c r="I38" i="4"/>
  <c r="I36" i="4"/>
  <c r="I39" i="4"/>
  <c r="E45" i="5"/>
  <c r="E43" i="5"/>
  <c r="E41" i="5"/>
  <c r="I45" i="5"/>
  <c r="I43" i="5"/>
  <c r="I41" i="5"/>
  <c r="I44" i="5"/>
  <c r="E45" i="6"/>
  <c r="E43" i="6"/>
  <c r="E41" i="6"/>
  <c r="I45" i="6"/>
  <c r="I43" i="6"/>
  <c r="I41" i="6"/>
  <c r="I44" i="6"/>
  <c r="B28" i="7"/>
  <c r="F28" i="7"/>
  <c r="J28" i="7"/>
  <c r="D40" i="3"/>
  <c r="D38" i="3"/>
  <c r="D36" i="3"/>
  <c r="H40" i="3"/>
  <c r="H38" i="3"/>
  <c r="H36" i="3"/>
  <c r="H37" i="3"/>
  <c r="D39" i="3"/>
  <c r="C39" i="4"/>
  <c r="G39" i="4"/>
  <c r="K39" i="4"/>
  <c r="E37" i="4"/>
  <c r="C44" i="5"/>
  <c r="G44" i="5"/>
  <c r="K44" i="5"/>
  <c r="E42" i="5"/>
  <c r="C44" i="6"/>
  <c r="G44" i="6"/>
  <c r="K44" i="6"/>
  <c r="E42" i="6"/>
  <c r="D29" i="7"/>
  <c r="H29" i="7"/>
  <c r="E37" i="3"/>
  <c r="I37" i="3"/>
  <c r="C37" i="4"/>
  <c r="G37" i="4"/>
  <c r="K37" i="4"/>
  <c r="B46" i="4"/>
  <c r="B47" i="4"/>
  <c r="B48" i="4"/>
  <c r="B49" i="4"/>
  <c r="B50" i="4"/>
  <c r="B51" i="4"/>
  <c r="B52" i="4"/>
  <c r="C42" i="5"/>
  <c r="G42" i="5"/>
  <c r="K42" i="5"/>
  <c r="E34" i="6"/>
  <c r="I34" i="6"/>
  <c r="C42" i="6"/>
  <c r="G42" i="6"/>
  <c r="K42" i="6"/>
  <c r="C26" i="7"/>
  <c r="G26" i="7"/>
  <c r="K26" i="7"/>
  <c r="B37" i="3"/>
  <c r="F37" i="3"/>
  <c r="J37" i="3"/>
  <c r="B36" i="4"/>
  <c r="F36" i="4"/>
  <c r="J36" i="4"/>
  <c r="D37" i="4"/>
  <c r="H37" i="4"/>
  <c r="B38" i="4"/>
  <c r="F38" i="4"/>
  <c r="J38" i="4"/>
  <c r="B40" i="4"/>
  <c r="F40" i="4"/>
  <c r="J40" i="4"/>
  <c r="B34" i="5"/>
  <c r="F34" i="5"/>
  <c r="B41" i="5"/>
  <c r="F41" i="5"/>
  <c r="J41" i="5"/>
  <c r="D42" i="5"/>
  <c r="H42" i="5"/>
  <c r="B43" i="5"/>
  <c r="F43" i="5"/>
  <c r="J43" i="5"/>
  <c r="B45" i="5"/>
  <c r="F45" i="5"/>
  <c r="J45" i="5"/>
  <c r="B34" i="6"/>
  <c r="F34" i="6"/>
  <c r="B41" i="6"/>
  <c r="F41" i="6"/>
  <c r="J41" i="6"/>
  <c r="D42" i="6"/>
  <c r="H42" i="6"/>
  <c r="B43" i="6"/>
  <c r="F43" i="6"/>
  <c r="J43" i="6"/>
  <c r="B45" i="6"/>
  <c r="F45" i="6"/>
  <c r="J45" i="6"/>
  <c r="B25" i="7"/>
  <c r="F25" i="7"/>
  <c r="J25" i="7"/>
  <c r="D26" i="7"/>
  <c r="H26" i="7"/>
  <c r="B27" i="7"/>
  <c r="F27" i="7"/>
  <c r="J27" i="7"/>
  <c r="D28" i="7"/>
  <c r="H28" i="7"/>
  <c r="B29" i="7"/>
  <c r="F29" i="7"/>
  <c r="J29" i="7"/>
  <c r="B37" i="4"/>
  <c r="F37" i="4"/>
  <c r="J37" i="4"/>
  <c r="B42" i="5"/>
  <c r="F42" i="5"/>
  <c r="J42" i="5"/>
  <c r="B42" i="6"/>
  <c r="F42" i="6"/>
  <c r="J42" i="6"/>
  <c r="D25" i="7"/>
  <c r="H25" i="7"/>
  <c r="B26" i="7"/>
  <c r="F26" i="7"/>
  <c r="J26" i="7"/>
  <c r="D27" i="7"/>
  <c r="H27" i="7"/>
  <c r="D33" i="1" l="1"/>
  <c r="C27" i="1"/>
  <c r="D27" i="1"/>
  <c r="H34" i="5"/>
  <c r="D34" i="5"/>
  <c r="B52" i="5" s="1"/>
  <c r="I34" i="5"/>
  <c r="E34" i="5"/>
  <c r="C34" i="5"/>
  <c r="B51" i="5" s="1"/>
  <c r="B53" i="5" s="1"/>
  <c r="B28" i="1" s="1"/>
  <c r="K34" i="5"/>
  <c r="G34" i="5"/>
  <c r="C33" i="1"/>
  <c r="C31" i="1"/>
  <c r="D31" i="1"/>
  <c r="H34" i="6"/>
  <c r="D34" i="6"/>
  <c r="B51" i="6" s="1"/>
  <c r="C34" i="6"/>
  <c r="B52" i="6" s="1"/>
  <c r="K34" i="6"/>
  <c r="G34" i="6"/>
  <c r="B53" i="6" l="1"/>
  <c r="B29" i="1" s="1"/>
  <c r="B30" i="1" s="1"/>
  <c r="B34" i="1" s="1"/>
  <c r="B36" i="1" l="1"/>
  <c r="B33" i="1"/>
  <c r="B31" i="1"/>
  <c r="B27" i="1"/>
</calcChain>
</file>

<file path=xl/comments1.xml><?xml version="1.0" encoding="utf-8"?>
<comments xmlns="http://schemas.openxmlformats.org/spreadsheetml/2006/main">
  <authors>
    <author/>
  </authors>
  <commentList>
    <comment ref="A20" authorId="0" shapeId="0">
      <text>
        <r>
          <rPr>
            <sz val="10"/>
            <color rgb="FF000000"/>
            <rFont val="Liberation Sans1"/>
          </rPr>
          <t xml:space="preserve">Jour 1er bande présente
</t>
        </r>
      </text>
    </comment>
  </commentList>
</comments>
</file>

<file path=xl/sharedStrings.xml><?xml version="1.0" encoding="utf-8"?>
<sst xmlns="http://schemas.openxmlformats.org/spreadsheetml/2006/main" count="10555" uniqueCount="5094">
  <si>
    <r>
      <rPr>
        <b/>
        <sz val="11"/>
        <color rgb="FF000000"/>
        <rFont val="Liberation Sans1"/>
      </rPr>
      <t xml:space="preserve">Annexe 1- ATTESTATION COMPTABLE Aide influenza aviaire – éleveur 2022 – dispositif I3
</t>
    </r>
    <r>
      <rPr>
        <b/>
        <sz val="11"/>
        <color rgb="FFFF0000"/>
        <rFont val="Liberation Sans1"/>
      </rPr>
      <t>ONGLET A imprimer et signer par le comptable</t>
    </r>
  </si>
  <si>
    <t>Raison sociale du demandeur :</t>
  </si>
  <si>
    <t>SIRET :</t>
  </si>
  <si>
    <t>Période référence*</t>
  </si>
  <si>
    <t>Début période référence (1er jour de la période)</t>
  </si>
  <si>
    <t>*Hors cas particulier, la période de référence correspond à l’exercice comptable clos entre le 01/04/2019 et le 31/03/2020.
En cas de cas particulier, remplir également l’attestation ci-dessous.
Dans tous les cas, la période de référence est unique pour l’ensemble de l’exploitation, y compris s’il y a un cas particulier.</t>
  </si>
  <si>
    <t>Fin période référence (dernier jour de la période)</t>
  </si>
  <si>
    <t>Durée période référence</t>
  </si>
  <si>
    <t>Prise en compte des aides résilience alimentation</t>
  </si>
  <si>
    <t>Si l’élevage n’a pas bénéficié d’une aide résilience alimentation en 2022, indiquer 0 dans le montant d’aide et laisser vide les autres champs</t>
  </si>
  <si>
    <t>Montant de l’aide résilience alimentation attribuée à l’éleveur*</t>
  </si>
  <si>
    <t>* Les aides pour les intégrateurs ne sont pas à comptabiliser ici.</t>
  </si>
  <si>
    <t>Chiffre d’affaires total élevage*</t>
  </si>
  <si>
    <t>*Le chiffre d’affaires s'évalue sur la période de référence renseignée ci-dessus.</t>
  </si>
  <si>
    <t>Chiffre d’affaires volailles*</t>
  </si>
  <si>
    <t>Taux de spécialisation volailles au sein de l’atelier élevage </t>
  </si>
  <si>
    <t>(à saisir dans le téléservice PAD)</t>
  </si>
  <si>
    <r>
      <rPr>
        <b/>
        <sz val="11"/>
        <color rgb="FF0070C0"/>
        <rFont val="Liberation Sans1"/>
      </rPr>
      <t>Attestation cas particulier et/ou filières courtes</t>
    </r>
    <r>
      <rPr>
        <b/>
        <sz val="11"/>
        <color rgb="FF000000"/>
        <rFont val="Liberation Sans1"/>
      </rPr>
      <t>, le cas échéant</t>
    </r>
  </si>
  <si>
    <t>Si vous avez déposé un dossier I1/I2 éligible, les cas particuliers et/ou situation de filières courtes sont repris en compte comme le dossierI1/I2 , sans besoin de complément.
Si vous n’avez pas déposé de dossier I1/I2, remplissez l’onglet « si pas de dossier I1 » et joindre les justificatifs.</t>
  </si>
  <si>
    <t>Synthèse du calcul de l’indemnisation</t>
  </si>
  <si>
    <t>Catégories</t>
  </si>
  <si>
    <t>I3</t>
  </si>
  <si>
    <t>Nb jours de vide indemnisés Adour</t>
  </si>
  <si>
    <t>Nb jours de vide indemnisés hors Adour</t>
  </si>
  <si>
    <t>En rouge : à saisir dans le téléservice PAD</t>
  </si>
  <si>
    <t>Palmipèdes-  filière longue avec forfaits ITAVI</t>
  </si>
  <si>
    <r>
      <rPr>
        <sz val="10"/>
        <color rgb="FF000000"/>
        <rFont val="Liberation Sans1"/>
      </rPr>
      <t xml:space="preserve">Palmipèdes – autres cas.
</t>
    </r>
    <r>
      <rPr>
        <b/>
        <sz val="10"/>
        <color rgb="FF000000"/>
        <rFont val="Liberation Sans1"/>
      </rPr>
      <t xml:space="preserve">Préciser :
</t>
    </r>
    <r>
      <rPr>
        <sz val="10"/>
        <color rgb="FF000000"/>
        <rFont val="Arial"/>
        <family val="2"/>
      </rPr>
      <t>□ filière courte (remplir attestation)
□ filière longue pour des activités sans forfait ITAVI</t>
    </r>
  </si>
  <si>
    <t>Total indemnisation palmipèdes</t>
  </si>
  <si>
    <t>Total indemnisation palmipèdes après déduction résilience</t>
  </si>
  <si>
    <t>Gallinacés filières longue (avec forfaits ITAVI)</t>
  </si>
  <si>
    <r>
      <rPr>
        <sz val="10"/>
        <color rgb="FF000000"/>
        <rFont val="Liberation Sans1"/>
      </rPr>
      <t xml:space="preserve">Gallinacés – autres cas. </t>
    </r>
    <r>
      <rPr>
        <b/>
        <sz val="10"/>
        <color rgb="FF000000"/>
        <rFont val="Liberation Sans1"/>
      </rPr>
      <t xml:space="preserve">Préciser :
</t>
    </r>
    <r>
      <rPr>
        <sz val="10"/>
        <color rgb="FF000000"/>
        <rFont val="Arial"/>
        <family val="2"/>
      </rPr>
      <t>□ filière courte (remplir attestation)
□ filière longue pour des activités sans forfait ITAVI</t>
    </r>
  </si>
  <si>
    <t>Total indemnisation gallinacés hors poules pondeuses</t>
  </si>
  <si>
    <t>Total indemnisation gallinacés hors poules pondeuses, aprés déduction résilience</t>
  </si>
  <si>
    <t>Poules pondeuses</t>
  </si>
  <si>
    <t>Poules pondeuses, après déduction résilience</t>
  </si>
  <si>
    <t>Total indemnisation</t>
  </si>
  <si>
    <t>Déduction aide résilience sur périodes de vide</t>
  </si>
  <si>
    <t>Total indemnisation après déduction résilience</t>
  </si>
  <si>
    <t>Certification par le comptable :</t>
  </si>
  <si>
    <t>Nom de la structure professionnelle d’exercice (ou du centre comptable) :</t>
  </si>
  <si>
    <t>Date :</t>
  </si>
  <si>
    <t>Nom du signataire :</t>
  </si>
  <si>
    <r>
      <rPr>
        <sz val="10"/>
        <color rgb="FF000000"/>
        <rFont val="Liberation Sans1"/>
      </rPr>
      <t xml:space="preserve">Atteste avoir utilisé la version suivante de la fiche de calcul disponible sur le site de FranceAgriMer, </t>
    </r>
    <r>
      <rPr>
        <u/>
        <sz val="10"/>
        <color rgb="FF000000"/>
        <rFont val="Arial"/>
        <family val="2"/>
      </rPr>
      <t>sans aucune modification</t>
    </r>
    <r>
      <rPr>
        <sz val="10"/>
        <color rgb="FF000000"/>
        <rFont val="Liberation Sans1"/>
      </rPr>
      <t xml:space="preserve"> des formules de calcul :</t>
    </r>
  </si>
  <si>
    <t>Atteste l’exactitude des éléments renseignées ci-dessus.</t>
  </si>
  <si>
    <t>Atteste que le demandeur n’a pas bénéficié d’indemnisations par une assurance privée pour les pertes de marge brute ci-dessus.</t>
  </si>
  <si>
    <t>Cachet et signature :</t>
  </si>
  <si>
    <r>
      <rPr>
        <b/>
        <sz val="11"/>
        <color rgb="FF000000"/>
        <rFont val="Liberation Sans1"/>
      </rPr>
      <t xml:space="preserve">LISTE DES UP ET DES VIDES - </t>
    </r>
    <r>
      <rPr>
        <b/>
        <sz val="11"/>
        <color rgb="FF0070C0"/>
        <rFont val="Liberation Sans1"/>
      </rPr>
      <t>ONGLET à imprimer et signer par le comptable DANS TOUS LES CAS</t>
    </r>
  </si>
  <si>
    <t>Données et durées de vides par UP</t>
  </si>
  <si>
    <t>Calculs par UP</t>
  </si>
  <si>
    <t>Données</t>
  </si>
  <si>
    <t>UP1</t>
  </si>
  <si>
    <t>UP2</t>
  </si>
  <si>
    <t>UP3</t>
  </si>
  <si>
    <t>UP4</t>
  </si>
  <si>
    <t>UP5</t>
  </si>
  <si>
    <t>UP6</t>
  </si>
  <si>
    <t>UP7</t>
  </si>
  <si>
    <t>UP8</t>
  </si>
  <si>
    <t>UP9</t>
  </si>
  <si>
    <t>UP10</t>
  </si>
  <si>
    <t>UP11</t>
  </si>
  <si>
    <t>UP12</t>
  </si>
  <si>
    <t>UP13</t>
  </si>
  <si>
    <t>UP14</t>
  </si>
  <si>
    <t>UP15</t>
  </si>
  <si>
    <t>calculs</t>
  </si>
  <si>
    <t>No interne UP par catégorie</t>
  </si>
  <si>
    <t>clé interne UP</t>
  </si>
  <si>
    <t>Désignation de l’UP</t>
  </si>
  <si>
    <t>Commune en ZR</t>
  </si>
  <si>
    <t>Catégorie de rattachement de l’UP</t>
  </si>
  <si>
    <t>UP du plan Adour ?</t>
  </si>
  <si>
    <t>Si plan Adour Mesure 2, nombre de jours d’allongement de vide (cf. attestation)</t>
  </si>
  <si>
    <t>alertes éventuelles</t>
  </si>
  <si>
    <t>Commune plan Adour</t>
  </si>
  <si>
    <t>Date début restrictions</t>
  </si>
  <si>
    <t>Date levée des restrictions (Df)</t>
  </si>
  <si>
    <t>Date de sortie de la dernière bande (jour de la sortie) - même date que celle indiquée pour dispositif I1/I2</t>
  </si>
  <si>
    <t>Durée vide indemnisable I3 brute</t>
  </si>
  <si>
    <t>date reprise réelle (Dr) - même date que celle indiquée pour dispositif I1/I2</t>
  </si>
  <si>
    <t>Durée vide indemnisable I3 Adour brute</t>
  </si>
  <si>
    <t>Eligibilité I3</t>
  </si>
  <si>
    <t>Durée vide résilience sur I3</t>
  </si>
  <si>
    <t>Date minimale de début indemnisation I3</t>
  </si>
  <si>
    <t>Durée vide réglementaire :</t>
  </si>
  <si>
    <t>sans objet</t>
  </si>
  <si>
    <t>Début de vide prolongé suivant (jour de la sortie)</t>
  </si>
  <si>
    <t>Fin de ce vide prolongé date de remise en place)</t>
  </si>
  <si>
    <t>Catégorie d’animaux sortants</t>
  </si>
  <si>
    <t>Total</t>
  </si>
  <si>
    <t>DV3 plafonné</t>
  </si>
  <si>
    <t>dont DV3 Adour</t>
  </si>
  <si>
    <t>dont DV3 hors Adour</t>
  </si>
  <si>
    <t>Nom  du signataire :</t>
  </si>
  <si>
    <r>
      <rPr>
        <b/>
        <sz val="11"/>
        <color rgb="FF000000"/>
        <rFont val="Liberation Sans1"/>
      </rPr>
      <t xml:space="preserve">FICHE DE CALCUL PALMIPEDES – FILIERE LONGUE - </t>
    </r>
    <r>
      <rPr>
        <b/>
        <sz val="11"/>
        <color rgb="FF0070C0"/>
        <rFont val="Liberation Sans1"/>
      </rPr>
      <t>ONGLET à imprimer et signer par le comptable SI COMPLETÉ</t>
    </r>
  </si>
  <si>
    <t>Période référence</t>
  </si>
  <si>
    <t>Début période référence (1er jour)</t>
  </si>
  <si>
    <t>Fin période référence (dernier jour)</t>
  </si>
  <si>
    <t>Marges brutes par activité sur la période de référence</t>
  </si>
  <si>
    <t>Activité</t>
  </si>
  <si>
    <t>MCA(activité)</t>
  </si>
  <si>
    <t>Taux ITAVI</t>
  </si>
  <si>
    <t>MB(activité)</t>
  </si>
  <si>
    <t>MB journalière(activité)</t>
  </si>
  <si>
    <t>Nb animaux produits sur la période de référence</t>
  </si>
  <si>
    <t>Nb animaux UP1</t>
  </si>
  <si>
    <t>Nb animaux UP2</t>
  </si>
  <si>
    <t>Nb animaux UP3</t>
  </si>
  <si>
    <t>Nb animaux UP4</t>
  </si>
  <si>
    <t>Nb animaux UP5</t>
  </si>
  <si>
    <t>Nb animaux UP6</t>
  </si>
  <si>
    <t>Nb animaux UP7</t>
  </si>
  <si>
    <t>Nb animaux UP8</t>
  </si>
  <si>
    <t>Nb animaux UP9</t>
  </si>
  <si>
    <t>Nb animaux UP10</t>
  </si>
  <si>
    <t>Nb animaux TOTAL</t>
  </si>
  <si>
    <t>Alertes éventuelles</t>
  </si>
  <si>
    <t>Durées de vides par UP</t>
  </si>
  <si>
    <t>Num interne UP</t>
  </si>
  <si>
    <t>DV3 plafonné - Adour</t>
  </si>
  <si>
    <t>DV3 plafonné hors Adour</t>
  </si>
  <si>
    <t>Durée de vide sur période résilience</t>
  </si>
  <si>
    <t>Calcul indemnisation</t>
  </si>
  <si>
    <t>DV3 (activité) hors Adour</t>
  </si>
  <si>
    <t>DV3 Adour (activité)</t>
  </si>
  <si>
    <t>I3 (activité)</t>
  </si>
  <si>
    <r>
      <rPr>
        <b/>
        <sz val="11"/>
        <color rgb="FF000000"/>
        <rFont val="Liberation Sans1"/>
      </rPr>
      <t xml:space="preserve">FICHE DE CALCUL PALMIPEDES – FILIERE COURTE OU FILIERE LONGUE sans forfait ITAVI - </t>
    </r>
    <r>
      <rPr>
        <b/>
        <sz val="11"/>
        <color rgb="FF0070C0"/>
        <rFont val="Liberation Sans1"/>
      </rPr>
      <t>ONGLET à imprimer et signer par le comptable SI COMPLETÉ</t>
    </r>
  </si>
  <si>
    <t>Marges brutes par activité et pour abattage/transformation sur la période de référence</t>
  </si>
  <si>
    <t>Mbjournal(activité)</t>
  </si>
  <si>
    <r>
      <rPr>
        <b/>
        <sz val="11"/>
        <color rgb="FF000000"/>
        <rFont val="Liberation Sans1"/>
      </rPr>
      <t xml:space="preserve">Abattage/découpe/transformation/vente
</t>
    </r>
    <r>
      <rPr>
        <sz val="11"/>
        <color rgb="FF000000"/>
        <rFont val="Liberation Sans1"/>
      </rPr>
      <t>Préciser les étapes incluses dans la marge brute</t>
    </r>
  </si>
  <si>
    <t>□ aucune □ abattage □ découpe
□ transformation □ vente de produits transformés</t>
  </si>
  <si>
    <r>
      <rPr>
        <b/>
        <sz val="11"/>
        <color rgb="FF000000"/>
        <rFont val="Liberation Sans1"/>
      </rPr>
      <t>FICHE DE CALCUL GALLINACES – FILIERE LONGUE -</t>
    </r>
    <r>
      <rPr>
        <b/>
        <sz val="11"/>
        <color rgb="FF0070C0"/>
        <rFont val="Liberation Sans1"/>
      </rPr>
      <t xml:space="preserve"> ONGLET à imprimer et signer par le comptable SI COMPLETÉ</t>
    </r>
  </si>
  <si>
    <t>(onglet synthese)</t>
  </si>
  <si>
    <t>Espèce</t>
  </si>
  <si>
    <t>Mbref(espèce)</t>
  </si>
  <si>
    <t>Mbref par tête(espèce)</t>
  </si>
  <si>
    <t>MB journalière(UP)</t>
  </si>
  <si>
    <t>Pertes de marge brute</t>
  </si>
  <si>
    <t>I3 hors Adour</t>
  </si>
  <si>
    <t>I3 Adour</t>
  </si>
  <si>
    <t>I3 Total</t>
  </si>
  <si>
    <r>
      <rPr>
        <b/>
        <sz val="11"/>
        <color rgb="FF000000"/>
        <rFont val="Liberation Sans1"/>
      </rPr>
      <t>FICHE DE CALCUL GALLINACES – FILIERE COURTE OU FILIERE LONGUE sans forfait ITAVI -</t>
    </r>
    <r>
      <rPr>
        <b/>
        <sz val="11"/>
        <color rgb="FF0070C0"/>
        <rFont val="Liberation Sans1"/>
      </rPr>
      <t xml:space="preserve"> ONGLET à imprimer et signer par le comptable SI COMPLETÉ</t>
    </r>
  </si>
  <si>
    <t>Totalité Espèces/activités</t>
  </si>
  <si>
    <r>
      <rPr>
        <b/>
        <sz val="11"/>
        <color rgb="FF000000"/>
        <rFont val="Liberation Sans1"/>
      </rPr>
      <t>FICHE DE CALCUL POULES PONDEUSES -</t>
    </r>
    <r>
      <rPr>
        <b/>
        <sz val="11"/>
        <color rgb="FF0070C0"/>
        <rFont val="Liberation Sans1"/>
      </rPr>
      <t xml:space="preserve"> ONGLET à imprimer et signer par le comptable SI COMPLETÉ</t>
    </r>
  </si>
  <si>
    <t>poules pondeuses</t>
  </si>
  <si>
    <t>Nb animaux mis en place durant la période de référence*</t>
  </si>
  <si>
    <t>*s’il n’y a pas eu de mises en place durant la période de référence, mais que des animaux étaient présents le premier jour de la période, ce nombre d’animaux peut être indiqué.</t>
  </si>
  <si>
    <t>Pertes</t>
  </si>
  <si>
    <r>
      <rPr>
        <b/>
        <sz val="11"/>
        <color rgb="FF000000"/>
        <rFont val="Liberation Sans1"/>
      </rPr>
      <t xml:space="preserve">ATTESTATION Cas particuliers et/ou filières courtes si pas de dossier I1/I2 éligible
</t>
    </r>
    <r>
      <rPr>
        <b/>
        <sz val="11"/>
        <color rgb="FFFF0000"/>
        <rFont val="Liberation Sans1"/>
      </rPr>
      <t>ONGLET A imprimer et signer par le comptable</t>
    </r>
  </si>
  <si>
    <r>
      <rPr>
        <b/>
        <sz val="11"/>
        <color rgb="FF0070C0"/>
        <rFont val="Liberation Sans1"/>
      </rPr>
      <t>Attestation cas particulier</t>
    </r>
    <r>
      <rPr>
        <b/>
        <sz val="11"/>
        <color rgb="FF000000"/>
        <rFont val="Liberation Sans1"/>
      </rPr>
      <t>, le cas échéant</t>
    </r>
  </si>
  <si>
    <r>
      <rPr>
        <sz val="11"/>
        <color rgb="FF000000"/>
        <rFont val="Liberation Sans1"/>
      </rPr>
      <t xml:space="preserve">Le demandeur relève des situations suivantes </t>
    </r>
    <r>
      <rPr>
        <b/>
        <sz val="11"/>
        <color rgb="FF000000"/>
        <rFont val="Liberation Sans1"/>
      </rPr>
      <t>(cocher les cases correspondantes)</t>
    </r>
    <r>
      <rPr>
        <sz val="11"/>
        <color rgb="FF000000"/>
        <rFont val="Liberation Sans1"/>
      </rPr>
      <t xml:space="preserve"> :</t>
    </r>
  </si>
  <si>
    <t>Attention, un cas particulier s’applique à toutes l’exploitation et non pas à une partie des UP. En conséquence, les calculs de marges doivent se faire sur une période de référence unique pour l’ensemble de l’exploitation et pour toutes les activités.
Des justificatifs seront à joindre au dépôt de la demande.</t>
  </si>
  <si>
    <t>Cas particuliers</t>
  </si>
  <si>
    <t>Début de la période de référence (date du 1er jour)</t>
  </si>
  <si>
    <t>Fin de la période de référence (date du dernier jour)</t>
  </si>
  <si>
    <r>
      <rPr>
        <sz val="9"/>
        <color rgb="FF000000"/>
        <rFont val="Liberation Sans2"/>
      </rPr>
      <t xml:space="preserve">C1. Cas particulier des producteurs dont la production réalisée sur l’exercice clos entre le 01/04/2019 et le 31/03/2020 n’est pas représentative de l'activité de leur exploitation (difficultés personnelles, sanitaires etc.)
</t>
    </r>
    <r>
      <rPr>
        <b/>
        <sz val="9"/>
        <color rgb="FF000000"/>
        <rFont val="Arial"/>
        <family val="2"/>
      </rPr>
      <t xml:space="preserve">Préciser :
</t>
    </r>
    <r>
      <rPr>
        <sz val="9"/>
        <color rgb="FF000000"/>
        <rFont val="Liberation Sans2"/>
      </rPr>
      <t xml:space="preserve">□ </t>
    </r>
    <r>
      <rPr>
        <sz val="9"/>
        <color rgb="FF000000"/>
        <rFont val="Arial"/>
        <family val="2"/>
      </rPr>
      <t>utilisation de l’exercice clos entre le 01/04/2018 et le 31/03/2019
□ utilisation de l’exercice clos entre le 01/04/2020 et la date du premier vide subi sur influenza 2021-2022</t>
    </r>
  </si>
  <si>
    <t xml:space="preserve">
…./…./……..</t>
  </si>
  <si>
    <t xml:space="preserve">
…./…./……..</t>
  </si>
  <si>
    <r>
      <rPr>
        <sz val="9"/>
        <color rgb="FF000000"/>
        <rFont val="Liberation Sans2"/>
      </rPr>
      <t xml:space="preserve">C2. Cas particulier des producteurs ayant agrandi leur exploitation, réduit la taille de leur exploitation ou changé d'activité au sein de la filière, et débuté une production dans cette nouvelle configuration sur l’exercice clos entre le 01/04/2019 et le 31/03/2020 ou après la clôture de celui-ci et avant la mise en œuvre des mesures de dépeuplement/vide sanitaire de l’épizootie de l’hiver 2021-2022 sur leur exploitation.
</t>
    </r>
    <r>
      <rPr>
        <b/>
        <sz val="9"/>
        <color rgb="FF000000"/>
        <rFont val="Liberation Sans1"/>
      </rPr>
      <t xml:space="preserve">Préciser :
</t>
    </r>
    <r>
      <rPr>
        <sz val="9"/>
        <color rgb="FF000000"/>
        <rFont val="Liberation Sans2"/>
      </rPr>
      <t xml:space="preserve">□ C2.1. Dans le cas où la modification est antérieure à ce dernier exercice clos : utilisation de ce dernier exercice clos.
□ C2.2 Dans le cas où la modification est située durant ce dernier exercice clos : période de référence allant de la date de l’évènement modificatifs jusqu’à la fin de cet exercice.
□ C2.3 Dans le cas où la modification est située après ce dernier exercice clos : </t>
    </r>
    <r>
      <rPr>
        <sz val="9"/>
        <color rgb="FF000000"/>
        <rFont val="Liberation Sans1"/>
      </rPr>
      <t>la période de référence court de la date de modification à la date de début de vide subi pour la première UP vide ou bien la veille des restrictions sanitaires de la première UP.</t>
    </r>
  </si>
  <si>
    <r>
      <rPr>
        <b/>
        <sz val="8"/>
        <color rgb="FF0070C0"/>
        <rFont val="Liberation Sans1"/>
      </rPr>
      <t xml:space="preserve">date de l'évenement DE (modification):
</t>
    </r>
    <r>
      <rPr>
        <sz val="11"/>
        <color rgb="FF0070C0"/>
        <rFont val="Liberation Sans1"/>
      </rPr>
      <t xml:space="preserve">…./…./……..
</t>
    </r>
    <r>
      <rPr>
        <sz val="11"/>
        <color rgb="FF000000"/>
        <rFont val="Liberation Sans1"/>
      </rPr>
      <t xml:space="preserve">
</t>
    </r>
    <r>
      <rPr>
        <sz val="10"/>
        <color rgb="FF000000"/>
        <rFont val="Arial"/>
        <family val="2"/>
      </rPr>
      <t>…./…./……..</t>
    </r>
  </si>
  <si>
    <r>
      <rPr>
        <sz val="11"/>
        <color rgb="FF000000"/>
        <rFont val="Liberation Sans1"/>
      </rPr>
      <t xml:space="preserve">
…</t>
    </r>
    <r>
      <rPr>
        <sz val="10"/>
        <color rgb="FF000000"/>
        <rFont val="Arial"/>
        <family val="2"/>
      </rPr>
      <t>…./…./……..</t>
    </r>
  </si>
  <si>
    <r>
      <rPr>
        <sz val="9"/>
        <color rgb="FF000000"/>
        <rFont val="Liberation Sans2"/>
      </rPr>
      <t xml:space="preserve">C3. Cas particulier des nouveaux producteurs ayant débuté leur production après le début de l’exercice clos entre le 01/04/2019 et le 31/03/2020 et avant la mise en œuvre des mesures de dépeuplement/vide sanitaire sur leur exploitation.
</t>
    </r>
    <r>
      <rPr>
        <b/>
        <sz val="9"/>
        <color rgb="FF000000"/>
        <rFont val="Arial"/>
        <family val="2"/>
      </rPr>
      <t xml:space="preserve">Préciser :
</t>
    </r>
    <r>
      <rPr>
        <sz val="9"/>
        <color rgb="FF000000"/>
        <rFont val="Liberation Sans2"/>
      </rPr>
      <t>□ C.3.1 Le nouveau producteur a bénéficié d'une aide à l'installation et souhaite que l’analyse de sa production soit basée sur le Plan d’entreprise (PE)
La marge brute de référence et le nombre d’animaux produits par UP et pour l’activité considérée seront déterminés sur la base des données du PE. La période de référence est l’année civile 2022.
□ C3.2 Le nouveau producteur n’a pas bénéficié d'une aide à l'installation ou ne souhaite pas que l’analyse de sa production soit basée sur le Plan d’entreprise.
Le traitement sera identique à C2 avec date d’installation = date de modification.</t>
    </r>
  </si>
  <si>
    <r>
      <rPr>
        <b/>
        <sz val="8"/>
        <color rgb="FF0070C0"/>
        <rFont val="Liberation Sans1"/>
      </rPr>
      <t xml:space="preserve">date d'installation:
</t>
    </r>
    <r>
      <rPr>
        <sz val="11"/>
        <color rgb="FF0070C0"/>
        <rFont val="Liberation Sans1"/>
      </rPr>
      <t xml:space="preserve">…./…./……..
</t>
    </r>
    <r>
      <rPr>
        <sz val="11"/>
        <color rgb="FF000000"/>
        <rFont val="Liberation Sans1"/>
      </rPr>
      <t xml:space="preserve">
01/01/2022
</t>
    </r>
    <r>
      <rPr>
        <sz val="10"/>
        <color rgb="FF000000"/>
        <rFont val="Arial"/>
        <family val="2"/>
      </rPr>
      <t xml:space="preserve">…./…./……..
</t>
    </r>
    <r>
      <rPr>
        <sz val="11"/>
        <color rgb="FF000000"/>
        <rFont val="Liberation Sans1"/>
      </rPr>
      <t xml:space="preserve">
</t>
    </r>
  </si>
  <si>
    <r>
      <rPr>
        <sz val="11"/>
        <color rgb="FF000000"/>
        <rFont val="Liberation Sans1"/>
      </rPr>
      <t xml:space="preserve">
31/12/2022
</t>
    </r>
    <r>
      <rPr>
        <sz val="10"/>
        <color rgb="FF000000"/>
        <rFont val="Arial"/>
        <family val="2"/>
      </rPr>
      <t xml:space="preserve">…./…./……..
</t>
    </r>
    <r>
      <rPr>
        <sz val="11"/>
        <color rgb="FF000000"/>
        <rFont val="Liberation Sans1"/>
      </rPr>
      <t xml:space="preserve">
</t>
    </r>
  </si>
  <si>
    <t>D. Cas particulier relatif à la non possibilité réglementaire de remise en place, suite à la mise en place de nouvelles zones réglementées après le 15/09/2022</t>
  </si>
  <si>
    <r>
      <rPr>
        <sz val="8"/>
        <color rgb="FF000000"/>
        <rFont val="Liberation Sans1"/>
      </rPr>
      <t xml:space="preserve">Communes concernées
</t>
    </r>
  </si>
  <si>
    <r>
      <rPr>
        <sz val="8"/>
        <color rgb="FF000000"/>
        <rFont val="Liberation Sans1"/>
      </rPr>
      <t xml:space="preserve">Dates des restrictions
</t>
    </r>
    <r>
      <rPr>
        <sz val="11"/>
        <color rgb="FF000000"/>
        <rFont val="Liberation Sans1"/>
      </rPr>
      <t xml:space="preserve">…./…./……
</t>
    </r>
    <r>
      <rPr>
        <sz val="10"/>
        <color rgb="FF000000"/>
        <rFont val="Arial"/>
        <family val="2"/>
      </rPr>
      <t>…./…./……..
…./…./……..</t>
    </r>
  </si>
  <si>
    <r>
      <rPr>
        <b/>
        <sz val="11"/>
        <color rgb="FF0070C0"/>
        <rFont val="Liberation Sans1"/>
      </rPr>
      <t>Attestation filière courte</t>
    </r>
    <r>
      <rPr>
        <b/>
        <sz val="11"/>
        <color rgb="FF000000"/>
        <rFont val="Liberation Sans1"/>
      </rPr>
      <t>, le cas échéant :</t>
    </r>
  </si>
  <si>
    <r>
      <rPr>
        <sz val="11"/>
        <color rgb="FF000000"/>
        <rFont val="Liberation Sans1"/>
      </rPr>
      <t>Le demandeur relève des situations suivantes</t>
    </r>
    <r>
      <rPr>
        <b/>
        <sz val="11"/>
        <color rgb="FF000000"/>
        <rFont val="Liberation Sans1"/>
      </rPr>
      <t xml:space="preserve"> (cocher les cases correspondantes)</t>
    </r>
    <r>
      <rPr>
        <sz val="11"/>
        <color rgb="FF000000"/>
        <rFont val="Liberation Sans1"/>
      </rPr>
      <t xml:space="preserve"> :</t>
    </r>
  </si>
  <si>
    <t>Justificatifs joints à la demande</t>
  </si>
  <si>
    <r>
      <rPr>
        <sz val="9"/>
        <color rgb="FF000000"/>
        <rFont val="Arial"/>
        <family val="2"/>
      </rPr>
      <t xml:space="preserve">□ </t>
    </r>
    <r>
      <rPr>
        <b/>
        <sz val="9"/>
        <color rgb="FF000000"/>
        <rFont val="Arial"/>
        <family val="2"/>
      </rPr>
      <t>Cas 1 :</t>
    </r>
    <r>
      <rPr>
        <sz val="9"/>
        <color rgb="FF000000"/>
        <rFont val="Arial"/>
        <family val="2"/>
      </rPr>
      <t xml:space="preserve"> l'éleveur a abattu et/ou découpé et/ou transformé lui-même ses animaux et les a ensuite commercialisés lui-même en vente directe ou à un intermédiaire.
</t>
    </r>
    <r>
      <rPr>
        <b/>
        <sz val="9"/>
        <color rgb="FF000000"/>
        <rFont val="Arial"/>
        <family val="2"/>
      </rPr>
      <t>Préciser</t>
    </r>
    <r>
      <rPr>
        <sz val="9"/>
        <color rgb="FF000000"/>
        <rFont val="Arial"/>
        <family val="2"/>
      </rPr>
      <t xml:space="preserve"> les étapes d’abattage/découpe/transformation réalisées et intégrées dans la marge brute déclarée en abattage/transformation : </t>
    </r>
    <r>
      <rPr>
        <b/>
        <sz val="9"/>
        <color rgb="FF000000"/>
        <rFont val="Arial"/>
        <family val="2"/>
      </rPr>
      <t xml:space="preserve">□ abattage □ découpe □ transformation
</t>
    </r>
    <r>
      <rPr>
        <sz val="9"/>
        <color rgb="FF000000"/>
        <rFont val="Arial"/>
        <family val="2"/>
      </rPr>
      <t xml:space="preserve">
La vente de produits transformés peut être incluse dans la marge brute dans tous les cas.</t>
    </r>
  </si>
  <si>
    <r>
      <rPr>
        <sz val="9"/>
        <color rgb="FF000000"/>
        <rFont val="Liberation Sans1"/>
      </rPr>
      <t xml:space="preserve">Au choix (cocher l’option retenue) :
</t>
    </r>
    <r>
      <rPr>
        <sz val="9"/>
        <color rgb="FF000000"/>
        <rFont val="Arial"/>
        <family val="2"/>
      </rPr>
      <t>□</t>
    </r>
    <r>
      <rPr>
        <sz val="9"/>
        <color rgb="FF000000"/>
        <rFont val="Liberation Sans1"/>
      </rPr>
      <t xml:space="preserve"> récépissé de déclaration
</t>
    </r>
    <r>
      <rPr>
        <sz val="9"/>
        <color rgb="FF000000"/>
        <rFont val="Arial"/>
        <family val="2"/>
      </rPr>
      <t>□</t>
    </r>
    <r>
      <rPr>
        <sz val="9"/>
        <color rgb="FF000000"/>
        <rFont val="Liberation Sans1"/>
      </rPr>
      <t xml:space="preserve"> agrément abattoir</t>
    </r>
  </si>
  <si>
    <r>
      <rPr>
        <sz val="9"/>
        <color rgb="FF00000A"/>
        <rFont val="Arial"/>
        <family val="2"/>
      </rPr>
      <t xml:space="preserve">□ </t>
    </r>
    <r>
      <rPr>
        <b/>
        <sz val="9"/>
        <color rgb="FF00000A"/>
        <rFont val="Arial"/>
        <family val="2"/>
      </rPr>
      <t>Cas 2 :</t>
    </r>
    <r>
      <rPr>
        <sz val="9"/>
        <color rgb="FF000000"/>
        <rFont val="Arial"/>
        <family val="2"/>
      </rPr>
      <t xml:space="preserve"> l'éleveur a fait abattre et/ou découper et/ou transformer à façon ses animaux et les a ensuite commercialisés lui-même en vente directe ou à un intermédiaire.
Dans ce cas, il n’y a pas d’indemnisation sur les activités d’abattage/découpe/transformation. Par contre, la vente de produits transformés peut être incluse dans la marge brute.</t>
    </r>
  </si>
  <si>
    <t>néant : la présente attestation fait foi</t>
  </si>
  <si>
    <r>
      <rPr>
        <sz val="9"/>
        <color rgb="FF00000A"/>
        <rFont val="Arial"/>
        <family val="2"/>
      </rPr>
      <t xml:space="preserve">□ </t>
    </r>
    <r>
      <rPr>
        <b/>
        <sz val="9"/>
        <color rgb="FF00000A"/>
        <rFont val="Arial"/>
        <family val="2"/>
      </rPr>
      <t>Cas 3 :</t>
    </r>
    <r>
      <rPr>
        <sz val="9"/>
        <color rgb="FF000000"/>
        <rFont val="Arial"/>
        <family val="2"/>
      </rPr>
      <t xml:space="preserve"> l'éleveur a commercialisé ses animaux vivants en vente directe (sur les marchés ou à la ferme par exemple).
</t>
    </r>
  </si>
  <si>
    <r>
      <rPr>
        <sz val="9"/>
        <color rgb="FF00000A"/>
        <rFont val="Arial"/>
        <family val="2"/>
      </rPr>
      <t xml:space="preserve">□ </t>
    </r>
    <r>
      <rPr>
        <b/>
        <sz val="9"/>
        <color rgb="FF00000A"/>
        <rFont val="Arial"/>
        <family val="2"/>
      </rPr>
      <t>Cas 4 :</t>
    </r>
    <r>
      <rPr>
        <sz val="9"/>
        <color rgb="FF000000"/>
        <rFont val="Arial"/>
        <family val="2"/>
      </rPr>
      <t xml:space="preserve"> l'éleveur a commercialisé ses animaux en vif auprès d'un autre éleveur qui se trouve dans l'un des trois cas cités ci-dessus, ou a réalisé une prestation d’élevage auprès d'un autre éleveur qui se trouve le cas 1 cité ci-dessus.
</t>
    </r>
    <r>
      <rPr>
        <b/>
        <sz val="10"/>
        <color rgb="FF000000"/>
        <rFont val="Liberation Sans1"/>
      </rPr>
      <t>Préciser</t>
    </r>
    <r>
      <rPr>
        <sz val="10"/>
        <color rgb="FF000000"/>
        <rFont val="Liberation Sans1"/>
      </rPr>
      <t xml:space="preserve"> au moins 1 éleveur.se.s en filière courte à qui ont été vendus des animaux en vif (raison sociale, commune et SIRET) :
Eleveur.se 1 :………………………………………………………………………………………………………………….
</t>
    </r>
    <r>
      <rPr>
        <sz val="9"/>
        <color rgb="FF000000"/>
        <rFont val="Arial"/>
        <family val="2"/>
      </rPr>
      <t xml:space="preserve">Eleveur.se 2 :……………………………………………………………………………………………………………………………….
Eleveur.se 3 :……………………………………………………………………………………………………………………………….
</t>
    </r>
  </si>
  <si>
    <t>joindre les justificatifs filières courtes de l’éleveur qui achète les animaux ou commande la prestation</t>
  </si>
  <si>
    <t>Version calculette</t>
  </si>
  <si>
    <t>V3.4</t>
  </si>
  <si>
    <t>V230621</t>
  </si>
  <si>
    <t>date de prise en compte</t>
  </si>
  <si>
    <t>date reprise max pour éligibilité I3</t>
  </si>
  <si>
    <t>Plan Adour</t>
  </si>
  <si>
    <t>début</t>
  </si>
  <si>
    <t>fin</t>
  </si>
  <si>
    <t>plafond</t>
  </si>
  <si>
    <t>date fin I2 max</t>
  </si>
  <si>
    <t>Mesure 1</t>
  </si>
  <si>
    <t>date fin I3 max</t>
  </si>
  <si>
    <t>Mesure 2</t>
  </si>
  <si>
    <t>début période résilience</t>
  </si>
  <si>
    <t>Mesure 3</t>
  </si>
  <si>
    <t>fin période résilience</t>
  </si>
  <si>
    <t>Mesure 4</t>
  </si>
  <si>
    <t>durée période résilience</t>
  </si>
  <si>
    <t>Mesure 5</t>
  </si>
  <si>
    <t>Mesure 6</t>
  </si>
  <si>
    <t>Activités palmi FL</t>
  </si>
  <si>
    <t>taux ITAVI</t>
  </si>
  <si>
    <t>Activités filière courte palmi</t>
  </si>
  <si>
    <t>Coeff MCA/MB</t>
  </si>
  <si>
    <t>Listes communes</t>
  </si>
  <si>
    <t>Canard prêt-à-engraisser</t>
  </si>
  <si>
    <t>Canards : élevage prêts à engraisser</t>
  </si>
  <si>
    <t>Département</t>
  </si>
  <si>
    <t>Code INSEE</t>
  </si>
  <si>
    <t>Nom Commune</t>
  </si>
  <si>
    <t>INSEE – commune</t>
  </si>
  <si>
    <t>début ZR</t>
  </si>
  <si>
    <t>fin ZR</t>
  </si>
  <si>
    <t>Canard prêt-à-engraisser démarré (20 premiers jours)</t>
  </si>
  <si>
    <t>Canards : engraissement et étapes suivantes éventuelles</t>
  </si>
  <si>
    <t>AMBERIEUX EN DOMBES</t>
  </si>
  <si>
    <t>non</t>
  </si>
  <si>
    <t>Canard prêt-à-engraisser finition (de 21 à 90 jours)</t>
  </si>
  <si>
    <t>Activités gallus FL</t>
  </si>
  <si>
    <t>Canards : démarrage</t>
  </si>
  <si>
    <t>BEYNOST</t>
  </si>
  <si>
    <t>Canard gras</t>
  </si>
  <si>
    <t>cailles</t>
  </si>
  <si>
    <t>Canards : finition</t>
  </si>
  <si>
    <t>BIRIEUX</t>
  </si>
  <si>
    <t>canard à rôtir</t>
  </si>
  <si>
    <t>chapon</t>
  </si>
  <si>
    <t>Oies : élevage prêts à engraisser</t>
  </si>
  <si>
    <t>BOISSE (LA)</t>
  </si>
  <si>
    <t>Oie prêt-à-engraisser</t>
  </si>
  <si>
    <t>coquelet</t>
  </si>
  <si>
    <t>Oies : engraissement et étapes suivantes éventuelles</t>
  </si>
  <si>
    <t>BOULIGNEUX</t>
  </si>
  <si>
    <t>Oie engraissée</t>
  </si>
  <si>
    <t>dinde</t>
  </si>
  <si>
    <t>Oies : démarrage</t>
  </si>
  <si>
    <t>CERTINES</t>
  </si>
  <si>
    <t>pintade</t>
  </si>
  <si>
    <t>Oies : finition</t>
  </si>
  <si>
    <t>CHALAMONT</t>
  </si>
  <si>
    <t>pintade chaponnée</t>
  </si>
  <si>
    <t>Canards à rôtir, y compris abattage/transformation éventuels</t>
  </si>
  <si>
    <t>LA CHAPELLE-DU-CHATELARD</t>
  </si>
  <si>
    <t>poulet biologique</t>
  </si>
  <si>
    <t>Oies à rôtir, y compris abattage/transformation éventuels</t>
  </si>
  <si>
    <t>CHATENAY</t>
  </si>
  <si>
    <t>Poulet cabanes mobiles</t>
  </si>
  <si>
    <t>Autres : à saisir manuellement</t>
  </si>
  <si>
    <t>CHATILLON-LA-PALUD</t>
  </si>
  <si>
    <t>poulet certifié</t>
  </si>
  <si>
    <t>CHATILLON SUR CHALARONNE</t>
  </si>
  <si>
    <t>poulet export</t>
  </si>
  <si>
    <t>CONDEISSIAT</t>
  </si>
  <si>
    <t>poulet label rouge</t>
  </si>
  <si>
    <t>CRANS</t>
  </si>
  <si>
    <t>poulet lourd non sexé</t>
  </si>
  <si>
    <t>DAGNEUX</t>
  </si>
  <si>
    <t>poulet lourd sexé</t>
  </si>
  <si>
    <t>DOMPIERRE-SUR-VEYLE</t>
  </si>
  <si>
    <t>poulet standard</t>
  </si>
  <si>
    <t>DRUILLAT</t>
  </si>
  <si>
    <t>FARAMANS</t>
  </si>
  <si>
    <t>JOYEUX</t>
  </si>
  <si>
    <t>LAPEYROUSE</t>
  </si>
  <si>
    <t>LENT</t>
  </si>
  <si>
    <t>LHUIS</t>
  </si>
  <si>
    <t>MARLIEUX</t>
  </si>
  <si>
    <t>Catégories rattachement UP</t>
  </si>
  <si>
    <t>MIRIBEL</t>
  </si>
  <si>
    <t>Palmipèdes – filière longue avec ITAVI</t>
  </si>
  <si>
    <t>MONTELLIER (LE)</t>
  </si>
  <si>
    <t>Palmipèdes – Autres</t>
  </si>
  <si>
    <t>MONTHIEUX</t>
  </si>
  <si>
    <t>Gallus – filière longue avec ITAVI</t>
  </si>
  <si>
    <t>MONTLUEL</t>
  </si>
  <si>
    <t>Gallus – Autres</t>
  </si>
  <si>
    <t>NEUVILLE LES DAMES</t>
  </si>
  <si>
    <t>NIEVROZ</t>
  </si>
  <si>
    <t>PIZAY</t>
  </si>
  <si>
    <t>LE PLANTAY</t>
  </si>
  <si>
    <t>Catégories animaux pour vides sanitaires</t>
  </si>
  <si>
    <t>Durée vide sanitaire réglementaire (nb jours)</t>
  </si>
  <si>
    <t>RELEVANT</t>
  </si>
  <si>
    <t>autres</t>
  </si>
  <si>
    <t>RIGNIEUX-LE-FRANC</t>
  </si>
  <si>
    <t>canards engraissés</t>
  </si>
  <si>
    <t>ROMANS</t>
  </si>
  <si>
    <t>vollailles de chair</t>
  </si>
  <si>
    <t>SAINT ANDRE DE CORCY</t>
  </si>
  <si>
    <t>SAINT-ANDRE-LE-BOUCHOUX</t>
  </si>
  <si>
    <t>SAINT-ANDRE-SUR-VIEUX-JONC</t>
  </si>
  <si>
    <t>GROSLEE-SAINT BENOIT</t>
  </si>
  <si>
    <t>SAINTE CROIX</t>
  </si>
  <si>
    <t>SAINT ELOI</t>
  </si>
  <si>
    <t>SAINT-GEORGES-SUR-RENON</t>
  </si>
  <si>
    <t>SAINT-GERMAIN-SUR-RENON</t>
  </si>
  <si>
    <t>SAINT MARCEL</t>
  </si>
  <si>
    <t>SAINT MAURICE DE BEYNOST</t>
  </si>
  <si>
    <t>SAINT-NIZIER-LE-DESERT</t>
  </si>
  <si>
    <t>SAINTE OLIVE</t>
  </si>
  <si>
    <t>SAINT-PAUL-DE-VARAX</t>
  </si>
  <si>
    <t>SAINT TRIVIER SUR MOIGNANS</t>
  </si>
  <si>
    <t>SANDRANS</t>
  </si>
  <si>
    <t>SERVAS</t>
  </si>
  <si>
    <t>THIL</t>
  </si>
  <si>
    <t>TRAMOYES</t>
  </si>
  <si>
    <t>LA TRANCLIERE</t>
  </si>
  <si>
    <t>VARAMBON</t>
  </si>
  <si>
    <t>VERSAILLEUX</t>
  </si>
  <si>
    <t>VILLARS-LES-DOMBES</t>
  </si>
  <si>
    <t>VILLETTE-SUR-AIN</t>
  </si>
  <si>
    <t>LES PONTS-DE-CÉ</t>
  </si>
  <si>
    <t>LA BOISSIERE</t>
  </si>
  <si>
    <t>ATTIGNY</t>
  </si>
  <si>
    <t>BALLAY</t>
  </si>
  <si>
    <t>BELLEVILLE-ET-CHATILLON-SUR-BAR</t>
  </si>
  <si>
    <t>BOULT-AUX-BOIS</t>
  </si>
  <si>
    <t>BOURCQ</t>
  </si>
  <si>
    <t>BRECY-BRIERES</t>
  </si>
  <si>
    <t>CHARDENY</t>
  </si>
  <si>
    <t>BAIRON ET SES ENVIRONS</t>
  </si>
  <si>
    <t>CHUFFILLY-ROCHE</t>
  </si>
  <si>
    <t>CONTREUVE</t>
  </si>
  <si>
    <t>COULOMMES-ET-MARQUENY</t>
  </si>
  <si>
    <t>LA CROIX-AUX-BOIS</t>
  </si>
  <si>
    <t>FALAISE</t>
  </si>
  <si>
    <t>GRIVY-LOISY</t>
  </si>
  <si>
    <t>LAMETZ</t>
  </si>
  <si>
    <t>LONGWE</t>
  </si>
  <si>
    <t>MARS-SOUS-BOURCQ</t>
  </si>
  <si>
    <t>MONTGON</t>
  </si>
  <si>
    <t>MONT-SAINT-MARTIN</t>
  </si>
  <si>
    <t>NEUVILLE-DAY</t>
  </si>
  <si>
    <t>NOIRVAL</t>
  </si>
  <si>
    <t>OLIZY-PRIMAT</t>
  </si>
  <si>
    <t>QUATRE-CHAMPS</t>
  </si>
  <si>
    <t>QUILLY</t>
  </si>
  <si>
    <t>RILLY-SUR-AISNE</t>
  </si>
  <si>
    <t>SAINT-LAMBERT-ET-MONT-DE-JEUX</t>
  </si>
  <si>
    <t>SAINTE-MARIE</t>
  </si>
  <si>
    <t>SAINT-MOREL</t>
  </si>
  <si>
    <t>SAINTE-VAUBOURG</t>
  </si>
  <si>
    <t>SAVIGNY-SUR-AISNE</t>
  </si>
  <si>
    <t>SEMUY</t>
  </si>
  <si>
    <t>SUGNY</t>
  </si>
  <si>
    <t>SUZANNE</t>
  </si>
  <si>
    <t>TANNAY</t>
  </si>
  <si>
    <t>TOGES</t>
  </si>
  <si>
    <t>TOURCELLES-CHAUMONT</t>
  </si>
  <si>
    <t>VANDY</t>
  </si>
  <si>
    <t>VAUX-CHAMPAGNE</t>
  </si>
  <si>
    <t>VONCQ</t>
  </si>
  <si>
    <t>VOUZIERS</t>
  </si>
  <si>
    <t>ALLIAT</t>
  </si>
  <si>
    <t>ARIGNAC</t>
  </si>
  <si>
    <t>ARNAVE</t>
  </si>
  <si>
    <t>BEDEILHAC-ET-AYNAT</t>
  </si>
  <si>
    <t>BOMPAS</t>
  </si>
  <si>
    <t>GENAT</t>
  </si>
  <si>
    <t>MERCUS-GARRABET</t>
  </si>
  <si>
    <t>ORNOLAC-USSAT-LES-BAINS</t>
  </si>
  <si>
    <t>MONTOULIEU</t>
  </si>
  <si>
    <t>NIAUX</t>
  </si>
  <si>
    <t>PRAYOLS</t>
  </si>
  <si>
    <t>QUIE</t>
  </si>
  <si>
    <t>RABAT-LES-TROIS-SEIGNEURS</t>
  </si>
  <si>
    <t>SAINT-PAUL-DE-JARRAT</t>
  </si>
  <si>
    <t>SAURAT</t>
  </si>
  <si>
    <t>SURBA</t>
  </si>
  <si>
    <t>TARASCON-SUR-ARIEGE</t>
  </si>
  <si>
    <t>USSAT</t>
  </si>
  <si>
    <t>ARREMBÉCOURT</t>
  </si>
  <si>
    <t>BAILLY-LE-FRANC</t>
  </si>
  <si>
    <t>BRIEL SUR BARSE</t>
  </si>
  <si>
    <t>DOSCHES</t>
  </si>
  <si>
    <t>GERAUDOT</t>
  </si>
  <si>
    <t>JONCREUIL</t>
  </si>
  <si>
    <t>LA LOGE AUX CHEVRES</t>
  </si>
  <si>
    <t>LUSIGNY SUR BARSE</t>
  </si>
  <si>
    <t>MESNIL SAINT PERE</t>
  </si>
  <si>
    <t>MONTIERAMEY</t>
  </si>
  <si>
    <t>MONTREUIL SUR BARSE</t>
  </si>
  <si>
    <t>PINEY</t>
  </si>
  <si>
    <t>LA VILLENEUVE AU CHENE</t>
  </si>
  <si>
    <t>BAGES</t>
  </si>
  <si>
    <t>GRUISSAN</t>
  </si>
  <si>
    <t>NARBONNE</t>
  </si>
  <si>
    <t>PORT-LA-NOUVELLE</t>
  </si>
  <si>
    <t>PEYRIAC-DE-MER</t>
  </si>
  <si>
    <t>PORTEL-DES-CORBIERES</t>
  </si>
  <si>
    <t>ROQUEFORT-DES-CORBIERES</t>
  </si>
  <si>
    <t>SIGEAN</t>
  </si>
  <si>
    <t>ALMONT-LES-JUNIES</t>
  </si>
  <si>
    <t>AMBEYRAC</t>
  </si>
  <si>
    <t>AUZITS</t>
  </si>
  <si>
    <t>BALAGUIER-D'OLT</t>
  </si>
  <si>
    <t>CAMPUAC</t>
  </si>
  <si>
    <t>LA CAPELLE-BALAGUIER</t>
  </si>
  <si>
    <t>CONQUES-EN-ROUERGUE HORS ZP</t>
  </si>
  <si>
    <t>CONQUES-EN-ROUERGUE PARTIEL</t>
  </si>
  <si>
    <t>ESPEYRAC</t>
  </si>
  <si>
    <t>FIRMI</t>
  </si>
  <si>
    <t>FOISSAC</t>
  </si>
  <si>
    <t>GOLINHAC</t>
  </si>
  <si>
    <t>MARCILLAC-VALLON</t>
  </si>
  <si>
    <t>MARTIEL</t>
  </si>
  <si>
    <t>MONTSALES</t>
  </si>
  <si>
    <t>MOSTUEJOULS</t>
  </si>
  <si>
    <t>MOURET</t>
  </si>
  <si>
    <t>NAUVIALE</t>
  </si>
  <si>
    <t>OLS-ET-RINHODES</t>
  </si>
  <si>
    <t>PEYRELEAU</t>
  </si>
  <si>
    <t>PRUINES HORS ZP</t>
  </si>
  <si>
    <t>PRUINES PARTIEL</t>
  </si>
  <si>
    <t>LA ROQUE SAINTE MARGUERITE  (12204)E</t>
  </si>
  <si>
    <t>SAINT-ANDRE-DE-VEZINES</t>
  </si>
  <si>
    <t>SAINT-CHRISTOPHE-VALLON</t>
  </si>
  <si>
    <t>SAINTE-CROIX</t>
  </si>
  <si>
    <t>SAINT-FELIX-DE-LUNEL HORS ZP</t>
  </si>
  <si>
    <t>SAINT-FELIX-DE-LUNEL PARTIEL</t>
  </si>
  <si>
    <t>SAINT-LAURENT-DE-LEVEZOU</t>
  </si>
  <si>
    <t>SAINT-LEONS EX ZP</t>
  </si>
  <si>
    <t>SAINT-LEONS HORS ZP</t>
  </si>
  <si>
    <t>SAINT-LEONS PARTIEL</t>
  </si>
  <si>
    <t>SAINT-SANTIN</t>
  </si>
  <si>
    <t>SALVAGNAC-CAJARC EX-ZP</t>
  </si>
  <si>
    <t>SALVAGNAC-CAJARC HORS ZP</t>
  </si>
  <si>
    <t>SALVAGNAC-CAJARC PARTIEL</t>
  </si>
  <si>
    <t>CAUSSE-ET-DIÈGE</t>
  </si>
  <si>
    <t>SAUJAC EX ZP</t>
  </si>
  <si>
    <t>SAUJAC HORS ZP</t>
  </si>
  <si>
    <t>SAUJAC PARTIEL</t>
  </si>
  <si>
    <t>SEGUR</t>
  </si>
  <si>
    <t>SENERGUES HORS ZP</t>
  </si>
  <si>
    <t>SENERGUES PARTIEL</t>
  </si>
  <si>
    <t>SEVERAC-D'AVEYRON</t>
  </si>
  <si>
    <t>VERRIERES</t>
  </si>
  <si>
    <t>VEYREAU</t>
  </si>
  <si>
    <t>VEZINS-DE-LEVEZOU EX ZP</t>
  </si>
  <si>
    <t>VEZINS-DE-LEVEZOU HORS ZP</t>
  </si>
  <si>
    <t>VEZINS-DE-LEVEZOU PARTIEL</t>
  </si>
  <si>
    <t>VILLENEUVE</t>
  </si>
  <si>
    <t>BOISSET</t>
  </si>
  <si>
    <t>CAYROLS</t>
  </si>
  <si>
    <t>GLENAT</t>
  </si>
  <si>
    <t>LEYNHAC</t>
  </si>
  <si>
    <t>MAURS</t>
  </si>
  <si>
    <t>MONTMURAT</t>
  </si>
  <si>
    <t>MOURJOU</t>
  </si>
  <si>
    <t>PARLAN</t>
  </si>
  <si>
    <t>QUEZAC</t>
  </si>
  <si>
    <t>ROUMEGOUX</t>
  </si>
  <si>
    <t>ROUZIERS</t>
  </si>
  <si>
    <t>SAINT CONSTANT FOURNOULES</t>
  </si>
  <si>
    <t>SAINT-ETIENNE-DE-MAURS</t>
  </si>
  <si>
    <t>SAINT-JULIEN-DE-TOURSAC</t>
  </si>
  <si>
    <t>SAINT SANTIN DE MAURS</t>
  </si>
  <si>
    <t>SAINT SAURY</t>
  </si>
  <si>
    <t>SIRAN</t>
  </si>
  <si>
    <t>LE TRIOULOU</t>
  </si>
  <si>
    <t>LES ADJOTS</t>
  </si>
  <si>
    <t>AUBETERRE-SUR-DRONNE</t>
  </si>
  <si>
    <t>BARDENAC</t>
  </si>
  <si>
    <t>BAZAC</t>
  </si>
  <si>
    <t>BELLON</t>
  </si>
  <si>
    <t>BERNAC</t>
  </si>
  <si>
    <t>BONNES</t>
  </si>
  <si>
    <t>BORS (CANTON DE TUDE-ET-LAVALETTE)</t>
  </si>
  <si>
    <t>BRIE-SOUS-CHALAIS</t>
  </si>
  <si>
    <t>CHALAIS</t>
  </si>
  <si>
    <t>CHATIGNAC</t>
  </si>
  <si>
    <t>LA CHEVRERIE</t>
  </si>
  <si>
    <t>COURGEAC</t>
  </si>
  <si>
    <t>COURLAC</t>
  </si>
  <si>
    <t>CURAC</t>
  </si>
  <si>
    <t>LES ESSARDS</t>
  </si>
  <si>
    <t>LA FORET-DE-TESSE</t>
  </si>
  <si>
    <t>JUIGNAC</t>
  </si>
  <si>
    <t>LAPRADE</t>
  </si>
  <si>
    <t>LONDIGNY</t>
  </si>
  <si>
    <t>MEDILLAC</t>
  </si>
  <si>
    <t>MONTBOYER</t>
  </si>
  <si>
    <t>MONTIGNAC-LE-COQ</t>
  </si>
  <si>
    <t>MONTJEAN</t>
  </si>
  <si>
    <t>MONTMOREAU</t>
  </si>
  <si>
    <t>NABINAUD</t>
  </si>
  <si>
    <t>ORIVAL</t>
  </si>
  <si>
    <t>PALLUAUD</t>
  </si>
  <si>
    <t>PILLAC</t>
  </si>
  <si>
    <t>RIOUX-MARTIN</t>
  </si>
  <si>
    <t>ROUFFIAC</t>
  </si>
  <si>
    <t>RUFFEC</t>
  </si>
  <si>
    <t>SAINT-AVIT</t>
  </si>
  <si>
    <t>SAINT-LAURENT-DES-COMBES</t>
  </si>
  <si>
    <t>SAINT-MARTIAL</t>
  </si>
  <si>
    <t>SAINT-MARTIN-DU-CLOCHER</t>
  </si>
  <si>
    <t>SAINT-QUENTIN-DE-CHALAIS</t>
  </si>
  <si>
    <t>SAINT-ROMAIN</t>
  </si>
  <si>
    <t>SAINT-SEVERIN</t>
  </si>
  <si>
    <t>TAIZE-AIZIE</t>
  </si>
  <si>
    <t>VILLIERS-LE-ROUX</t>
  </si>
  <si>
    <t>YVIERS</t>
  </si>
  <si>
    <t>COURÇON</t>
  </si>
  <si>
    <t>LA GRÈVE SUR MIGNON</t>
  </si>
  <si>
    <t>MARANS</t>
  </si>
  <si>
    <t>LA RONDE</t>
  </si>
  <si>
    <t>SAINT CYR DU DORET</t>
  </si>
  <si>
    <t>SAINT JEAN DE LIVERSAY</t>
  </si>
  <si>
    <t>TAUGON</t>
  </si>
  <si>
    <t>ALBIGNAC</t>
  </si>
  <si>
    <t>ALBUSSAC</t>
  </si>
  <si>
    <t>ALLASSAC</t>
  </si>
  <si>
    <t>ALTILLAC</t>
  </si>
  <si>
    <t>ARGENTAT-SUR-DORDOGNE</t>
  </si>
  <si>
    <t>ASTAILLAC</t>
  </si>
  <si>
    <t>AYEN</t>
  </si>
  <si>
    <t>BASSIGNAC-LE-BAS</t>
  </si>
  <si>
    <t>BEAULIEU-SUR-DORDOGNE</t>
  </si>
  <si>
    <t>BEYNAT</t>
  </si>
  <si>
    <t>BEYSSAC</t>
  </si>
  <si>
    <t>BEYSSENAC</t>
  </si>
  <si>
    <t>BILHAC</t>
  </si>
  <si>
    <t>BRANCEILLES</t>
  </si>
  <si>
    <t>BRIGNAC-LA-PLAINE</t>
  </si>
  <si>
    <t>BRIVE-LA-GAILLARDE</t>
  </si>
  <si>
    <t>BRIVEZAC</t>
  </si>
  <si>
    <t>CAMPS-SAINT-MATHURIN-LEOBAZEL</t>
  </si>
  <si>
    <t>CHABRIGNAC</t>
  </si>
  <si>
    <t>LA CHAPELLE-AUX-BROCS</t>
  </si>
  <si>
    <t>LA CHAPELLE-AUX-SAINTS</t>
  </si>
  <si>
    <t>LA CHAPELLE-SAINT-GERAUD</t>
  </si>
  <si>
    <t>CHARTRIER-FERRIERE</t>
  </si>
  <si>
    <t>CHASTEAUX</t>
  </si>
  <si>
    <t>CHAUFFOUR-SUR-VELL</t>
  </si>
  <si>
    <t>CHENAILLER-MASCHEIX</t>
  </si>
  <si>
    <t>COLLONGES-LA-ROUGE</t>
  </si>
  <si>
    <t>CONCEZE</t>
  </si>
  <si>
    <t>COSNAC</t>
  </si>
  <si>
    <t>CUBLAC</t>
  </si>
  <si>
    <t>CUREMONTE</t>
  </si>
  <si>
    <t>DAMPNIAT</t>
  </si>
  <si>
    <t>DONZENAC</t>
  </si>
  <si>
    <t>ESTIVALS</t>
  </si>
  <si>
    <t>HAUTEFAGE</t>
  </si>
  <si>
    <t>JUGEALS-NAZARETH</t>
  </si>
  <si>
    <t>JUILLAC</t>
  </si>
  <si>
    <t>LAGLEYGEOLLE</t>
  </si>
  <si>
    <t>LANTEUIL</t>
  </si>
  <si>
    <t>LARCHE</t>
  </si>
  <si>
    <t>LASCAUX</t>
  </si>
  <si>
    <t>LIGNEYRAC</t>
  </si>
  <si>
    <t>LIOURDRES</t>
  </si>
  <si>
    <t>LISSAC-SUR-COUZE</t>
  </si>
  <si>
    <t>LOSTANGES</t>
  </si>
  <si>
    <t>LOUIGNAC</t>
  </si>
  <si>
    <t>LUBERSAC</t>
  </si>
  <si>
    <t>MALEMORT</t>
  </si>
  <si>
    <t>MANSAC</t>
  </si>
  <si>
    <t>MARCILLAC-LA-CROZE</t>
  </si>
  <si>
    <t>MENOIRE</t>
  </si>
  <si>
    <t>MERCOEUR</t>
  </si>
  <si>
    <t>MEYSSAC</t>
  </si>
  <si>
    <t>MONCEAUX-SUR-DORDOGNE</t>
  </si>
  <si>
    <t>NESPOULS</t>
  </si>
  <si>
    <t>NEUVILLE</t>
  </si>
  <si>
    <t>NOAILHAC</t>
  </si>
  <si>
    <t>NOAILLES</t>
  </si>
  <si>
    <t>NONARDS</t>
  </si>
  <si>
    <t>ORGNAC-SUR-VEZERE</t>
  </si>
  <si>
    <t>PERPEZAC-LE-BLANC</t>
  </si>
  <si>
    <t>LE PESCHER</t>
  </si>
  <si>
    <t>PUY-D'ARNAC</t>
  </si>
  <si>
    <t>QUEYSSAC-LES-VIGNES</t>
  </si>
  <si>
    <t>REYGADE</t>
  </si>
  <si>
    <t>ROSIERS-DE-JUILLAC</t>
  </si>
  <si>
    <t>SAILLAC</t>
  </si>
  <si>
    <t>SAINT-AULAIRE</t>
  </si>
  <si>
    <t>SAINT-BAZILE-DE-MEYSSAC</t>
  </si>
  <si>
    <t>SAINT-BONNET-LA-RIVIERE</t>
  </si>
  <si>
    <t>SAINT-CERNIN-DE-LARCHE</t>
  </si>
  <si>
    <t>SAINT-CHAMANT</t>
  </si>
  <si>
    <t>SAINT-CYPRIEN</t>
  </si>
  <si>
    <t>SAINT-CYR-LA-ROCHE</t>
  </si>
  <si>
    <t>SAINT-HILAIRE-TAURIEUX</t>
  </si>
  <si>
    <t>SAINT-JULIEN-LE-PELERIN</t>
  </si>
  <si>
    <t>SAINT-JULIEN-MAUMONT</t>
  </si>
  <si>
    <t>SAINT-PANTALEON-DE-LARCHE</t>
  </si>
  <si>
    <t>SAINT-ROBERT</t>
  </si>
  <si>
    <t>SAINT-SOLVE</t>
  </si>
  <si>
    <t>SAINT-VIANCE</t>
  </si>
  <si>
    <t>SEGONZAC</t>
  </si>
  <si>
    <t>SERILHAC</t>
  </si>
  <si>
    <t>SEXCLES</t>
  </si>
  <si>
    <t>SIONIAC</t>
  </si>
  <si>
    <t>TUDEILS</t>
  </si>
  <si>
    <t>TURENNE</t>
  </si>
  <si>
    <t>USSAC</t>
  </si>
  <si>
    <t>VARETZ</t>
  </si>
  <si>
    <t>VARS-SUR-ROSEIX</t>
  </si>
  <si>
    <t>VEGENNES</t>
  </si>
  <si>
    <t>VIGNOLS</t>
  </si>
  <si>
    <t>YSSANDON</t>
  </si>
  <si>
    <t>LA BOUILLIE</t>
  </si>
  <si>
    <t>CAMLEZ</t>
  </si>
  <si>
    <t>CARNOET</t>
  </si>
  <si>
    <t>LA-CHAPELLE-BLANCHE</t>
  </si>
  <si>
    <t>COETLOGON</t>
  </si>
  <si>
    <t>DUAULT</t>
  </si>
  <si>
    <t>ERQUY</t>
  </si>
  <si>
    <t>GOMENE PARTIE DE LA COMMUNE AU SUD DE LA RN164</t>
  </si>
  <si>
    <t>GUENROC</t>
  </si>
  <si>
    <t>GUITTE</t>
  </si>
  <si>
    <t>HILLION</t>
  </si>
  <si>
    <t>ILLIFAUT</t>
  </si>
  <si>
    <t>KERMARIA-SULARD</t>
  </si>
  <si>
    <t>LANGUEUX</t>
  </si>
  <si>
    <t>LANNION</t>
  </si>
  <si>
    <t>LOCARN</t>
  </si>
  <si>
    <t>LOSCOUËT-SUR-MEU</t>
  </si>
  <si>
    <t>LOUANNEC</t>
  </si>
  <si>
    <t>Maël CARHAIX</t>
  </si>
  <si>
    <t>MERDRIGNAC PARTIE DE LA COMMUNE AU SUD DE LA RN164</t>
  </si>
  <si>
    <t>LE MOUSTOIR</t>
  </si>
  <si>
    <t>PAULE</t>
  </si>
  <si>
    <t>PENVENAN</t>
  </si>
  <si>
    <t>PERROS-GUIREC</t>
  </si>
  <si>
    <t>PLEDRAN</t>
  </si>
  <si>
    <t>PLENEUF-VAL-ANDRE</t>
  </si>
  <si>
    <t>PLANGUENOUAL (ancienne commune intégrée dans la nouvelle commune de LAMBALLE-ARMOR)</t>
  </si>
  <si>
    <t>PLEUMEUR-BODOU</t>
  </si>
  <si>
    <t>PLEVIN</t>
  </si>
  <si>
    <t>PLOUASNE</t>
  </si>
  <si>
    <t>PLOURAC’H</t>
  </si>
  <si>
    <t>PLUMAUGAT PARTIE SUD DE LA D46</t>
  </si>
  <si>
    <t>PLUMIEUX</t>
  </si>
  <si>
    <t>PLUSQUELLEC</t>
  </si>
  <si>
    <t>ROSPEZ</t>
  </si>
  <si>
    <t>SAINT-ALBAN</t>
  </si>
  <si>
    <t>SAINT-BRIEUC</t>
  </si>
  <si>
    <t>SAINT-JOUAN-DE-L’ISLE</t>
  </si>
  <si>
    <t>SAINT-MADEN</t>
  </si>
  <si>
    <t>SAINT-QUAY-PERROS</t>
  </si>
  <si>
    <t>TREBRIVAN</t>
  </si>
  <si>
    <t>TREFFRIN</t>
  </si>
  <si>
    <t>TREFUMEL</t>
  </si>
  <si>
    <t>TREGUEUX</t>
  </si>
  <si>
    <t>TRELEVERN</t>
  </si>
  <si>
    <t>TREMOREL</t>
  </si>
  <si>
    <t>TREVOU-TREGUINEC</t>
  </si>
  <si>
    <t>TREZENY</t>
  </si>
  <si>
    <t>YFFINIAC</t>
  </si>
  <si>
    <t>ABJAT-SUR-BANDIAT</t>
  </si>
  <si>
    <t>AGONAC</t>
  </si>
  <si>
    <t>AJAT</t>
  </si>
  <si>
    <t>ALLES-SUR-DORDOGNE</t>
  </si>
  <si>
    <t>ALLAS-LES-MINES</t>
  </si>
  <si>
    <t>ALLEMANS</t>
  </si>
  <si>
    <t>ANGOISSE</t>
  </si>
  <si>
    <t>ANLHIAC</t>
  </si>
  <si>
    <t>ANNESSE-ET-BEAULIEU</t>
  </si>
  <si>
    <t>ANTONNE-ET-TRIGONANT</t>
  </si>
  <si>
    <t>ARCHIGNAC</t>
  </si>
  <si>
    <t>AUBAS (NORD DE LA D704)</t>
  </si>
  <si>
    <t>AUDRIX</t>
  </si>
  <si>
    <t>AUGIGNAC</t>
  </si>
  <si>
    <t>AURIAC-DU-PERIGORD</t>
  </si>
  <si>
    <t>AZERAT</t>
  </si>
  <si>
    <t>BACHELLERIE</t>
  </si>
  <si>
    <t>BADEFOLS-D'ANS</t>
  </si>
  <si>
    <t>BADEFOLS-SUR-DORDOGNE</t>
  </si>
  <si>
    <t>BANEUIL</t>
  </si>
  <si>
    <t>BARDOU</t>
  </si>
  <si>
    <t>BARS</t>
  </si>
  <si>
    <t>BASSILLAC ET AUBEROCHE</t>
  </si>
  <si>
    <t>BAYAC</t>
  </si>
  <si>
    <t>BEAUMONTOIS EN PERIGORD</t>
  </si>
  <si>
    <t>BEAUPOUYET</t>
  </si>
  <si>
    <t>BEAUREGARD-DE-TERRASSON</t>
  </si>
  <si>
    <t>BEAUREGARD-ET-BASSAC</t>
  </si>
  <si>
    <t>BEAURONNE</t>
  </si>
  <si>
    <t>BELEYMAS</t>
  </si>
  <si>
    <t>PAYS DE BELVES</t>
  </si>
  <si>
    <t>BERBIGUIERES</t>
  </si>
  <si>
    <t>BERGERAC(SUD EST /NORD OUEST )</t>
  </si>
  <si>
    <t>BERTRIC-BUREE</t>
  </si>
  <si>
    <t>BESSE</t>
  </si>
  <si>
    <t>BEYNAC-ET-CAZENAC</t>
  </si>
  <si>
    <t>BIRON</t>
  </si>
  <si>
    <t>BOISSE</t>
  </si>
  <si>
    <t>BOISSEUILH</t>
  </si>
  <si>
    <t>BORREZE</t>
  </si>
  <si>
    <t>BOSSET</t>
  </si>
  <si>
    <t>BOUILLAC</t>
  </si>
  <si>
    <t>BOULAZAC ISLE MANOIRE SUD/NORD DE A89</t>
  </si>
  <si>
    <t>BOUNIAGUES</t>
  </si>
  <si>
    <t>BOURDEIX</t>
  </si>
  <si>
    <t>BOURG-DU-BOST</t>
  </si>
  <si>
    <t>BOURGNAC</t>
  </si>
  <si>
    <t>BOURNIQUEL</t>
  </si>
  <si>
    <t>BOURROU</t>
  </si>
  <si>
    <t>BOUTEILLES-SAINT-SEBASTIEN</t>
  </si>
  <si>
    <t>BOUZIC</t>
  </si>
  <si>
    <t>BRANTOME EN PERIGORD</t>
  </si>
  <si>
    <t>BROUCHAUD</t>
  </si>
  <si>
    <t>BUGUE</t>
  </si>
  <si>
    <t>BUISSON-DE-CADOUIN</t>
  </si>
  <si>
    <t>BUSSAC</t>
  </si>
  <si>
    <t>BUSSEROLLES</t>
  </si>
  <si>
    <t>BUSSIERE-BADIL</t>
  </si>
  <si>
    <t>CALES</t>
  </si>
  <si>
    <t>CALVIAC-EN-PERIGORD</t>
  </si>
  <si>
    <t>CAMPAGNAC-LES-QUERCY</t>
  </si>
  <si>
    <t>CAMPAGNE</t>
  </si>
  <si>
    <t>CAMPSEGRET</t>
  </si>
  <si>
    <t>CANTILLAC</t>
  </si>
  <si>
    <t>CAPDROT</t>
  </si>
  <si>
    <t>CARLUX</t>
  </si>
  <si>
    <t>CARSAC-AILLAC</t>
  </si>
  <si>
    <t>CARVES</t>
  </si>
  <si>
    <t>CASSAGNE</t>
  </si>
  <si>
    <t>CASTELNAUD-LA-CHAPELLE</t>
  </si>
  <si>
    <t>CASTELS ET BEZENAC</t>
  </si>
  <si>
    <t>CAUSE-DE-CLERANS</t>
  </si>
  <si>
    <t>CAZOULES</t>
  </si>
  <si>
    <t>CENAC-ET-SAINT-JULIEN</t>
  </si>
  <si>
    <t>CHALAGNAC</t>
  </si>
  <si>
    <t>CHAMPAGNAC-DE-BELAIR</t>
  </si>
  <si>
    <t>CHAMPCEVINEL</t>
  </si>
  <si>
    <t>CHAMPNIERS-ET-REILHAC</t>
  </si>
  <si>
    <t>CHAMPS-ROMAIN</t>
  </si>
  <si>
    <t>CHANCELADE</t>
  </si>
  <si>
    <t>CHANTERAC</t>
  </si>
  <si>
    <t>CHAPELLE-AUBAREIL</t>
  </si>
  <si>
    <t>CHAPELLE-FAUCHER</t>
  </si>
  <si>
    <t>CHAPELLE-GONAGUET</t>
  </si>
  <si>
    <t>CHAPELLE-GRESIGNAC</t>
  </si>
  <si>
    <t>CHAPELLE-MONTMOREAU</t>
  </si>
  <si>
    <t>CHAPELLE-SAINT-JEAN</t>
  </si>
  <si>
    <t>CHASSAIGNES</t>
  </si>
  <si>
    <t>CHATEAU-L'EVEQUE</t>
  </si>
  <si>
    <t>CHATRES</t>
  </si>
  <si>
    <t>COTEAUX PERIGOURDINS</t>
  </si>
  <si>
    <t>CHERVEIX-CUBAS</t>
  </si>
  <si>
    <t>CHOURGNAC</t>
  </si>
  <si>
    <t>CLADECH</t>
  </si>
  <si>
    <t>CLERMONT-DE-BEAUREGARD</t>
  </si>
  <si>
    <t>CLERMONT-D'EXCIDEUIL</t>
  </si>
  <si>
    <t>COLOMBIER</t>
  </si>
  <si>
    <t>COLY</t>
  </si>
  <si>
    <t>COMBERANCHE-ET-EPELUCHE</t>
  </si>
  <si>
    <t>CONDAT-SUR-TRINCOU</t>
  </si>
  <si>
    <t>CONDAT-SUR-VEZERE</t>
  </si>
  <si>
    <t>CONNE-DE-LABARDE</t>
  </si>
  <si>
    <t>COQUILLE</t>
  </si>
  <si>
    <t>CORGNAC-SUR-L'ISLE</t>
  </si>
  <si>
    <t>CORNILLE</t>
  </si>
  <si>
    <t>COUBJOURS</t>
  </si>
  <si>
    <t>COULAURES</t>
  </si>
  <si>
    <t>COULOUNIEIX-CHAMIERS</t>
  </si>
  <si>
    <t>COURSAC</t>
  </si>
  <si>
    <t>COURS-DE-PILE</t>
  </si>
  <si>
    <t>COUX ET BIGAROQUE-MOUZENS</t>
  </si>
  <si>
    <t>COUZE-ET-SAINT-FRONT</t>
  </si>
  <si>
    <t>CREYSSE</t>
  </si>
  <si>
    <t>CREYSSENSAC-ET-PISSOT</t>
  </si>
  <si>
    <t>CUBJAC-AUVEZERE-VAL D'ANS</t>
  </si>
  <si>
    <t>CUNEGES</t>
  </si>
  <si>
    <t>DAGLAN</t>
  </si>
  <si>
    <t>DOISSAT</t>
  </si>
  <si>
    <t>DOMME</t>
  </si>
  <si>
    <t>DORNAC</t>
  </si>
  <si>
    <t>DOUVILLE</t>
  </si>
  <si>
    <t>DOUZE</t>
  </si>
  <si>
    <t>DOUZILLAC</t>
  </si>
  <si>
    <t>DUSSAC</t>
  </si>
  <si>
    <t>ECHOURGNAC</t>
  </si>
  <si>
    <t>EGLISE-NEUVE-DE-VERGT</t>
  </si>
  <si>
    <t>EGLISE-NEUVE-D'ISSAC</t>
  </si>
  <si>
    <t>ESCOIRE</t>
  </si>
  <si>
    <t>ETOUARS</t>
  </si>
  <si>
    <t>EXCIDEUIL</t>
  </si>
  <si>
    <t>EYGURANDE-ET-GARDEDEUIL</t>
  </si>
  <si>
    <t>EYMET</t>
  </si>
  <si>
    <t>PLAISANCE</t>
  </si>
  <si>
    <t>EYVIRAT</t>
  </si>
  <si>
    <t>EYZERAC</t>
  </si>
  <si>
    <t>EYZIES</t>
  </si>
  <si>
    <t>FANLAC NORD DE LA GR 36</t>
  </si>
  <si>
    <t>FARGES</t>
  </si>
  <si>
    <t>FAURILLES</t>
  </si>
  <si>
    <t>FAUX</t>
  </si>
  <si>
    <t>FEUILLADE</t>
  </si>
  <si>
    <t>FIRBEIX</t>
  </si>
  <si>
    <t>FLAUGEAC</t>
  </si>
  <si>
    <t>FLEIX</t>
  </si>
  <si>
    <t>FLEURAC</t>
  </si>
  <si>
    <t>FLORIMONT-GAUMIER</t>
  </si>
  <si>
    <t>FONROQUE</t>
  </si>
  <si>
    <t>FOSSEMAGNE</t>
  </si>
  <si>
    <t>FOULEIX</t>
  </si>
  <si>
    <t>FRAISSE</t>
  </si>
  <si>
    <t>GABILLOU</t>
  </si>
  <si>
    <t>GAGEAC-ET-ROUILLAC</t>
  </si>
  <si>
    <t>GARDONNE</t>
  </si>
  <si>
    <t>GAUGEAC</t>
  </si>
  <si>
    <t>GENIS</t>
  </si>
  <si>
    <t>GINESTET</t>
  </si>
  <si>
    <t>GRANGES-D'ANS (AU SUD DE LA D70)</t>
  </si>
  <si>
    <t>GRANGES-D'ANS (AU NORD DE LA D70)</t>
  </si>
  <si>
    <t>GRIGNOLS</t>
  </si>
  <si>
    <t>GRIVES</t>
  </si>
  <si>
    <t>GROLEJAC</t>
  </si>
  <si>
    <t>GRUN-BORDAS</t>
  </si>
  <si>
    <t>HAUTEFORT</t>
  </si>
  <si>
    <t>ISSAC</t>
  </si>
  <si>
    <t>ISSIGEAC</t>
  </si>
  <si>
    <t>JAURE</t>
  </si>
  <si>
    <t>JAVERLHAC-ET-LA-CHAPELLE-SAINT-ROBERT</t>
  </si>
  <si>
    <t>JAYAC</t>
  </si>
  <si>
    <t>JEMAYE-PONTEYRAUD</t>
  </si>
  <si>
    <t>JOURNIAC</t>
  </si>
  <si>
    <t>JUMILHAC-LE-GRAND</t>
  </si>
  <si>
    <t>LACROPTE</t>
  </si>
  <si>
    <t>FORCE</t>
  </si>
  <si>
    <t>LALINDE</t>
  </si>
  <si>
    <t>LAMONZIE-MONTASTRUC</t>
  </si>
  <si>
    <t>LAMONZIE-SAINT-MARTIN</t>
  </si>
  <si>
    <t>LANOUAILLE</t>
  </si>
  <si>
    <t>LANQUAIS</t>
  </si>
  <si>
    <t>LARDIN-SAINT-LAZARE</t>
  </si>
  <si>
    <t>LARZAC</t>
  </si>
  <si>
    <t>LAVALADE</t>
  </si>
  <si>
    <t>LAVAUR</t>
  </si>
  <si>
    <t>LAVEYSSIERE</t>
  </si>
  <si>
    <t>LECHES</t>
  </si>
  <si>
    <t>LEGUILLAC-DE-L'AUCHE</t>
  </si>
  <si>
    <t>LEMBRAS</t>
  </si>
  <si>
    <t>LEMPZOURS</t>
  </si>
  <si>
    <t>LIMEUIL</t>
  </si>
  <si>
    <t>LIMEYRAT</t>
  </si>
  <si>
    <t>LIORAC-SUR-LOUYRE</t>
  </si>
  <si>
    <t>LISLE</t>
  </si>
  <si>
    <t>LOLME</t>
  </si>
  <si>
    <t>LOUBEJAC</t>
  </si>
  <si>
    <t>LUNAS</t>
  </si>
  <si>
    <t>LUSIGNAC</t>
  </si>
  <si>
    <t>LUSSAS-ET-NONTRONNEAU</t>
  </si>
  <si>
    <t>MANAURIE</t>
  </si>
  <si>
    <t>MANZAC-SUR-VERN</t>
  </si>
  <si>
    <t>MARCILLAC-SAINT-QUENTIN</t>
  </si>
  <si>
    <t>MARNAC</t>
  </si>
  <si>
    <t>MARQUAY</t>
  </si>
  <si>
    <t>MARSAC-SUR-L'ISLE</t>
  </si>
  <si>
    <t>MARSALES</t>
  </si>
  <si>
    <t>EYRAUD CREMPSE MAURENS</t>
  </si>
  <si>
    <t>MAUZAC-ET-GRAND-CASTANG</t>
  </si>
  <si>
    <t>MAUZENS-ET-MIREMONT</t>
  </si>
  <si>
    <t>MAYAC</t>
  </si>
  <si>
    <t>MAZEYROLLES</t>
  </si>
  <si>
    <t>MENSIGNAC</t>
  </si>
  <si>
    <t>MESCOULES</t>
  </si>
  <si>
    <t>MEYRALS</t>
  </si>
  <si>
    <t>MIALET</t>
  </si>
  <si>
    <t>MILHAC-DE-NONTRON</t>
  </si>
  <si>
    <t>MOLIERES</t>
  </si>
  <si>
    <t>MONBAZILLAC</t>
  </si>
  <si>
    <t>MONESTIER</t>
  </si>
  <si>
    <t>MONFAUCON</t>
  </si>
  <si>
    <t>MONMADALES</t>
  </si>
  <si>
    <t>MONMARVES</t>
  </si>
  <si>
    <t>MONPAZIER</t>
  </si>
  <si>
    <t>MONSAC</t>
  </si>
  <si>
    <t>MONSAGUEL</t>
  </si>
  <si>
    <t>MONTAGNAC-D'AUBEROCHE</t>
  </si>
  <si>
    <t>MONTAGNAC-LA-CREMPSE</t>
  </si>
  <si>
    <t>MONTAUT</t>
  </si>
  <si>
    <t>MONTFERRAND-DU-PERIGORD</t>
  </si>
  <si>
    <t>MONTIGNAC (0107 AU NORD DE LA VÉZÈRE)</t>
  </si>
  <si>
    <t>MONPLAISANT</t>
  </si>
  <si>
    <t>MONTREM</t>
  </si>
  <si>
    <t>MOULEYDIER</t>
  </si>
  <si>
    <t>MUSSIDAN</t>
  </si>
  <si>
    <t>NABIRAT</t>
  </si>
  <si>
    <t>NADAILLAC</t>
  </si>
  <si>
    <t>NAILHAC</t>
  </si>
  <si>
    <t>NANTEUIL-AURIAC-DE-BOURZAC</t>
  </si>
  <si>
    <t>NANTHEUIL</t>
  </si>
  <si>
    <t>NANTHIAT</t>
  </si>
  <si>
    <t>NAUSSANNES</t>
  </si>
  <si>
    <t>NEGRONDES</t>
  </si>
  <si>
    <t>NEUVIC</t>
  </si>
  <si>
    <t>NONTRON</t>
  </si>
  <si>
    <t>SANILHAC</t>
  </si>
  <si>
    <t>ORLIAC</t>
  </si>
  <si>
    <t>ORLIAGUET</t>
  </si>
  <si>
    <t>PARCOUL-CHENAUD</t>
  </si>
  <si>
    <t>PAULIN</t>
  </si>
  <si>
    <t>PAUNAT</t>
  </si>
  <si>
    <t>PAYZAC</t>
  </si>
  <si>
    <t>PAZAYAC</t>
  </si>
  <si>
    <t>PERIGUEUX</t>
  </si>
  <si>
    <t>PETIT-BERSAC</t>
  </si>
  <si>
    <t>PEYRIGNAC</t>
  </si>
  <si>
    <t>PEYRILLAC-ET-MILLAC</t>
  </si>
  <si>
    <t>PEYZAC-LE-MOUSTIER</t>
  </si>
  <si>
    <t>PEZULS</t>
  </si>
  <si>
    <t>PIEGUT-PLUVIERS</t>
  </si>
  <si>
    <t>PLAZAC (SUD / NORD)</t>
  </si>
  <si>
    <t>POMPORT</t>
  </si>
  <si>
    <t>PONTOURS</t>
  </si>
  <si>
    <t>PRATS-DE-CARLUX</t>
  </si>
  <si>
    <t>PRATS-DU-PERIGORD</t>
  </si>
  <si>
    <t>PRESSIGNAC-VICQ</t>
  </si>
  <si>
    <t>PREYSSAC-D'EXCIDEUIL</t>
  </si>
  <si>
    <t>PRIGONRIEUX</t>
  </si>
  <si>
    <t>PROISSANS</t>
  </si>
  <si>
    <t>QUEYSSAC</t>
  </si>
  <si>
    <t>QUINSAC</t>
  </si>
  <si>
    <t>RAMPIEUX</t>
  </si>
  <si>
    <t>RAZAC-D'EYMET</t>
  </si>
  <si>
    <t>RAZAC-DE-SAUSSIGNAC</t>
  </si>
  <si>
    <t>RAZAC-SUR-L'ISLE</t>
  </si>
  <si>
    <t>RIBAGNAC</t>
  </si>
  <si>
    <t>RIBERAC</t>
  </si>
  <si>
    <t>ROCHE-CHALAIS</t>
  </si>
  <si>
    <t>ROQUE-GAGEAC</t>
  </si>
  <si>
    <t>ROUFFIGNAC-SAINT-CERNIN-DE-REILHAC</t>
  </si>
  <si>
    <t>ROUFFIGNAC-DE-SIGOULES</t>
  </si>
  <si>
    <t>SADILLAC</t>
  </si>
  <si>
    <t>SAGELAT</t>
  </si>
  <si>
    <t>SAINT-AGNE</t>
  </si>
  <si>
    <t>VAL DE LOUYRE ET CAUDEAU</t>
  </si>
  <si>
    <t>SAINT-AMAND-DE-COLY</t>
  </si>
  <si>
    <t>SAINT-AMAND-DE-VERGT</t>
  </si>
  <si>
    <t>SAINT-ANDRE-D'ALLAS</t>
  </si>
  <si>
    <t>SAINT-ANDRE-DE-DOUBLE</t>
  </si>
  <si>
    <t>SAINT-AQUILIN</t>
  </si>
  <si>
    <t>SAINT-ASTIER</t>
  </si>
  <si>
    <t>SAINT-AUBIN-DE-CADELECH</t>
  </si>
  <si>
    <t>SAINT-AUBIN-DE-LANQUAIS</t>
  </si>
  <si>
    <t>SAINT-AUBIN-DE-NABIRAT</t>
  </si>
  <si>
    <t>SAINT AULAYE-PUYMANGOU</t>
  </si>
  <si>
    <t>SAINT-AVIT-DE-VIALARD</t>
  </si>
  <si>
    <t>SAINT-AVIT-RIVIERE</t>
  </si>
  <si>
    <t>SAINT-AVIT-SENIEUR</t>
  </si>
  <si>
    <t>SAINT-BARTHELEMY-DE-BELLEGARDE</t>
  </si>
  <si>
    <t>SAINT-BARTHELEMY-DE-BUSSIERE</t>
  </si>
  <si>
    <t>SAINT-CAPRAISE-DE-LALINDE</t>
  </si>
  <si>
    <t>SAINT-CAPRAISE-D'EYMET</t>
  </si>
  <si>
    <t>SAINT-CASSIEN</t>
  </si>
  <si>
    <t>SAINT-CERNIN-DE-LABARDE</t>
  </si>
  <si>
    <t>SAINT-CERNIN-DE-L'HERM</t>
  </si>
  <si>
    <t>SAINT-CHAMASSY</t>
  </si>
  <si>
    <t>SAINT-CIRQ</t>
  </si>
  <si>
    <t>SAINT-CREPIN-D'AUBEROCHE</t>
  </si>
  <si>
    <t>SAINT-CREPIN-DE-RICHEMONT</t>
  </si>
  <si>
    <t>SAINT-CREPIN-ET-CARLUCET</t>
  </si>
  <si>
    <t>SAINT-CYBRANET</t>
  </si>
  <si>
    <t>SAINT-CYR-LES-CHAMPAGNES</t>
  </si>
  <si>
    <t>SAINT-ESTEPHE</t>
  </si>
  <si>
    <t>SAINT-ETIENNE-DE-PUYCORBIER</t>
  </si>
  <si>
    <t>SAINTE-EULALIE-D'ANS</t>
  </si>
  <si>
    <t>SAINTE-EULALIE-D'EYMET</t>
  </si>
  <si>
    <t>SAINT-FELIX-DE-REILLAC-ET-MORTEMART</t>
  </si>
  <si>
    <t>SAINT-FELIX-DE-VILLADEIX</t>
  </si>
  <si>
    <t>SAINTE-FOY-DE-BELVES</t>
  </si>
  <si>
    <t>SAINTE-FOY-DE-LONGAS</t>
  </si>
  <si>
    <t>SAINT-FRONT-D'ALEMPS</t>
  </si>
  <si>
    <t>SAINT-FRONT-DE-PRADOUX</t>
  </si>
  <si>
    <t>SAINT-FRONT-LA-RIVIERE</t>
  </si>
  <si>
    <t>SAINT-FRONT-SUR-NIZONNE</t>
  </si>
  <si>
    <t>SAINT-GENIES</t>
  </si>
  <si>
    <t>SAINT-GEORGES-BLANCANEIX</t>
  </si>
  <si>
    <t>SAINT-GEORGES-DE-MONTCLARD</t>
  </si>
  <si>
    <t>SAINT-GERAUD-DE-CORPS</t>
  </si>
  <si>
    <t>SAINT-GERMAIN-DE-BELVES</t>
  </si>
  <si>
    <t>SAINT-GERMAIN-DES-PRES</t>
  </si>
  <si>
    <t>SAINT-GERMAIN-DU-SALEMBRE</t>
  </si>
  <si>
    <t>SAINT-GERMAIN-ET-MONS</t>
  </si>
  <si>
    <t>SAINT-GERY</t>
  </si>
  <si>
    <t>SAINT-GEYRAC</t>
  </si>
  <si>
    <t>SAINT-HILAIRE-D'ESTISSAC</t>
  </si>
  <si>
    <t>SAINT JULIEN INNOCENCE EULALIE</t>
  </si>
  <si>
    <t>SAINT-JEAN-D'ATAUX</t>
  </si>
  <si>
    <t>SAINT-JEAN-DE-COLE</t>
  </si>
  <si>
    <t>SAINT-JEAN-D'ESTISSAC</t>
  </si>
  <si>
    <t>SAINT-JEAN-D'EYRAUD</t>
  </si>
  <si>
    <t>SAINT-JORY-DE-CHALAIS</t>
  </si>
  <si>
    <t>SAINT-JORY-LAS-BLOUX</t>
  </si>
  <si>
    <t>SAINT-JULIEN-DE-CREMPSE</t>
  </si>
  <si>
    <t>SAINT-JULIEN-DE-LAMPON</t>
  </si>
  <si>
    <t>SAINT-JULIEN-D'EYMET</t>
  </si>
  <si>
    <t>SAINT-LAURENT-DES-HOMMES</t>
  </si>
  <si>
    <t>SAINT-LAURENT-DES-VIGNES</t>
  </si>
  <si>
    <t>SAINT-LAURENT-LA-VALLEE</t>
  </si>
  <si>
    <t>SAINT-LEON-D'ISSIGEAC</t>
  </si>
  <si>
    <t>SAINT-LEON-SUR-L'ISLE</t>
  </si>
  <si>
    <t>SAINT-LEON-SUR-VEZERE</t>
  </si>
  <si>
    <t>SAINT-LOUIS-EN-L'ISLE</t>
  </si>
  <si>
    <t>SAINT-MARCEL-DU-PERIGORD</t>
  </si>
  <si>
    <t>SAINT-MARCORY</t>
  </si>
  <si>
    <t>SAINT-MARTIAL-D'ALBAREDE</t>
  </si>
  <si>
    <t>SAINT-MARTIAL-D'ARTENSET</t>
  </si>
  <si>
    <t>SAINT-MARTIAL-DE-NABIRAT</t>
  </si>
  <si>
    <t>SAINT-MARTIAL-DE-VALETTE</t>
  </si>
  <si>
    <t>SAINT-MARTIAL-VIVEYROL</t>
  </si>
  <si>
    <t>SAINT-MARTIN-DE-FRESSENGEAS</t>
  </si>
  <si>
    <t>SAINT-MARTIN-DE-RIBERAC</t>
  </si>
  <si>
    <t>SAINT-MARTIN-DES-COMBES</t>
  </si>
  <si>
    <t>SAINT-MARTIN-L'ASTIER</t>
  </si>
  <si>
    <t>SAINT-MARTIN-LE-PIN</t>
  </si>
  <si>
    <t>SAINT-MAIME-DE-PEREYROL</t>
  </si>
  <si>
    <t>SAINT-MEDARD-DE-MUSSIDAN</t>
  </si>
  <si>
    <t>SAINT-MEDARD-D'EXCIDEUIL</t>
  </si>
  <si>
    <t>SAINT-MESMIN</t>
  </si>
  <si>
    <t>SAINT-MICHEL-DE-DOUBLE</t>
  </si>
  <si>
    <t>SAINT-MICHEL-DE-VILLADEIX</t>
  </si>
  <si>
    <t>SAINTE-MONDANE</t>
  </si>
  <si>
    <t>SAINTE-NATHALENE</t>
  </si>
  <si>
    <t>SAINT-NEXANS</t>
  </si>
  <si>
    <t>SAINTE-ORSE</t>
  </si>
  <si>
    <t>SAINT-PANCRACE</t>
  </si>
  <si>
    <t>SAINT-PANTALY-D'EXCIDEUIL</t>
  </si>
  <si>
    <t>SAINT-PARDOUX-ET-VIELVIC</t>
  </si>
  <si>
    <t>SAINT-PARDOUX-LA-RIVIERE</t>
  </si>
  <si>
    <t>SAINT-PAUL-DE-SERRE</t>
  </si>
  <si>
    <t>SAINT-PAUL-LA-ROCHE</t>
  </si>
  <si>
    <t>SAINT-PAUL-LIZONNE</t>
  </si>
  <si>
    <t>SAINT-PERDOUX</t>
  </si>
  <si>
    <t>SAINT-PIERRE-DE-CHIGNAC</t>
  </si>
  <si>
    <t>SAINT-PIERRE-DE-COLE</t>
  </si>
  <si>
    <t>SAINT-PIERRE-DE-FRUGIE</t>
  </si>
  <si>
    <t>SAINT-PIERRE-D'EYRAUD</t>
  </si>
  <si>
    <t>SAINT-POMPONT</t>
  </si>
  <si>
    <t>SAINT-PRIEST-LES-FOUGERES</t>
  </si>
  <si>
    <t>SAINT PRIVAT EN PERIGORD</t>
  </si>
  <si>
    <t>SAINT-RABIER</t>
  </si>
  <si>
    <t>SAINTE-RADEGONDE</t>
  </si>
  <si>
    <t>SAINT-RAPHAEL</t>
  </si>
  <si>
    <t>SAINT-ROMAIN-DE-MONPAZIER</t>
  </si>
  <si>
    <t>SAINT-ROMAIN-ET-SAINT-CLEMENT</t>
  </si>
  <si>
    <t>SAINT-SAUD-LACOUSSIERE</t>
  </si>
  <si>
    <t>SAINT-SAUVEUR</t>
  </si>
  <si>
    <t>SAINT-SAUVEUR-LALANDE</t>
  </si>
  <si>
    <t>SAINT-SEVERIN-D'ESTISSAC</t>
  </si>
  <si>
    <t>SAINT-SULPICE-D'EXCIDEUIL</t>
  </si>
  <si>
    <t>SAINTE-TRIE</t>
  </si>
  <si>
    <t>SAINT-VINCENT-DE-CONNEZAC</t>
  </si>
  <si>
    <t>SAINT-VINCENT-DE-COSSE</t>
  </si>
  <si>
    <t>SAINT-VINCENT-JALMOUTIERS</t>
  </si>
  <si>
    <t>SAINT-VINCENT-LE-PALUEL</t>
  </si>
  <si>
    <t>SAINT-VINCENT-SUR-L'ISLE</t>
  </si>
  <si>
    <t>SALAGNAC</t>
  </si>
  <si>
    <t>SALIGNAC-EYVIGUES</t>
  </si>
  <si>
    <t>SALLES-DE-BELVES</t>
  </si>
  <si>
    <t>SALON</t>
  </si>
  <si>
    <t>SARLANDE</t>
  </si>
  <si>
    <t>SARLAT-LA-CANEDA</t>
  </si>
  <si>
    <t>SARLIAC-SUR-L'ISLE</t>
  </si>
  <si>
    <t>SARRAZAC</t>
  </si>
  <si>
    <t>SAUSSIGNAC</t>
  </si>
  <si>
    <t>SAVIGNAC-DE-MIREMONT</t>
  </si>
  <si>
    <t>SAVIGNAC-DE-NONTRON</t>
  </si>
  <si>
    <t>SAVIGNAC-LEDRIER</t>
  </si>
  <si>
    <t>SAVIGNAC-LES-EGLISES</t>
  </si>
  <si>
    <t>SCEAU-SAINT-ANGEL</t>
  </si>
  <si>
    <t>SENCENAC-PUY-DE-FOURCHES</t>
  </si>
  <si>
    <t>SERGEAC</t>
  </si>
  <si>
    <t>SERRES-ET-MONTGUYARD</t>
  </si>
  <si>
    <t>SERVANCHES</t>
  </si>
  <si>
    <t>SIGOULES ET FLAUGEAC</t>
  </si>
  <si>
    <t>SIMEYROLS</t>
  </si>
  <si>
    <t>SINGLEYRAC</t>
  </si>
  <si>
    <t>SIORAC-DE-RIBERAC</t>
  </si>
  <si>
    <t>SIORAC-EN-PERIGORD</t>
  </si>
  <si>
    <t>SORGES ET LIGUEUX EN PERIGORD EST DE LA RN21 /OUEST DE LA RN21</t>
  </si>
  <si>
    <t>SOUDAT</t>
  </si>
  <si>
    <t>SOULAURES</t>
  </si>
  <si>
    <t>SOURZAC</t>
  </si>
  <si>
    <t>TAMNIES</t>
  </si>
  <si>
    <t>TEILLOTS</t>
  </si>
  <si>
    <t>TEMPLE-LAGUYON</t>
  </si>
  <si>
    <t>TERRASSON-LAVILLEDIEU</t>
  </si>
  <si>
    <t>TEYJAT</t>
  </si>
  <si>
    <t>THENAC</t>
  </si>
  <si>
    <t>THENON</t>
  </si>
  <si>
    <t>THIVIERS</t>
  </si>
  <si>
    <t>THONAC</t>
  </si>
  <si>
    <t>TOCANE-SAINT-APRE</t>
  </si>
  <si>
    <t>TOURTOIRAC</t>
  </si>
  <si>
    <t>TRELISSAC</t>
  </si>
  <si>
    <t>TREMOLAT</t>
  </si>
  <si>
    <t>TURSAC</t>
  </si>
  <si>
    <t>URVAL</t>
  </si>
  <si>
    <t>VALLEREUIL</t>
  </si>
  <si>
    <t>VALOJOULX</t>
  </si>
  <si>
    <t>VANXAINS</t>
  </si>
  <si>
    <t>VARENNES</t>
  </si>
  <si>
    <t>VAUNAC</t>
  </si>
  <si>
    <t>VENDOIRE</t>
  </si>
  <si>
    <t>VERDON</t>
  </si>
  <si>
    <t>VERGT</t>
  </si>
  <si>
    <t>VERGT-DE-BIRON</t>
  </si>
  <si>
    <t>VERTEILLAC</t>
  </si>
  <si>
    <t>VEYRIGNAC</t>
  </si>
  <si>
    <t>VEYRINES-DE-DOMME</t>
  </si>
  <si>
    <t>VEYRINES-DE-VERGT</t>
  </si>
  <si>
    <t>VEZAC</t>
  </si>
  <si>
    <t>VILLAC</t>
  </si>
  <si>
    <t>VILLAMBLARD</t>
  </si>
  <si>
    <t>VILLARS</t>
  </si>
  <si>
    <t>VILLEFRANCHE-DU-PERIGORD</t>
  </si>
  <si>
    <t>VILLETOUREIX</t>
  </si>
  <si>
    <t>VITRAC</t>
  </si>
  <si>
    <t>LETTEGUIVES</t>
  </si>
  <si>
    <t>PERRUEL</t>
  </si>
  <si>
    <t>VASCOEUIL</t>
  </si>
  <si>
    <t>CARHAIX-PLOUGUER</t>
  </si>
  <si>
    <t>KERGLOFF</t>
  </si>
  <si>
    <t>MOTREFF</t>
  </si>
  <si>
    <t>PLOUNEVEZEL</t>
  </si>
  <si>
    <t>POULLAOUEN</t>
  </si>
  <si>
    <t>ANAN</t>
  </si>
  <si>
    <t>BLAJAN</t>
  </si>
  <si>
    <t>BOULOGNE-SUR-GESSE</t>
  </si>
  <si>
    <t>CASSAGNABERE-TOURNAS</t>
  </si>
  <si>
    <t>CASTERA-VIGNOLES</t>
  </si>
  <si>
    <t>CHARLAS</t>
  </si>
  <si>
    <t>CIADOUX</t>
  </si>
  <si>
    <t>ESCANECRABE</t>
  </si>
  <si>
    <t>ESPARRON</t>
  </si>
  <si>
    <t>LESPUGUE</t>
  </si>
  <si>
    <t>LILHAC</t>
  </si>
  <si>
    <t>MONDILHAN</t>
  </si>
  <si>
    <t>MONTBERNARD</t>
  </si>
  <si>
    <t>MONTESQUIEU-GUITTAUT</t>
  </si>
  <si>
    <t>MONTGAILLARD-SUR-SAVE</t>
  </si>
  <si>
    <t>NENIGAN</t>
  </si>
  <si>
    <t>PEGUILHAN</t>
  </si>
  <si>
    <t>PUYMAURIN</t>
  </si>
  <si>
    <t>SAINT-ANDRE</t>
  </si>
  <si>
    <t>SAINT-FERREOL-DE-COMMINGES</t>
  </si>
  <si>
    <t>SAINT-LARY-BOUJEAN</t>
  </si>
  <si>
    <t>SAINT-LAURENT</t>
  </si>
  <si>
    <t>SAINT-MARCET</t>
  </si>
  <si>
    <t>SAINT-PE-DELBOSC</t>
  </si>
  <si>
    <t>SALERM</t>
  </si>
  <si>
    <t>SAMAN</t>
  </si>
  <si>
    <t>AIGNAN</t>
  </si>
  <si>
    <t>Mesure(s) 3</t>
  </si>
  <si>
    <t>ANTRAS</t>
  </si>
  <si>
    <t>ARBLADE-LE-BAS</t>
  </si>
  <si>
    <t>ARBLADE-LE-HAUT</t>
  </si>
  <si>
    <t>ARMENTIEUX</t>
  </si>
  <si>
    <t>ARMOUS-ET-CAU</t>
  </si>
  <si>
    <t>ARROUEDE</t>
  </si>
  <si>
    <t>AUJAN-MOURNEDE</t>
  </si>
  <si>
    <t>AURADE</t>
  </si>
  <si>
    <t>AURENSAN</t>
  </si>
  <si>
    <t>AURIMONT</t>
  </si>
  <si>
    <t>AUX-AUSSAT</t>
  </si>
  <si>
    <t>AVERON-BERGELLE</t>
  </si>
  <si>
    <t>AYGUETINTE</t>
  </si>
  <si>
    <t>Mesure(s) 1 2 3 4 5</t>
  </si>
  <si>
    <t>AYZIEU</t>
  </si>
  <si>
    <t>BAJONNETTE</t>
  </si>
  <si>
    <t>BARCELONNE-DU-GERS</t>
  </si>
  <si>
    <t>BARCUGNAN</t>
  </si>
  <si>
    <t>BARRAN</t>
  </si>
  <si>
    <t>BASCOUS</t>
  </si>
  <si>
    <t>BASSOUES</t>
  </si>
  <si>
    <t>BAZIAN</t>
  </si>
  <si>
    <t>BAZUGUES</t>
  </si>
  <si>
    <t>BEAUCAIRE</t>
  </si>
  <si>
    <t>BEAUMARCHES</t>
  </si>
  <si>
    <t>BEAUMONT</t>
  </si>
  <si>
    <t>BEAUPUY</t>
  </si>
  <si>
    <t>BECCAS</t>
  </si>
  <si>
    <t>BELLEGARDE</t>
  </si>
  <si>
    <t>BELLOC-SAINT-CLAMENS</t>
  </si>
  <si>
    <t>BELMONT</t>
  </si>
  <si>
    <t>BERAUT</t>
  </si>
  <si>
    <t>BERDOUES</t>
  </si>
  <si>
    <t>BERNEDE</t>
  </si>
  <si>
    <t>BERRAC</t>
  </si>
  <si>
    <t>BETCAVE-AGUIN</t>
  </si>
  <si>
    <t>BETOUS</t>
  </si>
  <si>
    <t>BETPLAN</t>
  </si>
  <si>
    <t>BEZERIL</t>
  </si>
  <si>
    <t>BEZOLLES</t>
  </si>
  <si>
    <t>BEZUES-BAJON</t>
  </si>
  <si>
    <t>BIRAN</t>
  </si>
  <si>
    <t>BIVES</t>
  </si>
  <si>
    <t>BLAZIERT</t>
  </si>
  <si>
    <t>BLOUSSON-SERIAN</t>
  </si>
  <si>
    <t>BONAS</t>
  </si>
  <si>
    <t>BOURROUILLAN</t>
  </si>
  <si>
    <t>BOUZON-GELLENAVE</t>
  </si>
  <si>
    <t>BRETAGNE-D'ARMAGNAC</t>
  </si>
  <si>
    <t>LE BROUILH-MONBERT</t>
  </si>
  <si>
    <t>BRUGNENS</t>
  </si>
  <si>
    <t>CABAS-LOUMASSES</t>
  </si>
  <si>
    <t>CADEILHAN</t>
  </si>
  <si>
    <t>CAHUZAC-SUR-ADOUR</t>
  </si>
  <si>
    <t>CAILLAVET</t>
  </si>
  <si>
    <t>CALLIAN</t>
  </si>
  <si>
    <t>CAMPAGNE-D'ARMAGNAC</t>
  </si>
  <si>
    <t>CASTELNAU-D'ANGLES</t>
  </si>
  <si>
    <t>CASTELNAU-D'ARBIEU</t>
  </si>
  <si>
    <t>CASTELNAU D'AUZAN LABARRERE</t>
  </si>
  <si>
    <t>CASTELNAU-SUR-L'AUVIGNON</t>
  </si>
  <si>
    <t>CASTELNAVET</t>
  </si>
  <si>
    <t>CASTERA-LECTOUROIS</t>
  </si>
  <si>
    <t>CASTERA-VERDUZAN</t>
  </si>
  <si>
    <t>CASTET-ARROUY</t>
  </si>
  <si>
    <t>CASTEX</t>
  </si>
  <si>
    <t>CASTEX-D'ARMAGNAC</t>
  </si>
  <si>
    <t>CASTILLON-DEBATS</t>
  </si>
  <si>
    <t>CASTILLON-SAVES</t>
  </si>
  <si>
    <t>CATONVIELLE</t>
  </si>
  <si>
    <t>CAUMONT</t>
  </si>
  <si>
    <t>CAUPENNE-D'ARMAGNAC</t>
  </si>
  <si>
    <t>CAUSSENS</t>
  </si>
  <si>
    <t>CAZAUBON</t>
  </si>
  <si>
    <t>CAZAUX-D'ANGLES</t>
  </si>
  <si>
    <t>CAZAUX-SAVES</t>
  </si>
  <si>
    <t>CAZAUX-VILLECOMTAL</t>
  </si>
  <si>
    <t>CAZENEUVE</t>
  </si>
  <si>
    <t>CERAN</t>
  </si>
  <si>
    <t>CEZAN</t>
  </si>
  <si>
    <t>CHELAN</t>
  </si>
  <si>
    <t>CLERMONT-POUYGUILLES</t>
  </si>
  <si>
    <t>CLERMONT-SAVES</t>
  </si>
  <si>
    <t>CONDOM</t>
  </si>
  <si>
    <t>CORNEILLAN</t>
  </si>
  <si>
    <t>COULOUME-MONDEBAT</t>
  </si>
  <si>
    <t>COURRENSAN</t>
  </si>
  <si>
    <t>CRAVENCERES</t>
  </si>
  <si>
    <t>CUELAS</t>
  </si>
  <si>
    <t>DEMU</t>
  </si>
  <si>
    <t>DUFFORT</t>
  </si>
  <si>
    <t>DURBAN</t>
  </si>
  <si>
    <t>EAUZE</t>
  </si>
  <si>
    <t>ENDOUFIELLE</t>
  </si>
  <si>
    <t>ESCLASSAN-LABASTIDE</t>
  </si>
  <si>
    <t>ESCORNEBŒUF</t>
  </si>
  <si>
    <t>ESPAS</t>
  </si>
  <si>
    <t>ESTAMPES</t>
  </si>
  <si>
    <t>ESTANG</t>
  </si>
  <si>
    <t>ESTIPOUY</t>
  </si>
  <si>
    <t>FAGET-ABBATIAL</t>
  </si>
  <si>
    <t>FLAMARENS</t>
  </si>
  <si>
    <t>FLEURANCE</t>
  </si>
  <si>
    <t>FOURCES</t>
  </si>
  <si>
    <t>FREGOUVILLE</t>
  </si>
  <si>
    <t>FUSTEROUAU</t>
  </si>
  <si>
    <t>GALIAX</t>
  </si>
  <si>
    <t>GAVARRET-SUR-AULOUSTE</t>
  </si>
  <si>
    <t>GAZAUPOUY</t>
  </si>
  <si>
    <t>GAZAX-ET-BACCARISSE</t>
  </si>
  <si>
    <t>GEE-RIVIERE</t>
  </si>
  <si>
    <t>GIMBREDE</t>
  </si>
  <si>
    <t>GIMONT</t>
  </si>
  <si>
    <t>GISCARO</t>
  </si>
  <si>
    <t>GONDRIN</t>
  </si>
  <si>
    <t>GOUTZ</t>
  </si>
  <si>
    <t>GOUX</t>
  </si>
  <si>
    <t>HAGET</t>
  </si>
  <si>
    <t>LE HOUGA</t>
  </si>
  <si>
    <t>IDRAC-RESPAILLES</t>
  </si>
  <si>
    <t>L'ISLE-BOUZON</t>
  </si>
  <si>
    <t>L'ISLE-DE-NOE</t>
  </si>
  <si>
    <t>L'ISLE-JOURDAIN</t>
  </si>
  <si>
    <t>IZOTGES</t>
  </si>
  <si>
    <t>JEGUN</t>
  </si>
  <si>
    <t>JU-BELLOC</t>
  </si>
  <si>
    <t>JUILLES</t>
  </si>
  <si>
    <t>JUSTIAN</t>
  </si>
  <si>
    <t>LAAS</t>
  </si>
  <si>
    <t>LABARTHE</t>
  </si>
  <si>
    <t>LABARTHETE</t>
  </si>
  <si>
    <t>LABASTIDE-SAVES</t>
  </si>
  <si>
    <t>LABEJAN</t>
  </si>
  <si>
    <t>LADEVEZE-RIVIERE</t>
  </si>
  <si>
    <t>LADEVEZE-VILLE</t>
  </si>
  <si>
    <t>LAGARDE</t>
  </si>
  <si>
    <t>LAGARDE-HACHAN</t>
  </si>
  <si>
    <t>LAGARDERE</t>
  </si>
  <si>
    <t>LAGRAULET-DU-GERS</t>
  </si>
  <si>
    <t>LAGUIAN-MAZOUS</t>
  </si>
  <si>
    <t>LAHAS</t>
  </si>
  <si>
    <t>LALANNE</t>
  </si>
  <si>
    <t>LALANNE-ARQUE</t>
  </si>
  <si>
    <t>LAMAGUERE</t>
  </si>
  <si>
    <t>LAMAZERE</t>
  </si>
  <si>
    <t>LAMOTHE-GOAS</t>
  </si>
  <si>
    <t>LANNEMAIGNAN</t>
  </si>
  <si>
    <t>LANNEPAX</t>
  </si>
  <si>
    <t>LANNE-SOUBIRAN</t>
  </si>
  <si>
    <t>LANNUX</t>
  </si>
  <si>
    <t>LAREE</t>
  </si>
  <si>
    <t>LARRESSINGLE</t>
  </si>
  <si>
    <t>LARROQUE-ENGALIN</t>
  </si>
  <si>
    <t>LARROQUE-SAINT-SERNIN</t>
  </si>
  <si>
    <t>LARROQUE-SUR-L'OSSE</t>
  </si>
  <si>
    <t>LASSERADE</t>
  </si>
  <si>
    <t>LAUJUZAN</t>
  </si>
  <si>
    <t>LAURAET</t>
  </si>
  <si>
    <t>LAVARDENS</t>
  </si>
  <si>
    <t>LAVERAET</t>
  </si>
  <si>
    <t>LECTOURE</t>
  </si>
  <si>
    <t>LELIN-LAPUJOLLE</t>
  </si>
  <si>
    <t>LIAS</t>
  </si>
  <si>
    <t>LIAS-D'ARMAGNAC</t>
  </si>
  <si>
    <t>LOUBEDAT</t>
  </si>
  <si>
    <t>LOUBERSAN</t>
  </si>
  <si>
    <t>LOURTIES-MONBRUN</t>
  </si>
  <si>
    <t>LOUSLITGES</t>
  </si>
  <si>
    <t>LOUSSOUS-DEBAT</t>
  </si>
  <si>
    <t>LUPIAC</t>
  </si>
  <si>
    <t>LUPPE-VIOLLES</t>
  </si>
  <si>
    <t>MAGNAN</t>
  </si>
  <si>
    <t>MAGNAS</t>
  </si>
  <si>
    <t>MAIGNAUT-TAUZIA</t>
  </si>
  <si>
    <t>MALABAT</t>
  </si>
  <si>
    <t>MANAS-BASTANOUS</t>
  </si>
  <si>
    <t>MANCIET</t>
  </si>
  <si>
    <t>MANENT-MONTANE</t>
  </si>
  <si>
    <t>MANSENCOME</t>
  </si>
  <si>
    <t>MARAMBAT</t>
  </si>
  <si>
    <t>MARAVAT</t>
  </si>
  <si>
    <t>MARCIAC</t>
  </si>
  <si>
    <t>MARESTAING</t>
  </si>
  <si>
    <t>MARGOUET-MEYMES</t>
  </si>
  <si>
    <t>MARGUESTAU</t>
  </si>
  <si>
    <t>MARSEILLAN</t>
  </si>
  <si>
    <t>MARSOLAN</t>
  </si>
  <si>
    <t>MASCARAS</t>
  </si>
  <si>
    <t>MAS-D'AUVIGNON</t>
  </si>
  <si>
    <t>MASSEUBE</t>
  </si>
  <si>
    <t>MAULEON-D'ARMAGNAC</t>
  </si>
  <si>
    <t>MAULICHERES</t>
  </si>
  <si>
    <t>MAUMUSSON-LAGUIAN</t>
  </si>
  <si>
    <t>MAUPAS</t>
  </si>
  <si>
    <t>MAURENS</t>
  </si>
  <si>
    <t>MAUROUX</t>
  </si>
  <si>
    <t>MEILHAN</t>
  </si>
  <si>
    <t>MERENS</t>
  </si>
  <si>
    <t>MIELAN</t>
  </si>
  <si>
    <t>MIRADOUX</t>
  </si>
  <si>
    <t>MIRAMONT-D'ASTARAC</t>
  </si>
  <si>
    <t>MIRAMONT-LATOUR</t>
  </si>
  <si>
    <t>MIRANDE</t>
  </si>
  <si>
    <t>MIRANNES</t>
  </si>
  <si>
    <t>MIREPOIX</t>
  </si>
  <si>
    <t>MONBLANC</t>
  </si>
  <si>
    <t>MONCASSIN</t>
  </si>
  <si>
    <t>MONCLAR</t>
  </si>
  <si>
    <t>MONCLAR-SUR-LOSSE</t>
  </si>
  <si>
    <t>MONCORNEIL-GRAZAN</t>
  </si>
  <si>
    <t>MONFERRAN-PLAVES</t>
  </si>
  <si>
    <t>MONFERRAN-SAVES</t>
  </si>
  <si>
    <t>MONGUILHEM</t>
  </si>
  <si>
    <t>MONLAUR-BERNET</t>
  </si>
  <si>
    <t>MONLEZUN</t>
  </si>
  <si>
    <t>MONLEZUN-D'ARMAGNAC</t>
  </si>
  <si>
    <t>MONPARDIAC</t>
  </si>
  <si>
    <t>MONT-D'ASTARAC</t>
  </si>
  <si>
    <t>MONT-DE-MARRAST</t>
  </si>
  <si>
    <t>MONTEGUT-ARROS</t>
  </si>
  <si>
    <t>MONTESQUIOU</t>
  </si>
  <si>
    <t>MONTESTRUC-SUR-GERS</t>
  </si>
  <si>
    <t>MONTIES</t>
  </si>
  <si>
    <t>MONTIRON</t>
  </si>
  <si>
    <t>MONTREAL</t>
  </si>
  <si>
    <t>MORMES</t>
  </si>
  <si>
    <t>MOUCHAN</t>
  </si>
  <si>
    <t>MOUCHES</t>
  </si>
  <si>
    <t>MOUREDE</t>
  </si>
  <si>
    <t>NIZAS</t>
  </si>
  <si>
    <t>NOGARO</t>
  </si>
  <si>
    <t>NOILHAN</t>
  </si>
  <si>
    <t>NOULENS</t>
  </si>
  <si>
    <t>ORBESSAN</t>
  </si>
  <si>
    <t>ORNEZAN</t>
  </si>
  <si>
    <t>PALLANNE</t>
  </si>
  <si>
    <t>PANASSAC</t>
  </si>
  <si>
    <t>PANJAS</t>
  </si>
  <si>
    <t>PAUILHAC</t>
  </si>
  <si>
    <t>PEBEES</t>
  </si>
  <si>
    <t>PERCHEDE</t>
  </si>
  <si>
    <t>PEYRECAVE</t>
  </si>
  <si>
    <t>PEYRUSSE-GRANDE</t>
  </si>
  <si>
    <t>PEYRUSSE-MASSAS</t>
  </si>
  <si>
    <t>PEYRUSSE-VIEILLE</t>
  </si>
  <si>
    <t>PIS</t>
  </si>
  <si>
    <t>PLIEUX</t>
  </si>
  <si>
    <t>POLASTRON</t>
  </si>
  <si>
    <t>POMPIAC</t>
  </si>
  <si>
    <t>PONSAMPERE</t>
  </si>
  <si>
    <t>PONSAN-SOUBIRAN</t>
  </si>
  <si>
    <t>POUYDRAGUIN</t>
  </si>
  <si>
    <t>Mesure(s) 1 2 4</t>
  </si>
  <si>
    <t>POUYLEBON</t>
  </si>
  <si>
    <t>POUY-LOUBRIN</t>
  </si>
  <si>
    <t>PRECHAC</t>
  </si>
  <si>
    <t>PRECHAC-SUR-ADOUR</t>
  </si>
  <si>
    <t>PREIGNAN</t>
  </si>
  <si>
    <t>PRENERON</t>
  </si>
  <si>
    <t>PROJAN</t>
  </si>
  <si>
    <t>PUYCASQUIER</t>
  </si>
  <si>
    <t>PUYSEGUR</t>
  </si>
  <si>
    <t>RAMOUZENS</t>
  </si>
  <si>
    <t>RAZENGUES</t>
  </si>
  <si>
    <t>REANS</t>
  </si>
  <si>
    <t>REJAUMONT</t>
  </si>
  <si>
    <t>RICOURT</t>
  </si>
  <si>
    <t>RIGUEPEU</t>
  </si>
  <si>
    <t>RISCLE</t>
  </si>
  <si>
    <t>LA ROMIEU</t>
  </si>
  <si>
    <t>ROQUEBRUNE</t>
  </si>
  <si>
    <t>ROQUEFORT</t>
  </si>
  <si>
    <t>ROQUELAURE</t>
  </si>
  <si>
    <t>ROQUELAURE-SAINT-AUBIN</t>
  </si>
  <si>
    <t>ROQUEPINE</t>
  </si>
  <si>
    <t>ROQUES</t>
  </si>
  <si>
    <t>ROZES</t>
  </si>
  <si>
    <t>SABAZAN</t>
  </si>
  <si>
    <t>SADEILLAN</t>
  </si>
  <si>
    <t>SAINT-ANTOINE</t>
  </si>
  <si>
    <t>SAINT-ARAILLES</t>
  </si>
  <si>
    <t>SAINT-ARROMAN</t>
  </si>
  <si>
    <t>SAINT-AUNIX-LENGROS</t>
  </si>
  <si>
    <t>SAINTE-AURENCE-CAZAUX</t>
  </si>
  <si>
    <t>SAINT-BLANCARD</t>
  </si>
  <si>
    <t>SAINT-BRES</t>
  </si>
  <si>
    <t>SAINT-CHRISTAUD</t>
  </si>
  <si>
    <t>SAINTE-CHRISTIE</t>
  </si>
  <si>
    <t>SAINTE-CHRISTIE-D'ARMAGNAC</t>
  </si>
  <si>
    <t>SAINT-CLAR</t>
  </si>
  <si>
    <t>SAINT-CREAC</t>
  </si>
  <si>
    <t>SAINTE-DODE</t>
  </si>
  <si>
    <t>SAINT-ELIX-D'ASTARAC</t>
  </si>
  <si>
    <t>SAINT-ELIX-THEUX</t>
  </si>
  <si>
    <t>SAINTE-GEMME</t>
  </si>
  <si>
    <t>SAINT-GERME</t>
  </si>
  <si>
    <t>SAINT-GRIEDE</t>
  </si>
  <si>
    <t>SAINT-JEAN-LE-COMTAL</t>
  </si>
  <si>
    <t>SAINT-JEAN-POUTGE</t>
  </si>
  <si>
    <t>SAINT-JUSTIN</t>
  </si>
  <si>
    <t>SAINT-LEONARD</t>
  </si>
  <si>
    <t>SAINT-LOUBE</t>
  </si>
  <si>
    <t>SAINT-MARTIN</t>
  </si>
  <si>
    <t>SAINT-MARTIN-D'ARMAGNAC</t>
  </si>
  <si>
    <t>SAINT-MARTIN-DE-GOYNE</t>
  </si>
  <si>
    <t>SAINT-MAUR</t>
  </si>
  <si>
    <t>SAINT-MEDARD</t>
  </si>
  <si>
    <t>SAINTE-MERE</t>
  </si>
  <si>
    <t>SAINT-MICHEL</t>
  </si>
  <si>
    <t>SAINT-MONT</t>
  </si>
  <si>
    <t>SAINT-ORENS-POUY-PETIT</t>
  </si>
  <si>
    <t>SAINT-OST</t>
  </si>
  <si>
    <t>SAINT-PAUL-DE-BAISE</t>
  </si>
  <si>
    <t>SAINT-PIERRE-D'AUBEZIES</t>
  </si>
  <si>
    <t>SAINT-PUY</t>
  </si>
  <si>
    <t>SAINT-SOULAN</t>
  </si>
  <si>
    <t>SALLES-D'ARMAGNAC</t>
  </si>
  <si>
    <t>SAMARAN</t>
  </si>
  <si>
    <t>SAMATAN</t>
  </si>
  <si>
    <t>SANSAN</t>
  </si>
  <si>
    <t>SARCOS</t>
  </si>
  <si>
    <t>SARRAGACHIES</t>
  </si>
  <si>
    <t>SARRAGUZAN</t>
  </si>
  <si>
    <t>LA SAUVETAT</t>
  </si>
  <si>
    <t>SAUVIAC</t>
  </si>
  <si>
    <t>SAUVIMONT</t>
  </si>
  <si>
    <t>SAVIGNAC-MONA</t>
  </si>
  <si>
    <t>SCIEURAC-ET-FLOURES</t>
  </si>
  <si>
    <t>SEAILLES</t>
  </si>
  <si>
    <t>SEGOS</t>
  </si>
  <si>
    <t>SEISSAN</t>
  </si>
  <si>
    <t>SEMBOUES</t>
  </si>
  <si>
    <t>SERE</t>
  </si>
  <si>
    <t>SEYSSES-SAVES</t>
  </si>
  <si>
    <t>SION</t>
  </si>
  <si>
    <t>SORBETS</t>
  </si>
  <si>
    <t>TACHOIRES</t>
  </si>
  <si>
    <t>TARSAC</t>
  </si>
  <si>
    <t>TASQUE</t>
  </si>
  <si>
    <t>TAYBOSC</t>
  </si>
  <si>
    <t>TERRAUBE</t>
  </si>
  <si>
    <t>TERMES-D'ARMAGNAC</t>
  </si>
  <si>
    <t>TIESTE-URAGNOUX</t>
  </si>
  <si>
    <t>TILLAC</t>
  </si>
  <si>
    <t>TOUJOUSE</t>
  </si>
  <si>
    <t>TOURDUN</t>
  </si>
  <si>
    <t>TOURRENQUETS</t>
  </si>
  <si>
    <t>TRAVERSERES</t>
  </si>
  <si>
    <t>TRONCENS</t>
  </si>
  <si>
    <t>TUDELLE</t>
  </si>
  <si>
    <t>URDENS</t>
  </si>
  <si>
    <t>URGOSSE</t>
  </si>
  <si>
    <t>VALENCE-SUR-BAISE</t>
  </si>
  <si>
    <t>VERGOIGNAN</t>
  </si>
  <si>
    <t>VERLUS</t>
  </si>
  <si>
    <t>VIC-FEZENSAC</t>
  </si>
  <si>
    <t>VIELLA</t>
  </si>
  <si>
    <t>VILLECOMTAL-SUR-ARROS</t>
  </si>
  <si>
    <t>VIOZAN</t>
  </si>
  <si>
    <t>AUSSOS</t>
  </si>
  <si>
    <t>CAPLONG</t>
  </si>
  <si>
    <t>COURS-DE-MONSEGUR</t>
  </si>
  <si>
    <t>LANDERROUAT</t>
  </si>
  <si>
    <t>LES LEVES-ET-THOUMEYRAGUES</t>
  </si>
  <si>
    <t>LIGUEUX</t>
  </si>
  <si>
    <t>MARGUERON</t>
  </si>
  <si>
    <t>PELLEGRUE</t>
  </si>
  <si>
    <t>PINEUILH</t>
  </si>
  <si>
    <t>RIOCAUD</t>
  </si>
  <si>
    <t>LA ROQUILLE</t>
  </si>
  <si>
    <t>SAINT-ANDRE-ET-APPELLES</t>
  </si>
  <si>
    <t>SAINT-PHILIPPE-DU-SEIGNAL</t>
  </si>
  <si>
    <t>TAILLECAVAT</t>
  </si>
  <si>
    <t>AMANLIS</t>
  </si>
  <si>
    <t>BAIN DE BRETAGNE</t>
  </si>
  <si>
    <t>BAINS-SUR-OUST</t>
  </si>
  <si>
    <t>LA BAUSSAINE</t>
  </si>
  <si>
    <t>BECHEREL</t>
  </si>
  <si>
    <t>BEDEE</t>
  </si>
  <si>
    <t>BLERUAIS</t>
  </si>
  <si>
    <t>BOISGERVILLY</t>
  </si>
  <si>
    <t>BOISTRUDAN</t>
  </si>
  <si>
    <t>LA BOSSE DE BRETAGNE</t>
  </si>
  <si>
    <t>BOURG DES COMPTES</t>
  </si>
  <si>
    <t>BRIE</t>
  </si>
  <si>
    <t>CARDROC</t>
  </si>
  <si>
    <t>CHANTELOUP</t>
  </si>
  <si>
    <t>LA CHAPELLE CHAUSSEE</t>
  </si>
  <si>
    <t>LA CHAPELLE DU LOU DU LAC</t>
  </si>
  <si>
    <t>CHATEAUGIRON</t>
  </si>
  <si>
    <t>COESMES</t>
  </si>
  <si>
    <t>CORPS NUDS</t>
  </si>
  <si>
    <t>LA COUYERE</t>
  </si>
  <si>
    <t>LE CROUAIS</t>
  </si>
  <si>
    <t>LA DOMINELAIS</t>
  </si>
  <si>
    <t>ERCEE EN LAMEE</t>
  </si>
  <si>
    <t>ESSE</t>
  </si>
  <si>
    <t>GAEL</t>
  </si>
  <si>
    <t>GRAND FOUGERAY</t>
  </si>
  <si>
    <t>GUICHEN</t>
  </si>
  <si>
    <t>GUIGNEN</t>
  </si>
  <si>
    <t>IRODOUER</t>
  </si>
  <si>
    <t>JANZE</t>
  </si>
  <si>
    <t>LALLEU</t>
  </si>
  <si>
    <t>LANDUJAN</t>
  </si>
  <si>
    <t>LANGON</t>
  </si>
  <si>
    <t>LIEURON</t>
  </si>
  <si>
    <t>LOHEAC</t>
  </si>
  <si>
    <t>LONGAULNAY</t>
  </si>
  <si>
    <t>MARCILLE ROBERT</t>
  </si>
  <si>
    <t>MEDREAC</t>
  </si>
  <si>
    <t>GUIPRY MESSAC</t>
  </si>
  <si>
    <t>MINIAC SOUS BECHREL</t>
  </si>
  <si>
    <t>MONTAUBAN DE BRETAGNE</t>
  </si>
  <si>
    <t>MONTAUBAN DE BRETAGNE
PARTIE DE LA COMMUNE SITUÉE À L’EST DU TRIANGLE FORMÉ PAR LES ROUTES N12 ET N164</t>
  </si>
  <si>
    <t>MONTAUBAN DE BRETAGNE
PARTIE DE LA COMMUNE SITUÉE À L’OUEST DU TRIANGLE FORMÉ PAR LES ROUTES N12 ET N164</t>
  </si>
  <si>
    <t>GAUSSAN</t>
  </si>
  <si>
    <t>MOULINS</t>
  </si>
  <si>
    <t>MUEL</t>
  </si>
  <si>
    <t>LA NOE BLANCHE</t>
  </si>
  <si>
    <t>LA NOUYE</t>
  </si>
  <si>
    <t>NOUVOITOU</t>
  </si>
  <si>
    <t>PANCE</t>
  </si>
  <si>
    <t>LE PETIT FOUGERAY</t>
  </si>
  <si>
    <t>PIPRIAC</t>
  </si>
  <si>
    <t>PIRE SUR SEICHE</t>
  </si>
  <si>
    <t>PLECHATEL</t>
  </si>
  <si>
    <t>POLIGNE</t>
  </si>
  <si>
    <t>QUEDILLAC</t>
  </si>
  <si>
    <t>RETIERS</t>
  </si>
  <si>
    <t>ROMILLE</t>
  </si>
  <si>
    <t>SAINTE ANNE SUR VIALINE</t>
  </si>
  <si>
    <t>SAINT ARMEL</t>
  </si>
  <si>
    <t>SAINTE COLOMBE</t>
  </si>
  <si>
    <t>SAINT GANTON</t>
  </si>
  <si>
    <t>SAINT MALO DE PHILY</t>
  </si>
  <si>
    <t>SAINT MAUGAN</t>
  </si>
  <si>
    <t>IFFENDIC
PARTIE DE LA COMMUNE SITUÉE À L’OUEST DU TRIANGLE FORMÉ PAR LES ROUTES D61 ET D30</t>
  </si>
  <si>
    <t>SAINT MEEN LE GRNAD</t>
  </si>
  <si>
    <t>ST ONEN LA CHAPELLE</t>
  </si>
  <si>
    <t>SAINT-PERN</t>
  </si>
  <si>
    <t>SAINT SENOUX</t>
  </si>
  <si>
    <t>SAINT SULPICE DES LANDES</t>
  </si>
  <si>
    <t>SAINT UNIAC</t>
  </si>
  <si>
    <t>SAULNIERES</t>
  </si>
  <si>
    <t>SEL DE BRETAGNE</t>
  </si>
  <si>
    <t>TEILLAY</t>
  </si>
  <si>
    <t>THEIL DE BRETAGNE</t>
  </si>
  <si>
    <t>THOURIE</t>
  </si>
  <si>
    <t>TRESBOEUF</t>
  </si>
  <si>
    <t>ARGENTON-SUR-CREUSE</t>
  </si>
  <si>
    <t>CHASSENEUIL</t>
  </si>
  <si>
    <t>CHATILLON SUR INDRE</t>
  </si>
  <si>
    <t>CHITRAY</t>
  </si>
  <si>
    <t>CIRON</t>
  </si>
  <si>
    <t>CLERE DU BOIS</t>
  </si>
  <si>
    <t>FLERE LA RIVIERE (AUTRE PARTIE)</t>
  </si>
  <si>
    <t>FLERE LA RIVIERE (PARTIE)</t>
  </si>
  <si>
    <t>LUZERET</t>
  </si>
  <si>
    <t>MIGNE</t>
  </si>
  <si>
    <t>NURET-LE-FERRON</t>
  </si>
  <si>
    <t>OBTERRE</t>
  </si>
  <si>
    <t>OULCHES</t>
  </si>
  <si>
    <t>LE PONT-CHRETIEN-CHABENET</t>
  </si>
  <si>
    <t>PRISSAC</t>
  </si>
  <si>
    <t>RIVARENNES</t>
  </si>
  <si>
    <t>SACIERGES-SAINT-MARTIN</t>
  </si>
  <si>
    <t>SAINT CYRAN DU JAMBOT</t>
  </si>
  <si>
    <t>SAINT-GAULTIER</t>
  </si>
  <si>
    <t>SAINT-MARCEL</t>
  </si>
  <si>
    <t>THENAY</t>
  </si>
  <si>
    <t>VIGOUX</t>
  </si>
  <si>
    <t>ECUEILLE</t>
  </si>
  <si>
    <t>VILLENTROIS FAVEROLLES EN BERRY (AUTRE PARTIE)</t>
  </si>
  <si>
    <t>VILLENTROIS FAVEROLLES EN BERRY (PARTIE)</t>
  </si>
  <si>
    <t>LUCAY LE MALE</t>
  </si>
  <si>
    <t>AZAY-SUR-INDRE</t>
  </si>
  <si>
    <t>BEAULIEU-LES-LOCHES</t>
  </si>
  <si>
    <t>BEAUMONT-VILLAGE</t>
  </si>
  <si>
    <t>BETZ LE CHATEAU</t>
  </si>
  <si>
    <t>BLERE</t>
  </si>
  <si>
    <t>BRIDORE</t>
  </si>
  <si>
    <t>CERE-LA-RONDE</t>
  </si>
  <si>
    <t>CHAMBOURG-SUR-INDRE</t>
  </si>
  <si>
    <t>CHANCEAUX-PRES-LOCHES</t>
  </si>
  <si>
    <t>CHARNIZAY</t>
  </si>
  <si>
    <t>CHEDIGNY</t>
  </si>
  <si>
    <t>CHEMILLE-SUR-INDROIS</t>
  </si>
  <si>
    <t>CIGOGNE</t>
  </si>
  <si>
    <t>COURCAY</t>
  </si>
  <si>
    <t>DOLUS-LE-SEC</t>
  </si>
  <si>
    <t>FERRIERE-SUR-BEAULIEU</t>
  </si>
  <si>
    <t>GENILLE</t>
  </si>
  <si>
    <t>LE LIEGE</t>
  </si>
  <si>
    <t>LOCHES</t>
  </si>
  <si>
    <t>LOCHE-SUR-INDROIS</t>
  </si>
  <si>
    <t>LUZILLE</t>
  </si>
  <si>
    <t>MONTRESOR</t>
  </si>
  <si>
    <t>NOUANS-LES-FONTAINES</t>
  </si>
  <si>
    <t>ORBIGNY</t>
  </si>
  <si>
    <t>PERRUSSON</t>
  </si>
  <si>
    <t>REIGNAC-SUR-INDRE</t>
  </si>
  <si>
    <t>SAINT FLOVIER</t>
  </si>
  <si>
    <t>SAINT HIPPOLYTE</t>
  </si>
  <si>
    <t>SAINT JEAN SAINT GERMAIN</t>
  </si>
  <si>
    <t>SAINT-QUENTIN-SUR-INDROIS</t>
  </si>
  <si>
    <t>SAINT SENOCH</t>
  </si>
  <si>
    <t>SUBLAINES</t>
  </si>
  <si>
    <t>VERNEUIL SUR INDRE</t>
  </si>
  <si>
    <t>VILLEDOMAIN</t>
  </si>
  <si>
    <t>VILLELOIN-COULANGE</t>
  </si>
  <si>
    <t>LES AVENIERES VEYRINS -THUELLIN</t>
  </si>
  <si>
    <t>LE BOUCHAGE</t>
  </si>
  <si>
    <t>BRANGUES</t>
  </si>
  <si>
    <t>CREYS-MEPIEU</t>
  </si>
  <si>
    <t>MORESTEL</t>
  </si>
  <si>
    <t>ARANDON-PASSINS</t>
  </si>
  <si>
    <t>SAINT VICTOR DE MORESTEL</t>
  </si>
  <si>
    <t>VEZERONCE CURTIN</t>
  </si>
  <si>
    <t>AIRE-SUR-L'ADOUR</t>
  </si>
  <si>
    <t>AMOU</t>
  </si>
  <si>
    <t>ANGOUMÉ</t>
  </si>
  <si>
    <t>ARBOUCAVE</t>
  </si>
  <si>
    <t>Mesure(s) 1 2 3 4 5 6</t>
  </si>
  <si>
    <t>ARENGOSSE</t>
  </si>
  <si>
    <t>ANDREZÉ (BEAUPRÉAU-EN-MAUGES)</t>
  </si>
  <si>
    <t>ARGELOS</t>
  </si>
  <si>
    <t>ARSAGUE</t>
  </si>
  <si>
    <t>ARTASSENX</t>
  </si>
  <si>
    <t>ARTHEZ-D'ARMAGNAC</t>
  </si>
  <si>
    <t>ARUE</t>
  </si>
  <si>
    <t>ARX</t>
  </si>
  <si>
    <t>AUBAGNAN</t>
  </si>
  <si>
    <t>AUDIGNON</t>
  </si>
  <si>
    <t>AUDON</t>
  </si>
  <si>
    <t>AURICE</t>
  </si>
  <si>
    <t>BAHUS-SOUBIRAN</t>
  </si>
  <si>
    <t>BAIGTS</t>
  </si>
  <si>
    <t>Mesure(s) 1 2 4 6</t>
  </si>
  <si>
    <t>BANOS</t>
  </si>
  <si>
    <t>BASCONS</t>
  </si>
  <si>
    <t>BAS-MAUCO</t>
  </si>
  <si>
    <t>BASSERCLES</t>
  </si>
  <si>
    <t>BASTENNES</t>
  </si>
  <si>
    <t>BATS</t>
  </si>
  <si>
    <t>BAUDIGNAN</t>
  </si>
  <si>
    <t>BÉGAAR</t>
  </si>
  <si>
    <t>BÉLIS</t>
  </si>
  <si>
    <t>BÉLUS</t>
  </si>
  <si>
    <t>BÉNESSE-LÈS-DAX</t>
  </si>
  <si>
    <t>BENQUET</t>
  </si>
  <si>
    <t>BERGOUEY</t>
  </si>
  <si>
    <t>BETBEZER-D'ARMAGNAC</t>
  </si>
  <si>
    <t>BEYLONGUE</t>
  </si>
  <si>
    <t>BEYRIES</t>
  </si>
  <si>
    <t>BIARROTTE</t>
  </si>
  <si>
    <t>BONNEGARDE</t>
  </si>
  <si>
    <t>BORDÈRES-ET-LAMENSANS</t>
  </si>
  <si>
    <t>BOSTENS</t>
  </si>
  <si>
    <t>BOUGUE</t>
  </si>
  <si>
    <t>BOURDALAT</t>
  </si>
  <si>
    <t>BOURRIOT-BERGONCE</t>
  </si>
  <si>
    <t>BRASSEMPOUY</t>
  </si>
  <si>
    <t>BRETAGNE-DE-MARSAN</t>
  </si>
  <si>
    <t>BUANES</t>
  </si>
  <si>
    <t>CACHEN</t>
  </si>
  <si>
    <t>CAGNOTTE</t>
  </si>
  <si>
    <t>CAMPET-ET-LAMOLÈRE</t>
  </si>
  <si>
    <t>CANDRESSE</t>
  </si>
  <si>
    <t>CARCARÈS-SAINTE-CROIX</t>
  </si>
  <si>
    <t>CARCEN-PONSON</t>
  </si>
  <si>
    <t>CASSEN</t>
  </si>
  <si>
    <t>CASTAIGNOS-SOUSLENS</t>
  </si>
  <si>
    <t>CASTANDET</t>
  </si>
  <si>
    <t>CASTELNAU-CHALOSSE</t>
  </si>
  <si>
    <t>CASTELNAU-TURSAN</t>
  </si>
  <si>
    <t>LA CHAPELLE-DU-GENÊT (BEAUPRÉAU-EN-MAUGES)</t>
  </si>
  <si>
    <t>CASTELNER</t>
  </si>
  <si>
    <t>CASTEL-SARRAZIN</t>
  </si>
  <si>
    <t>CAUNA</t>
  </si>
  <si>
    <t>CAUNEILLE</t>
  </si>
  <si>
    <t>CAUPENNE</t>
  </si>
  <si>
    <t>CAZALIS</t>
  </si>
  <si>
    <t>CAZÈRES-SUR-L'ADOUR</t>
  </si>
  <si>
    <t>CLASSUN</t>
  </si>
  <si>
    <t>CLÈDES</t>
  </si>
  <si>
    <t>CLERMONT</t>
  </si>
  <si>
    <t>COUDURES</t>
  </si>
  <si>
    <t>CRÉON-D'ARMAGNAC</t>
  </si>
  <si>
    <t>DAX</t>
  </si>
  <si>
    <t>DOAZIT</t>
  </si>
  <si>
    <t>DONZACQ</t>
  </si>
  <si>
    <t>DUHORT-BACHEN</t>
  </si>
  <si>
    <t>DUMES</t>
  </si>
  <si>
    <t>ESCALANS</t>
  </si>
  <si>
    <t>ESTIBEAUX</t>
  </si>
  <si>
    <t>ESTIGARDE</t>
  </si>
  <si>
    <t>EUGÉNIE-LES-BAINS</t>
  </si>
  <si>
    <t>EYRES-MONCUBE</t>
  </si>
  <si>
    <t>FARGUES</t>
  </si>
  <si>
    <t>LE FRÊCHE</t>
  </si>
  <si>
    <t>GAAS</t>
  </si>
  <si>
    <t>GABARRET</t>
  </si>
  <si>
    <t>GAILLÈRES</t>
  </si>
  <si>
    <t>COMBRÉE (OMBRÉE-D’ANJOU)</t>
  </si>
  <si>
    <t>GAMARDE-LES-BAINS</t>
  </si>
  <si>
    <t>GARREY</t>
  </si>
  <si>
    <t>GAUJACQ</t>
  </si>
  <si>
    <t>GEAUNE</t>
  </si>
  <si>
    <t>GIBRET</t>
  </si>
  <si>
    <t>GOOS</t>
  </si>
  <si>
    <t>GOUSSE</t>
  </si>
  <si>
    <t>GOUTS</t>
  </si>
  <si>
    <t>GRENADE-SUR-L'ADOUR</t>
  </si>
  <si>
    <t>HABAS</t>
  </si>
  <si>
    <t>HAGETMAU</t>
  </si>
  <si>
    <t>HASTINGUES</t>
  </si>
  <si>
    <t>HAURIET</t>
  </si>
  <si>
    <t>HAUT-MAUCO</t>
  </si>
  <si>
    <t>HERRÉ</t>
  </si>
  <si>
    <t>HEUGAS</t>
  </si>
  <si>
    <t>HINX</t>
  </si>
  <si>
    <t>HONTANX</t>
  </si>
  <si>
    <t>HORSARRIEU</t>
  </si>
  <si>
    <t>JOSSE</t>
  </si>
  <si>
    <t>LABASTIDE-CHALOSSE</t>
  </si>
  <si>
    <t>LABASTIDE-D'ARMAGNAC</t>
  </si>
  <si>
    <t>LABATUT</t>
  </si>
  <si>
    <t>LACAJUNTE</t>
  </si>
  <si>
    <t>LACQUY</t>
  </si>
  <si>
    <t>LACRABE</t>
  </si>
  <si>
    <t>LAGLORIEUSE</t>
  </si>
  <si>
    <t>LAGRANGE</t>
  </si>
  <si>
    <t>LAHOSSE</t>
  </si>
  <si>
    <t>LALUQUE</t>
  </si>
  <si>
    <t>LAMOTHE</t>
  </si>
  <si>
    <t>LARBEY</t>
  </si>
  <si>
    <t>LARRIVIÈRE-SAINT-SAVIN</t>
  </si>
  <si>
    <t>LATRILLE</t>
  </si>
  <si>
    <t>LAURÈDE</t>
  </si>
  <si>
    <t>LAURET</t>
  </si>
  <si>
    <t>LESGOR</t>
  </si>
  <si>
    <t>LE LEUY</t>
  </si>
  <si>
    <t>LOSSE</t>
  </si>
  <si>
    <t>LOUER</t>
  </si>
  <si>
    <t>LOURQUEN</t>
  </si>
  <si>
    <t>LUBBON</t>
  </si>
  <si>
    <t>LUCBARDEZ ET BARGUES</t>
  </si>
  <si>
    <t>RETJONS</t>
  </si>
  <si>
    <t>LUSSAGNET</t>
  </si>
  <si>
    <t>MAGESCQ</t>
  </si>
  <si>
    <t>MANT</t>
  </si>
  <si>
    <t>MARPAPS</t>
  </si>
  <si>
    <t>MAURIES</t>
  </si>
  <si>
    <t>MAURRIN</t>
  </si>
  <si>
    <t>MAUVEZIN-D'ARMAGNAC</t>
  </si>
  <si>
    <t>MAYLIS</t>
  </si>
  <si>
    <t>MAZEROLLES</t>
  </si>
  <si>
    <t>MÉES</t>
  </si>
  <si>
    <t>MIMBASTE</t>
  </si>
  <si>
    <t>MIRAMONT-SENSACQ</t>
  </si>
  <si>
    <t>MISSON</t>
  </si>
  <si>
    <t>MOMUY</t>
  </si>
  <si>
    <t>MONGET</t>
  </si>
  <si>
    <t>MONSÉGUR</t>
  </si>
  <si>
    <t>MONT-DE-MARSAN</t>
  </si>
  <si>
    <t>MONTÉGUT</t>
  </si>
  <si>
    <t>MONTFORT-EN-CHALOSSE</t>
  </si>
  <si>
    <t>MONTGAILLARD</t>
  </si>
  <si>
    <t>MONTSOUÉ</t>
  </si>
  <si>
    <t>MORGANX</t>
  </si>
  <si>
    <t>MOUSCARDÈS</t>
  </si>
  <si>
    <t>MUGRON</t>
  </si>
  <si>
    <t>NARROSSE</t>
  </si>
  <si>
    <t>NASSIET</t>
  </si>
  <si>
    <t>NERBIS</t>
  </si>
  <si>
    <t>NOUSSE</t>
  </si>
  <si>
    <t>OEYREGAVE</t>
  </si>
  <si>
    <t>OEYRELUY</t>
  </si>
  <si>
    <t>ONARD</t>
  </si>
  <si>
    <t>ORIST</t>
  </si>
  <si>
    <t>ORTHEVIELLE</t>
  </si>
  <si>
    <t>OSSAGES</t>
  </si>
  <si>
    <t>OUSSE-SUZAN</t>
  </si>
  <si>
    <t>OZOURT</t>
  </si>
  <si>
    <t>PARLEBOSCQ</t>
  </si>
  <si>
    <t>PAYROS-CAZAUTETS</t>
  </si>
  <si>
    <t>PÉCORADE</t>
  </si>
  <si>
    <t>PERQUIE</t>
  </si>
  <si>
    <t>PEY</t>
  </si>
  <si>
    <t>PEYRE</t>
  </si>
  <si>
    <t>PEYREHORADE</t>
  </si>
  <si>
    <t>PHILONDENX</t>
  </si>
  <si>
    <t>PIMBO</t>
  </si>
  <si>
    <t>POMAREZ</t>
  </si>
  <si>
    <t>PONTONX-SUR-L'ADOUR</t>
  </si>
  <si>
    <t>PORT-DE-LANNE</t>
  </si>
  <si>
    <t>POUDENX</t>
  </si>
  <si>
    <t>POUILLON</t>
  </si>
  <si>
    <t>POUYDESSEAUX</t>
  </si>
  <si>
    <t>POYANNE</t>
  </si>
  <si>
    <t>POYARTIN</t>
  </si>
  <si>
    <t>PRÉCHACQ-LES-BAINS</t>
  </si>
  <si>
    <t>PUJO-LE-PLAN</t>
  </si>
  <si>
    <t>PUYOL-CAZALET</t>
  </si>
  <si>
    <t>RENUNG</t>
  </si>
  <si>
    <t>RIMBEZ-ET-BAUDIETS</t>
  </si>
  <si>
    <t>RION-DES-LANDES</t>
  </si>
  <si>
    <t>RIVIÈRE-SAAS-ET-GOURBY</t>
  </si>
  <si>
    <t>SAINT-AGNET</t>
  </si>
  <si>
    <t>SAINT-AUBIN</t>
  </si>
  <si>
    <t>SAINTE-COLOMBE</t>
  </si>
  <si>
    <t>SAINT-CRICQ-CHALOSSE</t>
  </si>
  <si>
    <t>SAINT-CRICQ-DU-GAVE</t>
  </si>
  <si>
    <t>SAINT-CRICQ-VILLENEUVE</t>
  </si>
  <si>
    <t>SAINT-ÉTIENNE-D'ORTHE</t>
  </si>
  <si>
    <t>SAINTE-FOY</t>
  </si>
  <si>
    <t>SAINT-GEIN</t>
  </si>
  <si>
    <t>SAINT-GEOURS-D'AURIBAT</t>
  </si>
  <si>
    <t>SAINT-GEOURS-DE-MAREMNE</t>
  </si>
  <si>
    <t>SAINT-GOR</t>
  </si>
  <si>
    <t>SAINT-JEAN-DE-LIER</t>
  </si>
  <si>
    <t>SAINT-JEAN-DE-MARSACQ</t>
  </si>
  <si>
    <t>SAINT-JULIEN-D'ARMAGNAC</t>
  </si>
  <si>
    <t>SAINT-LAURENT-DE-GOSSE</t>
  </si>
  <si>
    <t>SAINT-LON-LES-MINES</t>
  </si>
  <si>
    <t>SAINT-LOUBOUER</t>
  </si>
  <si>
    <t>SAINTE-MARIE-DE-GOSSE</t>
  </si>
  <si>
    <t>SAINT-MARTIN-DE-HINX</t>
  </si>
  <si>
    <t>SAINT-MARTIN-D'ONEY</t>
  </si>
  <si>
    <t>SAINT-MAURICE-SUR-ADOUR</t>
  </si>
  <si>
    <t>SAINT-PANDELON</t>
  </si>
  <si>
    <t>SAINT-PAUL-LÈS-DAX</t>
  </si>
  <si>
    <t>SAINT-PERDON</t>
  </si>
  <si>
    <t>SAINT-PIERRE-DU-MONT</t>
  </si>
  <si>
    <t>SAINT-SEVER</t>
  </si>
  <si>
    <t>SAINT-VINCENT-DE-PAUL</t>
  </si>
  <si>
    <t>SAINT-VINCENT-DE-TYROSSE</t>
  </si>
  <si>
    <t>SAINT-YAGUEN</t>
  </si>
  <si>
    <t>SAMADET</t>
  </si>
  <si>
    <t>SARRAZIET</t>
  </si>
  <si>
    <t>SARRON</t>
  </si>
  <si>
    <t>SAUBION</t>
  </si>
  <si>
    <t>SAUBRIGUES</t>
  </si>
  <si>
    <t>SAUBUSSE</t>
  </si>
  <si>
    <t>SAUGNAC-ET-CAMBRAN</t>
  </si>
  <si>
    <t>SERRES-GASTON</t>
  </si>
  <si>
    <t>SERRESLOUS-ET-ARRIBANS</t>
  </si>
  <si>
    <t>SEYRESSE</t>
  </si>
  <si>
    <t>SIEST</t>
  </si>
  <si>
    <t>SORDE-L'ABBAYE</t>
  </si>
  <si>
    <t>SORT-EN-CHALOSSE</t>
  </si>
  <si>
    <t>SOUPROSSE</t>
  </si>
  <si>
    <t>SOUSTONS</t>
  </si>
  <si>
    <t>TARTAS</t>
  </si>
  <si>
    <t>TERCIS-LES-BAINS</t>
  </si>
  <si>
    <t>TÉTHIEU</t>
  </si>
  <si>
    <t>TILH</t>
  </si>
  <si>
    <t>TOSSE</t>
  </si>
  <si>
    <t>TOULOUZETTE</t>
  </si>
  <si>
    <t>URGONS</t>
  </si>
  <si>
    <t>VICQ-D'AURIBAT</t>
  </si>
  <si>
    <t>VIELLE-TURSAN</t>
  </si>
  <si>
    <t>VIELLE-SOUBIRAN</t>
  </si>
  <si>
    <t>LE VIGNAU</t>
  </si>
  <si>
    <t>VILLENAVE</t>
  </si>
  <si>
    <t>VILLENEUVE-DE-MARSAN</t>
  </si>
  <si>
    <t>YGOS-SAINT-SATURNIN</t>
  </si>
  <si>
    <t>YZOSSE</t>
  </si>
  <si>
    <t>BAUZY</t>
  </si>
  <si>
    <t>BRACIEUX</t>
  </si>
  <si>
    <t>CELLÉ</t>
  </si>
  <si>
    <t>CELLETTES</t>
  </si>
  <si>
    <t>CHAMBORD</t>
  </si>
  <si>
    <t>CHAON</t>
  </si>
  <si>
    <t>LA CHAPELLE-MONTMARTIN</t>
  </si>
  <si>
    <t>CHATEAUVIEUX</t>
  </si>
  <si>
    <t>CHEMERY</t>
  </si>
  <si>
    <t>CHEVERNY</t>
  </si>
  <si>
    <t>CHITENAY</t>
  </si>
  <si>
    <t>CONTRES</t>
  </si>
  <si>
    <t>CORMERAY</t>
  </si>
  <si>
    <t>COUDDES</t>
  </si>
  <si>
    <t>COUR-CHEVERNY</t>
  </si>
  <si>
    <t>COURMEMIN</t>
  </si>
  <si>
    <t>FEINGS</t>
  </si>
  <si>
    <t>FONTAINE-EN-SOLOGNE</t>
  </si>
  <si>
    <t>FOUGERES-SUR-BIEVRE</t>
  </si>
  <si>
    <t>FRESNES</t>
  </si>
  <si>
    <t>GIEVRES</t>
  </si>
  <si>
    <t>GY-EN-SOLOGNE</t>
  </si>
  <si>
    <t>HUISSEAU-SUR-COSSON</t>
  </si>
  <si>
    <t>LASSAY-SUR-CROISNE</t>
  </si>
  <si>
    <t>MEHERS</t>
  </si>
  <si>
    <t>MILLANCAY</t>
  </si>
  <si>
    <t>MONT-PRES-CHAMBORD</t>
  </si>
  <si>
    <t>MUR-DE-SOLOGNE</t>
  </si>
  <si>
    <t>NEUVY</t>
  </si>
  <si>
    <t>OISLY</t>
  </si>
  <si>
    <t>PRUNIERS-EN-SOLOGNE</t>
  </si>
  <si>
    <t>ROMORANTIN-LANTHENAY</t>
  </si>
  <si>
    <t>ROUGEOU</t>
  </si>
  <si>
    <t>SAINT-GERVAIS-LA-FORET</t>
  </si>
  <si>
    <t>SAINT-JULIEN-SUR-CHER</t>
  </si>
  <si>
    <t>SARGÉ SUR BRAYE</t>
  </si>
  <si>
    <t>SASSAY</t>
  </si>
  <si>
    <t>SAVIGNY SUR BRAYE</t>
  </si>
  <si>
    <t>SOINGS-EN-SOLOGNE</t>
  </si>
  <si>
    <t>SOUVIGNY EN SOLOGNE</t>
  </si>
  <si>
    <t>TOUR-EN-SOLOGNE</t>
  </si>
  <si>
    <t>VEILLEINS</t>
  </si>
  <si>
    <t>VILLEFRANCHE-SUR-CHER</t>
  </si>
  <si>
    <t>VILLEHERVIERS</t>
  </si>
  <si>
    <t>VINEUIL</t>
  </si>
  <si>
    <t>VOUZON</t>
  </si>
  <si>
    <t>CHALAIN D’UZORE</t>
  </si>
  <si>
    <t>CHALAIN LE COMTAL</t>
  </si>
  <si>
    <t>CHAMBEON</t>
  </si>
  <si>
    <t>CHAMPDIEU</t>
  </si>
  <si>
    <t>MAGNEUX HTE RIVE</t>
  </si>
  <si>
    <t>MARCILLY LE CHATEL</t>
  </si>
  <si>
    <t>MONTVERDUN</t>
  </si>
  <si>
    <t>MORNAND EN FOREZ</t>
  </si>
  <si>
    <t>PONCINS</t>
  </si>
  <si>
    <t>PRALONG</t>
  </si>
  <si>
    <t>SAINTE AGATHE LA BOUTERESSE</t>
  </si>
  <si>
    <t>ST ETIENNE LE MOLARD</t>
  </si>
  <si>
    <t>ST PAUL D’UZORE</t>
  </si>
  <si>
    <t>SAVIGNEUX</t>
  </si>
  <si>
    <t>ABBARETZ</t>
  </si>
  <si>
    <t>AIGREFEUILLE SUR MAINE</t>
  </si>
  <si>
    <t>ANCENIS SAINT GEREON</t>
  </si>
  <si>
    <t>CHAUMES EN RETZ</t>
  </si>
  <si>
    <t>ASSERAC</t>
  </si>
  <si>
    <t>AVESSAC</t>
  </si>
  <si>
    <t>BASSE GOULAINE</t>
  </si>
  <si>
    <t>BATZ SUR MER</t>
  </si>
  <si>
    <t>BERNERIE EN RETZ</t>
  </si>
  <si>
    <t>BESNE</t>
  </si>
  <si>
    <t>BIGNON</t>
  </si>
  <si>
    <t>BLAIN</t>
  </si>
  <si>
    <t>BOISSIERE DU DORE</t>
  </si>
  <si>
    <t>BOUAYE</t>
  </si>
  <si>
    <t>BOUEE</t>
  </si>
  <si>
    <t>BOUGUENAIS</t>
  </si>
  <si>
    <t>VILLENEUVE EN RETZ</t>
  </si>
  <si>
    <t>BOUSSAY</t>
  </si>
  <si>
    <t>BOUVRON</t>
  </si>
  <si>
    <t>BRAINS</t>
  </si>
  <si>
    <t>CAMPBON</t>
  </si>
  <si>
    <t>CARQUEFOU</t>
  </si>
  <si>
    <t>CASSON</t>
  </si>
  <si>
    <t>CELLIER</t>
  </si>
  <si>
    <t>DIVATTE SUR LOIRE</t>
  </si>
  <si>
    <t>CHAPELLE DES MARAIS</t>
  </si>
  <si>
    <t>CHAPELLE GLAIN</t>
  </si>
  <si>
    <t>CHAPELLE HEULIN</t>
  </si>
  <si>
    <t>CHAPELLE LAUNAY</t>
  </si>
  <si>
    <t>CHAPELLE SUR ERDRE</t>
  </si>
  <si>
    <t>CHATEAUBRIANT</t>
  </si>
  <si>
    <t>CHATEAU THEBAUD</t>
  </si>
  <si>
    <t>CHAUVE</t>
  </si>
  <si>
    <t>CHEIX EN RETZ</t>
  </si>
  <si>
    <t>CHEVROLIERE</t>
  </si>
  <si>
    <t>CLISSON</t>
  </si>
  <si>
    <t>CONQUEREUIL</t>
  </si>
  <si>
    <t>CORDEMAIS</t>
  </si>
  <si>
    <t>CORSEPT</t>
  </si>
  <si>
    <t>COUERON</t>
  </si>
  <si>
    <t>COUFFE</t>
  </si>
  <si>
    <t>CROISIC</t>
  </si>
  <si>
    <t>CROSSAC</t>
  </si>
  <si>
    <t>DERVAL</t>
  </si>
  <si>
    <t>DONGES</t>
  </si>
  <si>
    <t>DREFFEAC</t>
  </si>
  <si>
    <t>ERBRAY</t>
  </si>
  <si>
    <t>BAULE ESCOUBLAC</t>
  </si>
  <si>
    <t>FAY DE BRETAGNE</t>
  </si>
  <si>
    <t>FEGREAC</t>
  </si>
  <si>
    <t>FERCE</t>
  </si>
  <si>
    <t>FROSSAY</t>
  </si>
  <si>
    <t>GAVRE</t>
  </si>
  <si>
    <t>GETIGNE</t>
  </si>
  <si>
    <t>GORGES</t>
  </si>
  <si>
    <t>GRAND AUVERNE</t>
  </si>
  <si>
    <t>GRANDCHAMPS DES FONTAINES</t>
  </si>
  <si>
    <t>GUEMENE PENFAO</t>
  </si>
  <si>
    <t>GUENROUET</t>
  </si>
  <si>
    <t>GUERANDE</t>
  </si>
  <si>
    <t>HAIE FOUASSIERE</t>
  </si>
  <si>
    <t>HAUTE GOULAINE</t>
  </si>
  <si>
    <t>HERBIGNAC</t>
  </si>
  <si>
    <t>HERIC</t>
  </si>
  <si>
    <t>INDRE</t>
  </si>
  <si>
    <t>ISSE</t>
  </si>
  <si>
    <t>JANS</t>
  </si>
  <si>
    <t>JOUE SUR ERDRE</t>
  </si>
  <si>
    <t>JUIGNE DES MOUTIERS</t>
  </si>
  <si>
    <t>LANDREAU</t>
  </si>
  <si>
    <t>LAVAU SUR LOIRE</t>
  </si>
  <si>
    <t>LEGE</t>
  </si>
  <si>
    <t>LIGNE</t>
  </si>
  <si>
    <t>LIMOUZINIERE</t>
  </si>
  <si>
    <t>LOROUX BOTTEREAU</t>
  </si>
  <si>
    <t>LOUISFERT</t>
  </si>
  <si>
    <t>LUSANGER</t>
  </si>
  <si>
    <t>MACHECOUL SAINT MEME</t>
  </si>
  <si>
    <t>MAISDON SUR SEVRE</t>
  </si>
  <si>
    <t>MALVILLE</t>
  </si>
  <si>
    <t>MARNE</t>
  </si>
  <si>
    <t>MARSAC SUR DON</t>
  </si>
  <si>
    <t>MASSERAC</t>
  </si>
  <si>
    <t>MAUVES SUR LOIRE</t>
  </si>
  <si>
    <t>MEILLERAYE DE BRETAGNE</t>
  </si>
  <si>
    <t>MESANGER</t>
  </si>
  <si>
    <t>MESQUER</t>
  </si>
  <si>
    <t>MISSILLAC</t>
  </si>
  <si>
    <t>MOISDON LA RIVIERE</t>
  </si>
  <si>
    <t>MONNIERES</t>
  </si>
  <si>
    <t>MONTAGNE</t>
  </si>
  <si>
    <t>MONTBERT</t>
  </si>
  <si>
    <t>MONTOIR DE BRETAGNE</t>
  </si>
  <si>
    <t>MONTRELAIS</t>
  </si>
  <si>
    <t>MOUAIS</t>
  </si>
  <si>
    <t>MOUTIERS EN RETZ</t>
  </si>
  <si>
    <t>MOUZEIL</t>
  </si>
  <si>
    <t>MOUZILLON</t>
  </si>
  <si>
    <t>NANTES</t>
  </si>
  <si>
    <t>NORT SUR ERDRE</t>
  </si>
  <si>
    <t>NOTRE DAME DES LANDES</t>
  </si>
  <si>
    <t>NOYAL SUR BRUTZ</t>
  </si>
  <si>
    <t>NOZAY</t>
  </si>
  <si>
    <t>ORVAULT</t>
  </si>
  <si>
    <t>OUDON</t>
  </si>
  <si>
    <t>PAIMBOEUF</t>
  </si>
  <si>
    <t>PALLET</t>
  </si>
  <si>
    <t>PANNECE</t>
  </si>
  <si>
    <t>PAULX</t>
  </si>
  <si>
    <t>PELLERIN</t>
  </si>
  <si>
    <t>PETIT AUVERNE</t>
  </si>
  <si>
    <t>PETIT MARS</t>
  </si>
  <si>
    <t>PIERRIC</t>
  </si>
  <si>
    <t>PIN</t>
  </si>
  <si>
    <t>PIRIAC SUR MER</t>
  </si>
  <si>
    <t>PLAINE SUR MER</t>
  </si>
  <si>
    <t>PLANCHE</t>
  </si>
  <si>
    <t>PLESSE</t>
  </si>
  <si>
    <t>PONTCHATEAU</t>
  </si>
  <si>
    <t>PONT SAINT MARTIN</t>
  </si>
  <si>
    <t>PORNIC</t>
  </si>
  <si>
    <t>PORNICHET</t>
  </si>
  <si>
    <t>PORT SAINT PERE</t>
  </si>
  <si>
    <t>POUILLE LES COTEAUX</t>
  </si>
  <si>
    <t>POULIGUEN</t>
  </si>
  <si>
    <t>PREFAILLES</t>
  </si>
  <si>
    <t>PRINQUIAU</t>
  </si>
  <si>
    <t>PUCEUL</t>
  </si>
  <si>
    <t>REGRIPPIERE</t>
  </si>
  <si>
    <t>REMAUDIERE</t>
  </si>
  <si>
    <t>REMOUILLE</t>
  </si>
  <si>
    <t>REZE</t>
  </si>
  <si>
    <t>RIAILLE</t>
  </si>
  <si>
    <t>ROUANS</t>
  </si>
  <si>
    <t>ROUGE</t>
  </si>
  <si>
    <t>RUFFIGNE</t>
  </si>
  <si>
    <t>SAFFRE</t>
  </si>
  <si>
    <t>SAINT AIGNAN GRANDLIEU</t>
  </si>
  <si>
    <t>SAINT ANDRE DES EAUX</t>
  </si>
  <si>
    <t>SAINTE ANNE SUR BRIVET</t>
  </si>
  <si>
    <t>SAINT AUBIN DES CHATEAUX</t>
  </si>
  <si>
    <t>SAINT BREVIN LES PINS</t>
  </si>
  <si>
    <t>SAINT COLOMBAN</t>
  </si>
  <si>
    <t>CORCOUE SUR LOGNE</t>
  </si>
  <si>
    <t>SAINT ETIENNE DE MER MORTE</t>
  </si>
  <si>
    <t>SAINT ETIENNE DE MONTLUC</t>
  </si>
  <si>
    <t>SAINT FIACRE SUR MAINE</t>
  </si>
  <si>
    <t>SAINT GILDAS DES BOIS</t>
  </si>
  <si>
    <t>SAINT HERBLAIN</t>
  </si>
  <si>
    <t>VAIR SUR LOIRE</t>
  </si>
  <si>
    <t>SAINT HILAIRE DE CHALEONS</t>
  </si>
  <si>
    <t>SAINT HILAIRE DE CLISSON</t>
  </si>
  <si>
    <t>SAINT JEAN DE BOISEAU</t>
  </si>
  <si>
    <t>SAINT JOACHIM</t>
  </si>
  <si>
    <t>SAINT JULIEN DE CONCELLES</t>
  </si>
  <si>
    <t>SAINT JULIEN DE VOUVANTES</t>
  </si>
  <si>
    <t>SAINT LEGER LES VIGNES</t>
  </si>
  <si>
    <t>SAINTE LUCE SUR LOIRE</t>
  </si>
  <si>
    <t>SAINT LUMINE DE CLISSON</t>
  </si>
  <si>
    <t>SAINT LUMINE DE COUTAIS</t>
  </si>
  <si>
    <t>SAINT LYPHARD</t>
  </si>
  <si>
    <t>SAINT MALO DE GUERSAC</t>
  </si>
  <si>
    <t>SAINT MARS DE COUTAIS</t>
  </si>
  <si>
    <t>SAINT MARS DU DESERT</t>
  </si>
  <si>
    <t>VALLONS DE L ERDRE</t>
  </si>
  <si>
    <t>SAINT MICHEL CHEF CHEF</t>
  </si>
  <si>
    <t>SAINT MOLF</t>
  </si>
  <si>
    <t>SAINT NAZAIRE</t>
  </si>
  <si>
    <t>SAINT NICOLAS DE REDON</t>
  </si>
  <si>
    <t>SAINTE PAZANNE</t>
  </si>
  <si>
    <t>SAINT PERE EN RETZ</t>
  </si>
  <si>
    <t>SAINT PHILBERT DE GRAND LIEU</t>
  </si>
  <si>
    <t>SAINTE REINE DE BRETAGNE</t>
  </si>
  <si>
    <t>SAINT SEBASTIEN SUR LOIRE</t>
  </si>
  <si>
    <t>SAINT VIAUD</t>
  </si>
  <si>
    <t>SAINT VINCENT DES LANDES</t>
  </si>
  <si>
    <t>SAUTRON</t>
  </si>
  <si>
    <t>SAVENAY</t>
  </si>
  <si>
    <t>SEVERAC</t>
  </si>
  <si>
    <t>SION LES MINES</t>
  </si>
  <si>
    <t>SORINIERES</t>
  </si>
  <si>
    <t>SOUDAN</t>
  </si>
  <si>
    <t>SOULVACHE</t>
  </si>
  <si>
    <t>SUCE SUR ERDRE</t>
  </si>
  <si>
    <t>TEILLE</t>
  </si>
  <si>
    <t>TEMPLE DE BRETAGNE</t>
  </si>
  <si>
    <t>THOUARE SUR LOIRE</t>
  </si>
  <si>
    <t>TOUCHES</t>
  </si>
  <si>
    <t>TOUVOIS</t>
  </si>
  <si>
    <t>TRANS SUR ERDRE</t>
  </si>
  <si>
    <t>TREFFIEUX</t>
  </si>
  <si>
    <t>TREILLIERES</t>
  </si>
  <si>
    <t>TRIGNAC</t>
  </si>
  <si>
    <t>TURBALLE</t>
  </si>
  <si>
    <t>VALLET</t>
  </si>
  <si>
    <t>LOIREAUXENCE</t>
  </si>
  <si>
    <t>VAY</t>
  </si>
  <si>
    <t>VERTOU</t>
  </si>
  <si>
    <t>VIEILLEVIGNE</t>
  </si>
  <si>
    <t>VIGNEUX DE BRETAGNE</t>
  </si>
  <si>
    <t>VILLEPOT</t>
  </si>
  <si>
    <t>VUE</t>
  </si>
  <si>
    <t>CHEVALLERAIS</t>
  </si>
  <si>
    <t>ROCHE BLANCHE</t>
  </si>
  <si>
    <t>GENESTON</t>
  </si>
  <si>
    <t>GRIGONNAIS</t>
  </si>
  <si>
    <t>BATILLY-EN-PUISAYE</t>
  </si>
  <si>
    <t>BEAULIEU-SUR-LOIRE</t>
  </si>
  <si>
    <t>BONNY-SUR-LOIRE</t>
  </si>
  <si>
    <t>BRETEAU</t>
  </si>
  <si>
    <t>BRIARE</t>
  </si>
  <si>
    <t>CHAMPOULET</t>
  </si>
  <si>
    <t>CHÂTILLON-SUR-LOIRE</t>
  </si>
  <si>
    <t>DAMMARIE-EN-PUISAYE</t>
  </si>
  <si>
    <t>FAVERELLES</t>
  </si>
  <si>
    <t>ISDES</t>
  </si>
  <si>
    <t>MENESTREAU EN VILLETTE</t>
  </si>
  <si>
    <t>OUSSON-SUR-LOIRE</t>
  </si>
  <si>
    <t>OUZOUER-SUR-TRÉZÉE</t>
  </si>
  <si>
    <t>SENNELY</t>
  </si>
  <si>
    <t>THOU</t>
  </si>
  <si>
    <t>TIGY: le territoire au sud du cours d’eau « Le Bourillon »</t>
  </si>
  <si>
    <t>VANNES SUR COSSON</t>
  </si>
  <si>
    <t>VIENNE EN VAL : le territoire au sud du cours d’eau « Le Bourillon »</t>
  </si>
  <si>
    <t>ALBIAC</t>
  </si>
  <si>
    <t>ALVIGNAC</t>
  </si>
  <si>
    <t>ANGLARS</t>
  </si>
  <si>
    <t>ANGLARS-NOZAC</t>
  </si>
  <si>
    <t>LES ARQUES</t>
  </si>
  <si>
    <t>ASSIER</t>
  </si>
  <si>
    <t>AUTOIRE</t>
  </si>
  <si>
    <t>AYNAC</t>
  </si>
  <si>
    <t>BACH</t>
  </si>
  <si>
    <t>BAGNAC-SUR-CELE</t>
  </si>
  <si>
    <t>BALADOU</t>
  </si>
  <si>
    <t>BANNES</t>
  </si>
  <si>
    <t>LE BASTIT</t>
  </si>
  <si>
    <t>BEAUREGARD</t>
  </si>
  <si>
    <t>BEDUER</t>
  </si>
  <si>
    <t>BELMONT-BRETENOUX</t>
  </si>
  <si>
    <t>BERGANTY</t>
  </si>
  <si>
    <t>BETAILLE</t>
  </si>
  <si>
    <t>BIARS SUR CERE</t>
  </si>
  <si>
    <t>BIO</t>
  </si>
  <si>
    <t>BLARS</t>
  </si>
  <si>
    <t>BOISSIERES</t>
  </si>
  <si>
    <t>LE BOURG</t>
  </si>
  <si>
    <t>BOUSSAC</t>
  </si>
  <si>
    <t>LE BOUYSSOU</t>
  </si>
  <si>
    <t>BOUZIES</t>
  </si>
  <si>
    <t>BRETENOUX</t>
  </si>
  <si>
    <t>BRENGUES</t>
  </si>
  <si>
    <t>CABRERETS</t>
  </si>
  <si>
    <t>CADRIEU</t>
  </si>
  <si>
    <t>CAHUS</t>
  </si>
  <si>
    <t>CAJARC</t>
  </si>
  <si>
    <t>CALAMANE</t>
  </si>
  <si>
    <t>CALVIGNAC</t>
  </si>
  <si>
    <t>CAMBES</t>
  </si>
  <si>
    <t>CAMBOULIT</t>
  </si>
  <si>
    <t>CAMBURAT</t>
  </si>
  <si>
    <t>CANIAC-DU-CAUSSE</t>
  </si>
  <si>
    <t>CARAYAC</t>
  </si>
  <si>
    <t>CARDAILLAC</t>
  </si>
  <si>
    <t>CARENNAC</t>
  </si>
  <si>
    <t>CARLUCET</t>
  </si>
  <si>
    <t>CASSAGNES</t>
  </si>
  <si>
    <t>CATUS</t>
  </si>
  <si>
    <t>CAVAGNAC</t>
  </si>
  <si>
    <t>CAZALS</t>
  </si>
  <si>
    <t>CAZILLAC</t>
  </si>
  <si>
    <t>CENEVIERES</t>
  </si>
  <si>
    <t>CONCORES</t>
  </si>
  <si>
    <t>CONCOTS</t>
  </si>
  <si>
    <t>CONDAT</t>
  </si>
  <si>
    <t>CORN</t>
  </si>
  <si>
    <t>CORNAC</t>
  </si>
  <si>
    <t>COUZOU</t>
  </si>
  <si>
    <t>CRAS</t>
  </si>
  <si>
    <t>CRAYSSAC</t>
  </si>
  <si>
    <t>CREGOLS</t>
  </si>
  <si>
    <t>CRESSENSAC</t>
  </si>
  <si>
    <t>CUZANCE</t>
  </si>
  <si>
    <t>DEGAGNAC</t>
  </si>
  <si>
    <t>DURAVEL</t>
  </si>
  <si>
    <t>DURBANS</t>
  </si>
  <si>
    <t>ESPAGNAC-SAINTE-EULALIE</t>
  </si>
  <si>
    <t>ESPEDAILLAC</t>
  </si>
  <si>
    <t>ESPERE</t>
  </si>
  <si>
    <t>ESPEYROUX</t>
  </si>
  <si>
    <t>ESTAL</t>
  </si>
  <si>
    <t>FAJOLES</t>
  </si>
  <si>
    <t>FAYCELLES</t>
  </si>
  <si>
    <t>FELZINS</t>
  </si>
  <si>
    <t>FIGEAC</t>
  </si>
  <si>
    <t>FLAUJAC-GARE</t>
  </si>
  <si>
    <t>FLOIRAC</t>
  </si>
  <si>
    <t>FONS</t>
  </si>
  <si>
    <t>FOURMAGNAC</t>
  </si>
  <si>
    <t>FRANCOULES</t>
  </si>
  <si>
    <t>FRAYSSINET</t>
  </si>
  <si>
    <t>FRAYSSINET-LE-GELAT</t>
  </si>
  <si>
    <t>FRAYSSINHES</t>
  </si>
  <si>
    <t>FRONTENAC</t>
  </si>
  <si>
    <t>GAGNAC SUR CERE</t>
  </si>
  <si>
    <t>GIGNAC</t>
  </si>
  <si>
    <t>GIGOUZAC</t>
  </si>
  <si>
    <t>GINDOU</t>
  </si>
  <si>
    <t>GINOUILLAC</t>
  </si>
  <si>
    <t>GINTRAC</t>
  </si>
  <si>
    <t>GIRAC</t>
  </si>
  <si>
    <t>GLANES</t>
  </si>
  <si>
    <t>GORSES</t>
  </si>
  <si>
    <t>GOUJOUNAC</t>
  </si>
  <si>
    <t>GOURDON</t>
  </si>
  <si>
    <t>GRAMAT</t>
  </si>
  <si>
    <t>GREALOU</t>
  </si>
  <si>
    <t>GREZES</t>
  </si>
  <si>
    <t>ISSENDOLUS</t>
  </si>
  <si>
    <t>ISSEPTS</t>
  </si>
  <si>
    <t>LES JUNIES</t>
  </si>
  <si>
    <t>LABASTIDE-DU-HAUT-MONT</t>
  </si>
  <si>
    <t>COEUR DE CAUSSE</t>
  </si>
  <si>
    <t>LABATHUDE</t>
  </si>
  <si>
    <t>LACAPELLE-MARIVAL</t>
  </si>
  <si>
    <t>LACAVE</t>
  </si>
  <si>
    <t>LACHAPELLE-AUZAC</t>
  </si>
  <si>
    <t>LADIRAT</t>
  </si>
  <si>
    <t>LAMOTHE-CASSEL</t>
  </si>
  <si>
    <t>LAMOTHE-FENELON</t>
  </si>
  <si>
    <t>LANZAC</t>
  </si>
  <si>
    <t>LARAMIERE</t>
  </si>
  <si>
    <t>LARNAGOL</t>
  </si>
  <si>
    <t>BELLEFONT - LA RAUZE</t>
  </si>
  <si>
    <t>LARROQUE-TOIRAC</t>
  </si>
  <si>
    <t>LATOUILLE-LENTILLAC</t>
  </si>
  <si>
    <t>LATRONQUIERE</t>
  </si>
  <si>
    <t>LAURESSES</t>
  </si>
  <si>
    <t>LAUZES</t>
  </si>
  <si>
    <t>LAVAL-DE-CERE</t>
  </si>
  <si>
    <t>LAVERCANTIERE</t>
  </si>
  <si>
    <t>LAVERGNE</t>
  </si>
  <si>
    <t>LENTILLAC-DU-CAUSSE</t>
  </si>
  <si>
    <t>LEOBARD</t>
  </si>
  <si>
    <t>LEYME</t>
  </si>
  <si>
    <t>LHERM</t>
  </si>
  <si>
    <t>LIMOGNE EN QUERCY</t>
  </si>
  <si>
    <t>LINAC</t>
  </si>
  <si>
    <t>LISSAC-ET-MOURET</t>
  </si>
  <si>
    <t>LIVERNON</t>
  </si>
  <si>
    <t>LOUBRESSAC</t>
  </si>
  <si>
    <t>LOUPIAC</t>
  </si>
  <si>
    <t>LUGAGNAC</t>
  </si>
  <si>
    <t>LUNEGARDE</t>
  </si>
  <si>
    <t>MARCILHAC-SUR-CELE</t>
  </si>
  <si>
    <t>MARMINIAC</t>
  </si>
  <si>
    <t>MARTEL</t>
  </si>
  <si>
    <t>MASCLAT</t>
  </si>
  <si>
    <t>MAXOU</t>
  </si>
  <si>
    <t>MAYRINHAC-LENTOUR</t>
  </si>
  <si>
    <t>MECHMONT</t>
  </si>
  <si>
    <t>MEYRONNE</t>
  </si>
  <si>
    <t>MIERS</t>
  </si>
  <si>
    <t>MILHAC</t>
  </si>
  <si>
    <t>MONTAMEL</t>
  </si>
  <si>
    <t>MONTBRUN</t>
  </si>
  <si>
    <t>MONTCABRIER</t>
  </si>
  <si>
    <t>MONTCLERA</t>
  </si>
  <si>
    <t>MONTET-ET-BOUXAL</t>
  </si>
  <si>
    <t>MONTFAUCON</t>
  </si>
  <si>
    <t>MONTGESTY</t>
  </si>
  <si>
    <t>MONTREDON</t>
  </si>
  <si>
    <t>MONTVALENT</t>
  </si>
  <si>
    <t>NADAILLAC-DE-ROUGE</t>
  </si>
  <si>
    <t>NADILLAC</t>
  </si>
  <si>
    <t>NUZEJOULS</t>
  </si>
  <si>
    <t>ORNIAC</t>
  </si>
  <si>
    <t>PADIRAC</t>
  </si>
  <si>
    <t>PAYRAC</t>
  </si>
  <si>
    <t>PAYRIGNAC</t>
  </si>
  <si>
    <t>PEYRILLES</t>
  </si>
  <si>
    <t>PINSAC</t>
  </si>
  <si>
    <t>PLANIOLES</t>
  </si>
  <si>
    <t>POMAREDE</t>
  </si>
  <si>
    <t>PONTCIRQ</t>
  </si>
  <si>
    <t>PRAYSSAC</t>
  </si>
  <si>
    <t>PRENDEIGNES</t>
  </si>
  <si>
    <t>PROMILHANES</t>
  </si>
  <si>
    <t>PRUDHOMAT</t>
  </si>
  <si>
    <t>PUYBRUN</t>
  </si>
  <si>
    <t>PUYJOURDES</t>
  </si>
  <si>
    <t>PUY-L’EVEQUE</t>
  </si>
  <si>
    <t>LE VIGNON-EN-QUERCY</t>
  </si>
  <si>
    <t>LES QUATRE-ROUTES-DU-LOT</t>
  </si>
  <si>
    <t>QUISSAC</t>
  </si>
  <si>
    <t>RAMPOUX</t>
  </si>
  <si>
    <t>REILHAC</t>
  </si>
  <si>
    <t>REILHAGUET</t>
  </si>
  <si>
    <t>REYREVIGNES</t>
  </si>
  <si>
    <t>RIGNAC</t>
  </si>
  <si>
    <t>LE ROC</t>
  </si>
  <si>
    <t>ROCAMADOUR</t>
  </si>
  <si>
    <t>ROUFFILHAC</t>
  </si>
  <si>
    <t>RUDELLE</t>
  </si>
  <si>
    <t>RUEYRES</t>
  </si>
  <si>
    <t>SABADEL-LATRONQUIERE</t>
  </si>
  <si>
    <t>SABADEL-LAUZES</t>
  </si>
  <si>
    <t>SAIGNES</t>
  </si>
  <si>
    <t>SAINT-BRESSOU</t>
  </si>
  <si>
    <t>SAINT-CAPRAIS</t>
  </si>
  <si>
    <t>SAINT-CERE</t>
  </si>
  <si>
    <t>LES PECHS DU VERS</t>
  </si>
  <si>
    <t>SAINT-CHAMARAND</t>
  </si>
  <si>
    <t>SAINT-CHELS</t>
  </si>
  <si>
    <t>SAINT-CIRGUES</t>
  </si>
  <si>
    <t>SAINT-CIRQ-LAPOPIE</t>
  </si>
  <si>
    <t>SAINT-CIRQ-MADELON</t>
  </si>
  <si>
    <t>SAINT-CIRQ-SOUILLAGUET</t>
  </si>
  <si>
    <t>SAINT-CLAIR</t>
  </si>
  <si>
    <t>SAINT-DENIS-CATUS</t>
  </si>
  <si>
    <t>SAINT-DENIS-LES-MARTEL</t>
  </si>
  <si>
    <t>SAINT-FELIX</t>
  </si>
  <si>
    <t>SAINT-GERMAIN-DU-BEL-AIR</t>
  </si>
  <si>
    <t>SAINT GERY - VERS</t>
  </si>
  <si>
    <t>SAINT-HILAIRE</t>
  </si>
  <si>
    <t>SAINT-JEAN-DE-LAUR</t>
  </si>
  <si>
    <t>SAINT-JEAN-LESPINASSE</t>
  </si>
  <si>
    <t>SAINT-JEAN-MIRABEL</t>
  </si>
  <si>
    <t>SAINT-LAURENT-LES-TOURS</t>
  </si>
  <si>
    <t>SAINT-MARTIN-LABOUVAL</t>
  </si>
  <si>
    <t>SAINT-MARTIN-LE-REDON</t>
  </si>
  <si>
    <t>SAINT-MAURICE-EN-QUERCY</t>
  </si>
  <si>
    <t>SAINT-MEDARD-DE-PRESQUE</t>
  </si>
  <si>
    <t>SAINT-MEDARD-NICOURBY</t>
  </si>
  <si>
    <t>SAINT-MICHEL-DE-BANNIERES</t>
  </si>
  <si>
    <t>SAINT-MICHEL-DE-LOUBEJOU</t>
  </si>
  <si>
    <t>SAINT-PAUL-DE-VERN</t>
  </si>
  <si>
    <t>SAINT-PIERRE-TOIRAC</t>
  </si>
  <si>
    <t>SAINT-PROJET</t>
  </si>
  <si>
    <t>SAINT-SIMON</t>
  </si>
  <si>
    <t>SAINT-SOZY</t>
  </si>
  <si>
    <t>SAINT-SULPICE</t>
  </si>
  <si>
    <t>SAINT-VINCENT-DU-PENDIT</t>
  </si>
  <si>
    <t>SALVIAC</t>
  </si>
  <si>
    <t>SAULIAC-SUR-CELE</t>
  </si>
  <si>
    <t>SENAILLAC-LATRONQUIERE</t>
  </si>
  <si>
    <t>SENAILLAC-LAUZES</t>
  </si>
  <si>
    <t>SENIERGUES</t>
  </si>
  <si>
    <t>SONAC</t>
  </si>
  <si>
    <t>SOTURAC</t>
  </si>
  <si>
    <t>SOUCIRAC</t>
  </si>
  <si>
    <t>SOUILLAC</t>
  </si>
  <si>
    <t>SOULOMES</t>
  </si>
  <si>
    <t>SOUSCEYRAC-EN-QUERCY</t>
  </si>
  <si>
    <t>STRENQUELS</t>
  </si>
  <si>
    <t>TAURIAC</t>
  </si>
  <si>
    <t>TERROU</t>
  </si>
  <si>
    <t>TEYSSIEU</t>
  </si>
  <si>
    <t>THEDIRAC</t>
  </si>
  <si>
    <t>THEGRA</t>
  </si>
  <si>
    <t>THEMINES</t>
  </si>
  <si>
    <t>THEMINETTES</t>
  </si>
  <si>
    <t>TOUR-DE-FAURE</t>
  </si>
  <si>
    <t>USSEL</t>
  </si>
  <si>
    <t>UZECH</t>
  </si>
  <si>
    <t>VARAIRE</t>
  </si>
  <si>
    <t>VAYRAC</t>
  </si>
  <si>
    <t>VIAZAC</t>
  </si>
  <si>
    <t>VIDAILLAC</t>
  </si>
  <si>
    <t>LE VIGAN</t>
  </si>
  <si>
    <t>MAYRAC</t>
  </si>
  <si>
    <t>BESSONIES</t>
  </si>
  <si>
    <t>SAINT-JEAN-LAGINESTE</t>
  </si>
  <si>
    <t>SAINT-PIERRE-LAFEUILLE</t>
  </si>
  <si>
    <t>AGEN</t>
  </si>
  <si>
    <t>AGME</t>
  </si>
  <si>
    <t>AGNAC</t>
  </si>
  <si>
    <t>AIGUILLON</t>
  </si>
  <si>
    <t>ALLEMANS-DU-DROPT</t>
  </si>
  <si>
    <t>ALLEZ ET CAZENEUVE</t>
  </si>
  <si>
    <t>AMBRUS</t>
  </si>
  <si>
    <t>ANDIRAN</t>
  </si>
  <si>
    <t>ANTHE</t>
  </si>
  <si>
    <t>ANZEX</t>
  </si>
  <si>
    <t>ARMILLAC</t>
  </si>
  <si>
    <t>AURADOU</t>
  </si>
  <si>
    <t>AURIAC-SUR-DROPT</t>
  </si>
  <si>
    <t>BAJAMONT</t>
  </si>
  <si>
    <t>BALEYSSAGUES</t>
  </si>
  <si>
    <t>BARBASTE</t>
  </si>
  <si>
    <t>BAZENS</t>
  </si>
  <si>
    <t>BEAUGAS</t>
  </si>
  <si>
    <t>BEAUVILLE</t>
  </si>
  <si>
    <t>BIAS</t>
  </si>
  <si>
    <t>BIRAC-SUR-TREC</t>
  </si>
  <si>
    <t>BLANQUEFORT-SUR-BRIOLANCE</t>
  </si>
  <si>
    <t>BLAYMONT</t>
  </si>
  <si>
    <t>BON ENCONTRE</t>
  </si>
  <si>
    <t>BOUDY-DE-BEAUREGARD</t>
  </si>
  <si>
    <t>BOURGOUGNAGUE</t>
  </si>
  <si>
    <t>BOURLENS</t>
  </si>
  <si>
    <t>BOURNEL</t>
  </si>
  <si>
    <t>BOURRAN</t>
  </si>
  <si>
    <t>BOUSSÈS</t>
  </si>
  <si>
    <t>BRAX</t>
  </si>
  <si>
    <t>BRUCH</t>
  </si>
  <si>
    <t>BRUGNAC</t>
  </si>
  <si>
    <t>BUZET SUR BAISE</t>
  </si>
  <si>
    <t>CAHUZAC</t>
  </si>
  <si>
    <t>CALONGES</t>
  </si>
  <si>
    <t>CANCON</t>
  </si>
  <si>
    <t>CASSENEUIL</t>
  </si>
  <si>
    <t>CASSIGNAS</t>
  </si>
  <si>
    <t>CASTELCULIER</t>
  </si>
  <si>
    <t>CASTELLA</t>
  </si>
  <si>
    <t>CASTELMORON-SUR-LOT</t>
  </si>
  <si>
    <t>CASTELNAUD-DE-GRATECAMBE</t>
  </si>
  <si>
    <t>CASTENAU SUR GUPIE</t>
  </si>
  <si>
    <t>CASTILLONNES</t>
  </si>
  <si>
    <t>CAUBEYRES</t>
  </si>
  <si>
    <t>CAUBON SAINT SAUVEUR</t>
  </si>
  <si>
    <t>CAUZAC</t>
  </si>
  <si>
    <t>CAVARC</t>
  </si>
  <si>
    <t>CAZIDEROQUE</t>
  </si>
  <si>
    <t>CLAIRAC</t>
  </si>
  <si>
    <t>CLERMONT-DESSOUS</t>
  </si>
  <si>
    <t>CLERMONT-SOUBIRAN</t>
  </si>
  <si>
    <t>COLAYRAC SAINT CIRQ</t>
  </si>
  <si>
    <t>CONDEZAYGUES</t>
  </si>
  <si>
    <t>COULX</t>
  </si>
  <si>
    <t>COURBIAC</t>
  </si>
  <si>
    <t>COURS</t>
  </si>
  <si>
    <t>LA CROIX BLANCHE</t>
  </si>
  <si>
    <t>CUZORN</t>
  </si>
  <si>
    <t>DAMAZAN</t>
  </si>
  <si>
    <t>DAUSSE</t>
  </si>
  <si>
    <t>DEVILLAC</t>
  </si>
  <si>
    <t>DOLMAYRAC</t>
  </si>
  <si>
    <t>DONDAS</t>
  </si>
  <si>
    <t>DOUDRAC</t>
  </si>
  <si>
    <t>DOUZAINS</t>
  </si>
  <si>
    <t>DURANCE</t>
  </si>
  <si>
    <t>DURAS</t>
  </si>
  <si>
    <t>ENGAYRAC</t>
  </si>
  <si>
    <t>ESCASSEFORT</t>
  </si>
  <si>
    <t>ESCLOTTES</t>
  </si>
  <si>
    <t>ESPIENS</t>
  </si>
  <si>
    <t>ESTILLAC</t>
  </si>
  <si>
    <t>FARGUES-SUR-OURBISE</t>
  </si>
  <si>
    <t>FAUGUEROLLES</t>
  </si>
  <si>
    <t>FAUILLET</t>
  </si>
  <si>
    <t>FERRENSAC</t>
  </si>
  <si>
    <t>FEUGAROLLES</t>
  </si>
  <si>
    <t>FONGRAVE</t>
  </si>
  <si>
    <t>FOULAYRONNES</t>
  </si>
  <si>
    <t>FOURQUES SUR GARONNE</t>
  </si>
  <si>
    <t>FREGIMONT</t>
  </si>
  <si>
    <t>FRESPECH</t>
  </si>
  <si>
    <t>FUMEL</t>
  </si>
  <si>
    <t>GALAPIAN</t>
  </si>
  <si>
    <t>GAUJAC</t>
  </si>
  <si>
    <t>GAVAUDUN</t>
  </si>
  <si>
    <t>GONTAUD-DE-NOGARET</t>
  </si>
  <si>
    <t>GRANGES-SUR-LOT</t>
  </si>
  <si>
    <t>GRATELOUP-SAINT-GAYRAND</t>
  </si>
  <si>
    <t>GRAYSSAS</t>
  </si>
  <si>
    <t>HAUTEFAGE-LA TOUR</t>
  </si>
  <si>
    <t>HAUTESVIGNES</t>
  </si>
  <si>
    <t>HOUEILLÈS</t>
  </si>
  <si>
    <t>LABRETONIE</t>
  </si>
  <si>
    <t>LACAPELLE-BIRON</t>
  </si>
  <si>
    <t>LACAUSSADE</t>
  </si>
  <si>
    <t>LACEPEDE</t>
  </si>
  <si>
    <t>LACHAPELLE</t>
  </si>
  <si>
    <t>LAFITTE-SUR-LOT</t>
  </si>
  <si>
    <t>LAGARRIGUE</t>
  </si>
  <si>
    <t>LAGRUERE</t>
  </si>
  <si>
    <t>LAGUPIE</t>
  </si>
  <si>
    <t>LALANDUSSE</t>
  </si>
  <si>
    <t>LAPARADE</t>
  </si>
  <si>
    <t>LAPERCHE</t>
  </si>
  <si>
    <t>LAROQUE TIMBAUT</t>
  </si>
  <si>
    <t>LAUGNAC</t>
  </si>
  <si>
    <t>LAUSSOU</t>
  </si>
  <si>
    <t>LAUZUN</t>
  </si>
  <si>
    <t>LAVARDAC</t>
  </si>
  <si>
    <t>LE LEDAT</t>
  </si>
  <si>
    <t>LEVIGNAC-DE-GUYENNE</t>
  </si>
  <si>
    <t>LONGUEVILLE</t>
  </si>
  <si>
    <t>LOUBES-BERNAC</t>
  </si>
  <si>
    <t>LOUGRATTE</t>
  </si>
  <si>
    <t>LUSIGNAN PETIT</t>
  </si>
  <si>
    <t>MADAILLAN</t>
  </si>
  <si>
    <t>MARMANDE</t>
  </si>
  <si>
    <t>MASQUIERES</t>
  </si>
  <si>
    <t>MASSELS</t>
  </si>
  <si>
    <t>MASSOULES</t>
  </si>
  <si>
    <t>MAUVEZIN SUR GUPIE</t>
  </si>
  <si>
    <t>MAZIERES-NARESSE</t>
  </si>
  <si>
    <t>MEZIN</t>
  </si>
  <si>
    <t>MIRAMONT-DE-GUYENNE</t>
  </si>
  <si>
    <t>MONBAHUS</t>
  </si>
  <si>
    <t>MONBALEN</t>
  </si>
  <si>
    <t>MONFLANQUIN</t>
  </si>
  <si>
    <t>MONGAILLARD</t>
  </si>
  <si>
    <t>MONHEURT</t>
  </si>
  <si>
    <t>MONSEGUR</t>
  </si>
  <si>
    <t>MONSEMPRON-LIBOS</t>
  </si>
  <si>
    <t>MONTAGNAC SUR AUVIGNON</t>
  </si>
  <si>
    <t>MONTAGNAC-SUR-LEDE</t>
  </si>
  <si>
    <t>MONTASTRUC</t>
  </si>
  <si>
    <t>MONTAURIOL</t>
  </si>
  <si>
    <t>MONTAYRAL</t>
  </si>
  <si>
    <t>MONTESQUIEU</t>
  </si>
  <si>
    <t>MONTETON</t>
  </si>
  <si>
    <t>MONTIGNAC-DE-LAUZUN</t>
  </si>
  <si>
    <t>MONTIGNAC-TOUPINERIE</t>
  </si>
  <si>
    <t>MONTPEZAT</t>
  </si>
  <si>
    <t>MONVIEL</t>
  </si>
  <si>
    <t>MOULINET</t>
  </si>
  <si>
    <t>MOUSTIER</t>
  </si>
  <si>
    <t>NÉRAC</t>
  </si>
  <si>
    <t>NICOLE</t>
  </si>
  <si>
    <t>PAILLOLES</t>
  </si>
  <si>
    <t>PARDAILLAN</t>
  </si>
  <si>
    <t>PARRANQUET</t>
  </si>
  <si>
    <t>LE PASSAGE</t>
  </si>
  <si>
    <t>PAULHIAC</t>
  </si>
  <si>
    <t>PENNE-D’AGENAIS</t>
  </si>
  <si>
    <t>PEYRIERE</t>
  </si>
  <si>
    <t>PINEL-HAUTERIVE</t>
  </si>
  <si>
    <t>POMPIEY</t>
  </si>
  <si>
    <t>PONT DU CASSE</t>
  </si>
  <si>
    <t>PORT SAINTE MARIE</t>
  </si>
  <si>
    <t>POUDENAS</t>
  </si>
  <si>
    <t>PRAYSSAS</t>
  </si>
  <si>
    <t>PUCH-D'AGENAIS</t>
  </si>
  <si>
    <t>PUJOLS</t>
  </si>
  <si>
    <t>PUYMICLAN</t>
  </si>
  <si>
    <t>PUYMIROL</t>
  </si>
  <si>
    <t>PUYSSERAMPION</t>
  </si>
  <si>
    <t>RAYET</t>
  </si>
  <si>
    <t>RAZIMET</t>
  </si>
  <si>
    <t>RÉAUP-LISSE</t>
  </si>
  <si>
    <t>RIVES</t>
  </si>
  <si>
    <t>ROUMAGNE</t>
  </si>
  <si>
    <t>SAINT-ANTOINE-DE-FICALBA</t>
  </si>
  <si>
    <t>SAINT-BARTHELEMY</t>
  </si>
  <si>
    <t>SAINTE BAZEILLE</t>
  </si>
  <si>
    <t>SAINT CAPRAIS DE LERM</t>
  </si>
  <si>
    <t>SAINT-COLOMB-DE-LAUZUN</t>
  </si>
  <si>
    <t>SAINTE COLOMBE DE DURAS</t>
  </si>
  <si>
    <t>SAINTE-COLOMBE-DE-VILLENEUVE</t>
  </si>
  <si>
    <t>SAINTE COLOMBE EN BRUILHOIS</t>
  </si>
  <si>
    <t>SAINT-ETIENNE-DE-FOUGERES</t>
  </si>
  <si>
    <t>SAINT-ETIENNE-DE-VILLEREAL</t>
  </si>
  <si>
    <t>SAINT-EUTROPE-DE-BORN</t>
  </si>
  <si>
    <t>SAINT FRONT SUR LEMANCE</t>
  </si>
  <si>
    <t>SAINT GERAUD</t>
  </si>
  <si>
    <t>SAINT HILAIRE DE LUSIGNAN</t>
  </si>
  <si>
    <t>SAINT-JEAN-DE-DURAS</t>
  </si>
  <si>
    <t>SAINT-JEAN-DE-THURAC</t>
  </si>
  <si>
    <t>SAINT LAURENT</t>
  </si>
  <si>
    <t>SAINT-LEGER</t>
  </si>
  <si>
    <t>SAINT LEON</t>
  </si>
  <si>
    <t>SAINTE-LIVRADE-SUR-LOT</t>
  </si>
  <si>
    <t>SAINT MARTIN DE BEAUVILLE</t>
  </si>
  <si>
    <t>SAINT-MARTIN-DE-VILLEREAL</t>
  </si>
  <si>
    <t>SAINT MARTIN PETIT</t>
  </si>
  <si>
    <t>SAINTE-MAURE-DE-PEYRIAC</t>
  </si>
  <si>
    <t>SAINT-MAURICE-DE-LESTAPEL</t>
  </si>
  <si>
    <t>SAINT MAURIN</t>
  </si>
  <si>
    <t>SAINT-PARDOUX-DU-BREUIL</t>
  </si>
  <si>
    <t>SAINT-PARDOUX -ISAAC</t>
  </si>
  <si>
    <t>SAINT-PASTOUR</t>
  </si>
  <si>
    <t>SAINT-PE-SAINT-SIMON</t>
  </si>
  <si>
    <t>SAINT PIERRE DE BUZET</t>
  </si>
  <si>
    <t>SAINT-PIERRE-DE-CLAIRAC</t>
  </si>
  <si>
    <t>SAINT-PIERRE-SUR-DROPT</t>
  </si>
  <si>
    <t>SAINT-QUENTIN-DU-DROPT</t>
  </si>
  <si>
    <t>SAINT ROBERT</t>
  </si>
  <si>
    <t>SAINT-ROMAIN-LE-NOBLE</t>
  </si>
  <si>
    <t>SAINT-SALVY</t>
  </si>
  <si>
    <t>SAINT-SARDOS</t>
  </si>
  <si>
    <t>SAINT-SERNIN</t>
  </si>
  <si>
    <t>SAINT-SYLVESTRE-SUR-LOT</t>
  </si>
  <si>
    <t>SAINT URCISSE</t>
  </si>
  <si>
    <t>SAINT-VITE</t>
  </si>
  <si>
    <t>SALLES</t>
  </si>
  <si>
    <t>SAUVAGNAS</t>
  </si>
  <si>
    <t>LA SAUVETAT DE SAVERES</t>
  </si>
  <si>
    <t>LA SAUVETAT-DU-DROPT</t>
  </si>
  <si>
    <t>LA SAUVETAT-SUR-LEDE</t>
  </si>
  <si>
    <t>SAUVETERRE LA LEMANCE</t>
  </si>
  <si>
    <t>SAVIGNAC DE DURAS</t>
  </si>
  <si>
    <t>SAVIGNAC-SUR-LEYZE</t>
  </si>
  <si>
    <t>SEGALAS</t>
  </si>
  <si>
    <t>SEMBAS</t>
  </si>
  <si>
    <t>SENESTIS</t>
  </si>
  <si>
    <t>SERIGNAC-PEBOUDOU</t>
  </si>
  <si>
    <t>SERIGNAC SUR GARONNE</t>
  </si>
  <si>
    <t>SEYCHES</t>
  </si>
  <si>
    <t>SOS</t>
  </si>
  <si>
    <t>SOUMENSAC</t>
  </si>
  <si>
    <t>TAILLEBOURG</t>
  </si>
  <si>
    <t>TAYRAC</t>
  </si>
  <si>
    <t>LE TEMPLE-SUR-LOT</t>
  </si>
  <si>
    <t>THEZAC</t>
  </si>
  <si>
    <t>THOUARS SUR GARONNE</t>
  </si>
  <si>
    <t>TOMBEBOEUF</t>
  </si>
  <si>
    <t>TONNEINS</t>
  </si>
  <si>
    <t>TOURLIAC</t>
  </si>
  <si>
    <t>TOURNON D AGENAIS</t>
  </si>
  <si>
    <t>TOURTRES</t>
  </si>
  <si>
    <t>TREMONS</t>
  </si>
  <si>
    <t>TRENTELS</t>
  </si>
  <si>
    <t>VARES</t>
  </si>
  <si>
    <t>VERTEUIL-D'AGENAIS</t>
  </si>
  <si>
    <t>VIANNE</t>
  </si>
  <si>
    <t>VILLEBRAMAR</t>
  </si>
  <si>
    <t>VILLEFRANCHE DU QUEYRAN</t>
  </si>
  <si>
    <t>VILLENEUVE DE DURAS</t>
  </si>
  <si>
    <t>VILLENEUVE SUR LOT</t>
  </si>
  <si>
    <t>VILLEREAL</t>
  </si>
  <si>
    <t>VILLETON</t>
  </si>
  <si>
    <t>VIRAZEIL</t>
  </si>
  <si>
    <t>XAINTRAILLES</t>
  </si>
  <si>
    <t>SAINT-GEORGES</t>
  </si>
  <si>
    <t>LES ALLEUDS (BRISSAC LOIRE AUBANCE)</t>
  </si>
  <si>
    <t>AMBILLOU-CHÂTEAU (TUFFALUN)</t>
  </si>
  <si>
    <t>ANDARD (LOIRE-AUTHION)</t>
  </si>
  <si>
    <t>ANGERS</t>
  </si>
  <si>
    <t>ANGRIE</t>
  </si>
  <si>
    <t>ARMAILLÉ</t>
  </si>
  <si>
    <t>AUBIGNÉ-SUR-LAYON</t>
  </si>
  <si>
    <t>AVIRÉ (SEGRÉ-EN-ANJOU BLEU)</t>
  </si>
  <si>
    <t>AVRILLÉ</t>
  </si>
  <si>
    <t>BEAUCOUZÉ</t>
  </si>
  <si>
    <t>BEAULIEU-SUR-LAYON</t>
  </si>
  <si>
    <t>BEAUPRÉAU (BEAUPRÉAU-EN-MAUGES)</t>
  </si>
  <si>
    <t>BEAUSSE (MAUGES-SUR-LOIRE)</t>
  </si>
  <si>
    <t>BÉCON-LES-GRANITS</t>
  </si>
  <si>
    <t>BÉGROLLES-EN-MAUGES</t>
  </si>
  <si>
    <t>BÉHUARD</t>
  </si>
  <si>
    <t>TOUTES (BLAISON-SAINT-SULPICE)</t>
  </si>
  <si>
    <t>LA BOHALLE (LOIRE-AUTHION)</t>
  </si>
  <si>
    <t>LA BOISSIÈRE-SUR-EVRE (MONTREVAULT-SUR-EVRE)</t>
  </si>
  <si>
    <t>BOTZ EN MAUGES (MAUGES-SUR-LOIRE)</t>
  </si>
  <si>
    <t>BOUCHEMAINE</t>
  </si>
  <si>
    <t>BOUILLÉ-MÉNARD</t>
  </si>
  <si>
    <t>LE BOURG-D’IRÉ (SEGRÉ-EN-ANJOU BLEU)</t>
  </si>
  <si>
    <t>BOURG-L’EVÈQUE</t>
  </si>
  <si>
    <t>BOURGNEUF-EN-MAUGES (MAUGES-SUR-LOIRE)</t>
  </si>
  <si>
    <t>BOUZILLÉ (ORÉE D'ANJOU)</t>
  </si>
  <si>
    <t>BRAIN-SUR-L'AUTHION (LOIRE-AUTHION)</t>
  </si>
  <si>
    <t>BRAIN-SUR-LONGUENÉE (ERDRE-EN-ANJOU)</t>
  </si>
  <si>
    <t>BRIGNÉ (DOUÉ-EN-ANJOU)</t>
  </si>
  <si>
    <t>BRISSAC-QUINCÉ (BRISSAC LOIRE AUBANCE)</t>
  </si>
  <si>
    <t>BROSSAY</t>
  </si>
  <si>
    <t>CANDÉ</t>
  </si>
  <si>
    <t>CANTENAY-ÉPINARD</t>
  </si>
  <si>
    <t>CARBAY</t>
  </si>
  <si>
    <t>CERNUSSON</t>
  </si>
  <si>
    <t>LES CERQUEUX</t>
  </si>
  <si>
    <t>LES CERQUEUX-SOUS-PASSAVANT (LYS-HAUT-LAYON)</t>
  </si>
  <si>
    <t>CHALLAIN-LA-POTHERIE</t>
  </si>
  <si>
    <t>CHALONNES-SUR-LOIRE</t>
  </si>
  <si>
    <t>CHAMBELLAY</t>
  </si>
  <si>
    <t>CHAMP-SUR-LAYON (BELLEVIGNE-EN-LAYON)</t>
  </si>
  <si>
    <t>TOUTES (CHENILLÉ-CHAMPTEUSSÉ)</t>
  </si>
  <si>
    <t>CHAMPTOCÉ-SUR-LOIRE</t>
  </si>
  <si>
    <t>CHAMPTOCEAUX (ORÉE D'ANJOU)</t>
  </si>
  <si>
    <t>CHANTELOUP-LES-BOIS</t>
  </si>
  <si>
    <t>CHANZEAUX (CHEMILLÉ-EN-ANJOU)</t>
  </si>
  <si>
    <t>LA CHAPELLE-HULLIN (OMBRÉE-D’ANJOU)</t>
  </si>
  <si>
    <t>LA CHAPELLE-ROUSSELIN (CHEMILLÉ-EN-ANJOU)</t>
  </si>
  <si>
    <t>LA CHAPELLE-SAINT-FLORENT (MAUGES-SUR-LOIRE)</t>
  </si>
  <si>
    <t>LA CHAPELLE-SUR-OUDON (SEGRÉ-EN-ANJOU BLEU)</t>
  </si>
  <si>
    <t>CHARCÉ-SAINT-ELLIER-SUR-AUBANCE (BRISSAC LOIRE AUBANCE)</t>
  </si>
  <si>
    <t>CHÂTELAIS (SEGRÉ-EN-ANJOU BLEU)</t>
  </si>
  <si>
    <t>CHAUDEFONDS-SUR-LAYON</t>
  </si>
  <si>
    <t>CHAUDRON-EN-MAUGES (MONTREVAULT-SUR-EVRE)</t>
  </si>
  <si>
    <t>LA CHAUSSAIRE (MONTREVAULT-SUR-EVRE)</t>
  </si>
  <si>
    <t>TOUTES (TERRANJOU)</t>
  </si>
  <si>
    <t>CHAZÉ-HENRY (OMBRÉE-D’ANJOU)</t>
  </si>
  <si>
    <t>CHAZÉ-SUR-ARGOS</t>
  </si>
  <si>
    <t>CHEMELLIER (BRISSAC LOIRE AUBANCE)</t>
  </si>
  <si>
    <t>CHEMILLÉ (CHEMILLÉ-EN-ANJOU)</t>
  </si>
  <si>
    <t>CHÊNEHUTTE-TRÈVES-CUNAULT (GENNES-VAL-DE-LOIRE)</t>
  </si>
  <si>
    <t>CHOLET</t>
  </si>
  <si>
    <t>CIZAY-LA-MADELEINE</t>
  </si>
  <si>
    <t>CLÉRÉ-SUR-LAYON</t>
  </si>
  <si>
    <t>CONCOURSON-SUR-LAYON (DOUÉ-EN-ANJOU)</t>
  </si>
  <si>
    <t>CORNÉ (LOIRE-AUTHION)</t>
  </si>
  <si>
    <t>LA CORNUAILLE (VAL D’ERDRE-AUXENCE)</t>
  </si>
  <si>
    <t>CORON</t>
  </si>
  <si>
    <t>COSSÉ-D'ANJOU (CHEMILLÉ-EN-ANJOU)</t>
  </si>
  <si>
    <t>COURCHAMPS</t>
  </si>
  <si>
    <t>COUTURES (BRISSAC LOIRE AUBANCE)</t>
  </si>
  <si>
    <t>LA DAGUENIÈRE (LOIRE-AUTHION)</t>
  </si>
  <si>
    <t>DENÉE</t>
  </si>
  <si>
    <t>DÉNEZÉ-SOUS-DOUÉ</t>
  </si>
  <si>
    <t>SAINT-SIGISMOND</t>
  </si>
  <si>
    <t>DOUÉ-LA-FONTAINE (DOUÉ-EN-ANJOU)</t>
  </si>
  <si>
    <t>DRAIN (ORÉE D'ANJOU)</t>
  </si>
  <si>
    <t>ECOUFLANT</t>
  </si>
  <si>
    <t>FAVERAYE-MÂCHELLES (BELLEVIGNE-EN-LAYON)</t>
  </si>
  <si>
    <t>FENEU</t>
  </si>
  <si>
    <t>LA FERRIÈRE-DE-FLÉE (SEGRÉ-EN-ANJOU BLEU)</t>
  </si>
  <si>
    <t>LE FIEF-SAUVIN (MONTREVAULT-SUR-EVRE)</t>
  </si>
  <si>
    <t>FORGES (DOUÉ-EN-ANJOU)</t>
  </si>
  <si>
    <t>LA FOSSE-DE-TIGNÉ (LYS-HAUT-LAYON)</t>
  </si>
  <si>
    <t>LE FUILET (MONTREVAULT-SUR-EVRE)</t>
  </si>
  <si>
    <t>GENÉ (ERDRE-EN-ANJOU)</t>
  </si>
  <si>
    <t>GENNES (GENNES-VAL-DE-LOIRE)</t>
  </si>
  <si>
    <t>GESTÉ (BEAUPRÉAU-EN-MAUGES)</t>
  </si>
  <si>
    <t>VALANJOU (CHEMILLÉ-EN-ANJOU)</t>
  </si>
  <si>
    <t>GRÉZILLÉ (GENNES-VAL-DE-LOIRE)</t>
  </si>
  <si>
    <t>GREZ-NEUVILLE</t>
  </si>
  <si>
    <t>GRUGÉ-L’HÔPITAL (OMBRÉE-D’ANJOU)</t>
  </si>
  <si>
    <t>L'HÔTELLERIE-DE-FLÉE (SEGRÉ-EN-ANJOU BLEU)</t>
  </si>
  <si>
    <t>INGRANDES-LE FRESNE SUR LOIRE</t>
  </si>
  <si>
    <t>LA JAILLE-YVON</t>
  </si>
  <si>
    <t>JALLAIS (BEAUPRÉAU-EN-MAUGES)</t>
  </si>
  <si>
    <t>LA JUBAUDIÈRE (BEAUPRÉAU-EN-MAUGES)</t>
  </si>
  <si>
    <t>TOUTES (LES GARENNES SUR LOIRE)</t>
  </si>
  <si>
    <t>LA JUMELLIÈRE (CHEMILLÉ-EN-ANJOU)</t>
  </si>
  <si>
    <t>LANDEMONT (ORÉE D'ANJOU)</t>
  </si>
  <si>
    <t>TOUTES (LION-D'ANGERS)</t>
  </si>
  <si>
    <t>LIRÉ (ORÉE D'ANJOU)</t>
  </si>
  <si>
    <t>LOIRÉ</t>
  </si>
  <si>
    <t>LE LONGERON (SÈVREMOINE)</t>
  </si>
  <si>
    <t>LOUERRE (TUFFALUN)</t>
  </si>
  <si>
    <t>LOURESSE-ROCHEMENIER</t>
  </si>
  <si>
    <t>LE LOUROUX BÉCONNAIS (VAL D’ERDRE-AUXENCE)</t>
  </si>
  <si>
    <t>LOUVAINES (SEGRÉ-EN-ANJOU BLEU)</t>
  </si>
  <si>
    <t>LUIGNÉ (BRISSAC LOIRE AUBANCE)</t>
  </si>
  <si>
    <t>MARANS (SEGRÉ-EN-ANJOU BLEU)</t>
  </si>
  <si>
    <t>LE MARILLAIS (MAUGES-SUR-LOIRE)</t>
  </si>
  <si>
    <t>MAULÉVRIER</t>
  </si>
  <si>
    <t>LE MAY-SUR-EVRE</t>
  </si>
  <si>
    <t>MAZIÈRES-EN-MAUGES</t>
  </si>
  <si>
    <t>LA MEIGNANNE (LONGUENÉE-EN-ANJOU)</t>
  </si>
  <si>
    <t>MEIGNÉ  (DOUÉ-EN-ANJOU)</t>
  </si>
  <si>
    <t>MELAY (CHEMILLÉ-EN-ANJOU)</t>
  </si>
  <si>
    <t>LA MEMBROLLE-SUR-LONGUENÉE (LONGUENÉE-EN-ANJOU)</t>
  </si>
  <si>
    <t>LA MÉNITRÉ</t>
  </si>
  <si>
    <t>LE MESNIL-EN-VALLÉE (MAUGES-SUR-LOIRE)</t>
  </si>
  <si>
    <t>MONTFAUCON-MONTIGNÉ (SÈVREMOINE)</t>
  </si>
  <si>
    <t>MONTFORT (DOUÉ-EN-ANJOU)</t>
  </si>
  <si>
    <t>MONTGUILLON (SEGRÉ-EN-ANJOU BLEU)</t>
  </si>
  <si>
    <t>MONTILLIERS</t>
  </si>
  <si>
    <t>MONTJEAN-SUR-LOIRE (MAUGES-SUR-LOIRE)</t>
  </si>
  <si>
    <t>MONTREUIL-JUIGNÉ</t>
  </si>
  <si>
    <t>MONTREUIL-SUR-MAINE</t>
  </si>
  <si>
    <t>MONTREVAULT (MONTREVAULT-SUR-EVRE)</t>
  </si>
  <si>
    <t>MOZÉ-SUR-LOUET</t>
  </si>
  <si>
    <t>MÛRS-ERIGNÉ</t>
  </si>
  <si>
    <t>NEUVY-EN-MAUGES (CHEMILLÉ-EN-ANJOU)</t>
  </si>
  <si>
    <t>NOËLLET (OMBRÉE-D’ANJOU)</t>
  </si>
  <si>
    <t>NOYANT-LA-GRAVOYÈRE (SEGRÉ-EN-ANJOU BLEU)</t>
  </si>
  <si>
    <t>NOYANT-LA-PLAINE (TUFFALUN)</t>
  </si>
  <si>
    <t>NUAILLÉ</t>
  </si>
  <si>
    <t>NUEIL-SUR-LAYON (LYS-HAUT-LAYON)</t>
  </si>
  <si>
    <t>NYOISEAU (SEGRÉ-EN-ANJOU BLEU)</t>
  </si>
  <si>
    <t>PASSAVANT-SUR-LAYON</t>
  </si>
  <si>
    <t>LE PIN-EN-MAUGES (BEAUPRÉAU-EN-MAUGES)</t>
  </si>
  <si>
    <t>LA PLAINE</t>
  </si>
  <si>
    <t>LE PLESSIS-GRAMMOIRE</t>
  </si>
  <si>
    <t>LE PLESSIS-MACÉ (LONGUENÉE-EN-ANJOU)</t>
  </si>
  <si>
    <t>LA POITEVINIÉRE (BEAUPRÉAU-EN-MAUGES)</t>
  </si>
  <si>
    <t>LA POMMERAYE (MAUGES-SUR-LOIRE)</t>
  </si>
  <si>
    <t>LA POSSONNIÈRE</t>
  </si>
  <si>
    <t>POUANCÉ (OMBRÉE-D’ANJOU)</t>
  </si>
  <si>
    <t>LA POUËZE (ERDRE-EN-ANJOU)</t>
  </si>
  <si>
    <t>LA PRÉVIÈRE (OMBRÉE-D’ANJOU)</t>
  </si>
  <si>
    <t>PRUILLÉ (LONGUENÉE-EN-ANJOU)</t>
  </si>
  <si>
    <t>LE PUISET-DORÉ (MONTREVAULT-SUR-EVRE)</t>
  </si>
  <si>
    <t>LE PUY-NOTRE-DAME</t>
  </si>
  <si>
    <t>RABLAY-SUR-LAYON (BELLEVIGNE-EN-LAYON)</t>
  </si>
  <si>
    <t>LA RENAUDIÈRE (SÈVREMOINE)</t>
  </si>
  <si>
    <t>ROCHEFORT-SUR-LOIRE</t>
  </si>
  <si>
    <t>LA ROMAGNE</t>
  </si>
  <si>
    <t>LES ROSIERS-SUR-LOIRE (GENNES-VAL-DE-LOIRE)</t>
  </si>
  <si>
    <t>ROU-MARSON</t>
  </si>
  <si>
    <t>ROUSSAY (SÈVREMOINE)</t>
  </si>
  <si>
    <t>SAINT-ANDRÉ-DE-LA-MARCHE (SÈVREMOINE)</t>
  </si>
  <si>
    <t>SAINT-AUGUSTIN-DES-BOIS</t>
  </si>
  <si>
    <t>SAINT-BARTHÉLÉMY-D’ANJOU</t>
  </si>
  <si>
    <t>SAINTE-CHRISTINE (CHEMILLÉ-EN-ANJOU)</t>
  </si>
  <si>
    <t>SAINT-CHRISTOPHE-DU-BOIS</t>
  </si>
  <si>
    <t>SAINT-CHRISTOPHE-LA-COUPERIE (ORÉE D'ANJOU)</t>
  </si>
  <si>
    <t>SAINT-CLÉMENT-DE-LA-PLACE</t>
  </si>
  <si>
    <t>SAINT-CLÉMENT-DES-LEVÉES</t>
  </si>
  <si>
    <t>SAINT-CRESPIN-SUR-MOINE (SÈVREMOINE)</t>
  </si>
  <si>
    <t>SAINT-FLORENT-LE-VIEIL (MAUGES-SUR-LOIRE)</t>
  </si>
  <si>
    <t>SAINTE-GEMMES-D'ANDIGNÉ (SEGRÉ-EN-ANJOU BLEU)</t>
  </si>
  <si>
    <t>SAINTE-GEMMES-SUR-LOIRE</t>
  </si>
  <si>
    <t>SAINT-GEORGES-DES-SEPT-VOIES  (GENNES-VAL-DE-LOIRE)</t>
  </si>
  <si>
    <t>SAINT-GEORGES-DES-GARDES (CHEMILLÉ-EN-ANJOU)</t>
  </si>
  <si>
    <t>SAINT-GEORGES-SUR-LAYON (DOUÉ-EN-ANJOU)</t>
  </si>
  <si>
    <t>SAINT-GEORGES-SUR-LOIRE</t>
  </si>
  <si>
    <t>SAINT-GERMAIN-DES-PRÉS</t>
  </si>
  <si>
    <t>SAINT-GERMAIN-SUR-MOINE (SÈVREMOINE)</t>
  </si>
  <si>
    <t>SAINT-HILAIRE-DU-BOIS (LYS-HAUT-LAYON)</t>
  </si>
  <si>
    <t>SAINT-JEAN-DE-LA-CROIX</t>
  </si>
  <si>
    <t>SAINT-JEAN-DE-LINIÈRES (SAINT-LÉGER-DE-LINIÈRES)</t>
  </si>
  <si>
    <t>TOUTES (VAL-DU-LAYON)</t>
  </si>
  <si>
    <t>SAINT-LAMBERT-LA-POTHERIE</t>
  </si>
  <si>
    <t>SAINT-LAURENT-DE-LA-PLAINE (MAUGES-SUR-LOIRE)</t>
  </si>
  <si>
    <t>SAINT-LAURENT-DES-AUTELS (ORÉE D'ANJOU)</t>
  </si>
  <si>
    <t>SAINT-LAURENT-DU-MOTTAY (MAUGES-SUR-LOIRE)</t>
  </si>
  <si>
    <t>SAINT-LÉGER-DES-BOIS (SAINT-LÉGER-DE-LINIÈRES)</t>
  </si>
  <si>
    <t>SAINT-LÉGER-SOUS-CHOLET</t>
  </si>
  <si>
    <t>SAINT-LÉZIN (CHEMILLÉ-EN-ANJOU)</t>
  </si>
  <si>
    <t>SAINT-MACAIRE-EN-MAUGES (SÈVREMOINE)</t>
  </si>
  <si>
    <t>SAINT-MACAIRE-DU-BOIS</t>
  </si>
  <si>
    <t>SAINT-MARTIN-DE-LA-PLACE (GENNES-VAL-DE-LOIRE)</t>
  </si>
  <si>
    <t>SAINT-MARTIN-DU-BOIS (SEGRÉ-EN-ANJOU BLEU)</t>
  </si>
  <si>
    <t>SAINT-MARTIN-DU-FOUILLOUX</t>
  </si>
  <si>
    <t>SAINT-MATHURIN-SUR-LOIRE (LOIRE-AUTHION)</t>
  </si>
  <si>
    <t>SAINT-MÉLAINE-SUR-AUBANCE</t>
  </si>
  <si>
    <t>SAINT-MICHEL-ET-CHANVEAUX (OMBRÉE-D’ANJOU)</t>
  </si>
  <si>
    <t>SAINT-PAUL-DU-BOIS</t>
  </si>
  <si>
    <t>SAINT-PHILBERT-EN-MAUGES (BEAUPRÉAU-EN-MAUGES)</t>
  </si>
  <si>
    <t>SAINT-PIERRE-MONTLIMART (MONTREVAULT-SUR-EVRE)</t>
  </si>
  <si>
    <t>SAINT-QUENTIN-EN-MAUGES (MONTREVAULT-SUR-EVRE)</t>
  </si>
  <si>
    <t>SAINT-RÉMY-EN-MAUGES (MONTREVAULT-SUR-EVRE)</t>
  </si>
  <si>
    <t>SAINT-RÉMY-LA-VARENNE (BRISSAC LOIRE AUBANCE)</t>
  </si>
  <si>
    <t>SAINT-SATURNIN-SUR-LOIRE (BRISSAC LOIRE AUBANCE)</t>
  </si>
  <si>
    <t>SAINT-SAUVEUR-DE-FLÉE (SEGRÉ-EN-ANJOU BLEU)</t>
  </si>
  <si>
    <t>SAINT-SAUVEUR-DE-LANDEMONT (ORÉE D'ANJOU)</t>
  </si>
  <si>
    <t>TOUTES (VERRIÈRES-EN-ANJOU)</t>
  </si>
  <si>
    <t>LA SALLE-ET-CHAPELLE-AUBRY (MONTREVAULT-SUR-EVRE)</t>
  </si>
  <si>
    <t>LA SALLE-DE-VIHIERS (CHEMILLÉ-EN-ANJOU)</t>
  </si>
  <si>
    <t>SARRIGNÉ</t>
  </si>
  <si>
    <t>SAULGÉ-L'HÔPITAL (BRISSAC LOIRE AUBANCE)</t>
  </si>
  <si>
    <t>SAVENNIÈRES</t>
  </si>
  <si>
    <t>SCEAUX-D'ANJOU</t>
  </si>
  <si>
    <t>SEGRÉ (SEGRÉ-EN-ANJOU BLEU)</t>
  </si>
  <si>
    <t>LA SÉGUINIÈRE</t>
  </si>
  <si>
    <t>SOMLOIRE</t>
  </si>
  <si>
    <t>SOULAINES-SUR-AUBANCE</t>
  </si>
  <si>
    <t>TANCOIGNÉ (LYS-HAUT-LAYON)</t>
  </si>
  <si>
    <t>LA TESSOUALE</t>
  </si>
  <si>
    <t>THORIGNÉ D'ANJOU</t>
  </si>
  <si>
    <t>FAYE-D’ANJOU (BELLEVIGNE-EN-LAYON)</t>
  </si>
  <si>
    <t>THOUARCÉ (BELLEVIGNE-EN-LAYON)</t>
  </si>
  <si>
    <t>LE THOUREIL (GENNES-VAL-DE-LOIRE)</t>
  </si>
  <si>
    <t>TIGNÉ (LYS-HAUT-LAYON)</t>
  </si>
  <si>
    <t>TILLIÈRES (SÈVREMOINE)</t>
  </si>
  <si>
    <t>TORFOU (SÈVREMOINE)</t>
  </si>
  <si>
    <t>LA TOURLANDRY (CHEMILLÉ-EN-ANJOU)</t>
  </si>
  <si>
    <t>TOUTLEMONDE</t>
  </si>
  <si>
    <t>TRÉLAZÉ</t>
  </si>
  <si>
    <t>LE TREMBLAY (OMBRÉE-D’ANJOU)</t>
  </si>
  <si>
    <t>TRÉMENTINES</t>
  </si>
  <si>
    <t>TRÉMONT (LYS-HAUT-LAYON)</t>
  </si>
  <si>
    <t>LES ULMES</t>
  </si>
  <si>
    <t>LA VARENNE (ORÉE D'ANJOU)</t>
  </si>
  <si>
    <t>VAUCHRÉTIEN (BRISSAC LOIRE AUBANCE)</t>
  </si>
  <si>
    <t>VAUDELNAY</t>
  </si>
  <si>
    <t>LES VERCHERS-SUR-LAYON (DOUÉ-EN-ANJOU)</t>
  </si>
  <si>
    <t>VERGONNES (OMBRÉE-D’ANJOU)</t>
  </si>
  <si>
    <t>VERN D’ANJOU (ERDRE-EN-ANJOU)</t>
  </si>
  <si>
    <t>VERRIE</t>
  </si>
  <si>
    <t>VEZINS</t>
  </si>
  <si>
    <t>VIHIERS (LYS-HAUT-LAYON)</t>
  </si>
  <si>
    <t>VILLEDIEU-LA-BLOUÈRE (BEAUPRÉAU-EN-MAUGES)</t>
  </si>
  <si>
    <t>VILLEMOISAN (VAL D’ERDRE-AUXENCE)</t>
  </si>
  <si>
    <t>LE VOIDE (LYS-HAUT-LAYON)</t>
  </si>
  <si>
    <t>YZERNAY</t>
  </si>
  <si>
    <t>AGON-COUTAINVILLE</t>
  </si>
  <si>
    <t>ANNOVILLE</t>
  </si>
  <si>
    <t>AVRANCHES</t>
  </si>
  <si>
    <t>BACILLY</t>
  </si>
  <si>
    <t>BENOITEVILLE</t>
  </si>
  <si>
    <t>JULLOUVILLE</t>
  </si>
  <si>
    <t>BREUVILLE</t>
  </si>
  <si>
    <t>BRICQUEBEC EN COTENTIN PARTIE SITUÉE À L’EST DE LA D900 AU NORD DE LA RUE DE LA RÉPUBLIQUE ET AU NORD DE LA D902</t>
  </si>
  <si>
    <t>BRICQUEBEC EN COTENTIN PARTIE SITUÉE À L’OUEST DE LA D900 AU SUD DE LA RUE DE LA RÉPUBLIQUE ET AU SUD DE LA D902</t>
  </si>
  <si>
    <t>BRICQUEBOSQ</t>
  </si>
  <si>
    <t>BRIX</t>
  </si>
  <si>
    <t>CAROLLES</t>
  </si>
  <si>
    <t>CHAMPEAUX</t>
  </si>
  <si>
    <t>CHERBOURG-EN-COTENTIN</t>
  </si>
  <si>
    <t>COLOMBY</t>
  </si>
  <si>
    <t>COUVILLE</t>
  </si>
  <si>
    <t>DRAGEY-RONTHON</t>
  </si>
  <si>
    <t>L’ETANG BERTRAND</t>
  </si>
  <si>
    <t>GENETS</t>
  </si>
  <si>
    <t>GOLLEVILLE</t>
  </si>
  <si>
    <t>GRANVILLE</t>
  </si>
  <si>
    <t>GROSVILLE</t>
  </si>
  <si>
    <t>HARDINVAST</t>
  </si>
  <si>
    <t>HAUTEVILLE-SUR-MER</t>
  </si>
  <si>
    <t>HEUGUEVILLE-SUR-SIENNE</t>
  </si>
  <si>
    <t>HERENGUERVILLE</t>
  </si>
  <si>
    <t>LIEUSAINT</t>
  </si>
  <si>
    <t>LOLIF</t>
  </si>
  <si>
    <t>MAGNEVILLE</t>
  </si>
  <si>
    <t>MARCEY-LES-GREVES</t>
  </si>
  <si>
    <t>MARTINVAST</t>
  </si>
  <si>
    <t>MONTMARTIN-SUR-MER</t>
  </si>
  <si>
    <t>MORVILLE</t>
  </si>
  <si>
    <t>NEGREVILLE</t>
  </si>
  <si>
    <t>NEHOU</t>
  </si>
  <si>
    <t>NOUAINVILLE</t>
  </si>
  <si>
    <t>ORVAL SUR SIENNE</t>
  </si>
  <si>
    <t>LA PERNELLE</t>
  </si>
  <si>
    <t>PIERREVILLE</t>
  </si>
  <si>
    <t>QUETTEHOU</t>
  </si>
  <si>
    <t>QUETTREVILLE-SUR-SIENNE</t>
  </si>
  <si>
    <t>RAUVILLE LA BIGOT- PARTIE SITUÉE AU NORD DE LA D418 ET À L’OUEST DE LA D900</t>
  </si>
  <si>
    <t>RAUVILLE LA BIGOT- PARTIE SITUÉE AU SUD DE LA D418 ET À L’EST DE LA D900</t>
  </si>
  <si>
    <t>REGNEVILLE-SUR-MER</t>
  </si>
  <si>
    <t>REVILLE</t>
  </si>
  <si>
    <t>ROCHEVILLE</t>
  </si>
  <si>
    <t>SAINT-AUBIN-DES-PREAUX</t>
  </si>
  <si>
    <t>SAINT CHRISTOPHE DU FOC</t>
  </si>
  <si>
    <t>SAINT GERMAIN LE GAILLARD</t>
  </si>
  <si>
    <t>SAINT JACQUES DE NEHOU</t>
  </si>
  <si>
    <t>SAINT-JEAN-LE-THOMAS</t>
  </si>
  <si>
    <t>SAINT JOSEPH</t>
  </si>
  <si>
    <t>SAINT MARTIN LE GREARD</t>
  </si>
  <si>
    <t>SAINT-PAIR-SUR-MER</t>
  </si>
  <si>
    <t>SAINT PIERRE D’ARTHEGLISE</t>
  </si>
  <si>
    <t>SAINT-PIERRE-LANGERS</t>
  </si>
  <si>
    <t>SAINT-VAAST-LA-HOUGUE</t>
  </si>
  <si>
    <t>SARTILLY-BAIE-BOCAGE</t>
  </si>
  <si>
    <t>SIDEVILLE</t>
  </si>
  <si>
    <t>SORTOSVILLE EN BEAUMONT</t>
  </si>
  <si>
    <t>SOTTEVAST- PARTIE SITUÉE AU NORD DE LA D62</t>
  </si>
  <si>
    <t>SOTTEVAST- PARTIE SITUÉE AU SUD DE LA D62</t>
  </si>
  <si>
    <t>SOTTEVILLE</t>
  </si>
  <si>
    <t>TOLLEVAST</t>
  </si>
  <si>
    <t>TOURVILLE-SUR-SIENNE</t>
  </si>
  <si>
    <t>VAINS</t>
  </si>
  <si>
    <t>VALOGNES</t>
  </si>
  <si>
    <t>VIRANDEVILLE</t>
  </si>
  <si>
    <t>YVETOT BOCAGE</t>
  </si>
  <si>
    <t>ARRIGNY</t>
  </si>
  <si>
    <t>BELVAL-EN-ARGONNE</t>
  </si>
  <si>
    <t>LES CHARMONTOIS</t>
  </si>
  <si>
    <t>LE CHATELIER</t>
  </si>
  <si>
    <t>CHATILLON-SUR-BROUE</t>
  </si>
  <si>
    <t>LE CHEMIN</t>
  </si>
  <si>
    <t>DROSNAY</t>
  </si>
  <si>
    <t>ECLAIRES</t>
  </si>
  <si>
    <t>ECOLLEMONT</t>
  </si>
  <si>
    <t>GIFFAUMONT-CHAMPAUBERT</t>
  </si>
  <si>
    <t>GIVRY-EN-ARGONNE</t>
  </si>
  <si>
    <t>SAINTE-MARIE-DU-LAC-NUISEMENT</t>
  </si>
  <si>
    <t>LANDRICOURT</t>
  </si>
  <si>
    <t>LARZICOURT</t>
  </si>
  <si>
    <t>LA NEUVILLE-AUX-BOIS</t>
  </si>
  <si>
    <t>OUTINES</t>
  </si>
  <si>
    <t>SAINT-REMY-EN-BOUZEMONT-SAINT-GENEST-ET-ISSON</t>
  </si>
  <si>
    <t>LE VIEIL-DAMPIERRE</t>
  </si>
  <si>
    <t>ECLARON-BRAUCOURT-SAINTE-LIVIERE</t>
  </si>
  <si>
    <t>FRAMPAS</t>
  </si>
  <si>
    <t>LA PORTE DU DER : uniquement au nord de la D384</t>
  </si>
  <si>
    <t>PLANRUPT</t>
  </si>
  <si>
    <t>DROYES (RIVES DERVOISES)</t>
  </si>
  <si>
    <t>ASTILLE</t>
  </si>
  <si>
    <t>ATHEE</t>
  </si>
  <si>
    <t>BALLOTS</t>
  </si>
  <si>
    <t>BEAULIEU SUR OUDON</t>
  </si>
  <si>
    <t>BOUCHAMPS-LES-CRAON</t>
  </si>
  <si>
    <t>LA CHAPELLE CRAONNAISE</t>
  </si>
  <si>
    <t>CHERANCE</t>
  </si>
  <si>
    <t>CONGRIER</t>
  </si>
  <si>
    <t>COSMES</t>
  </si>
  <si>
    <t>COSSE LE VIVIEN</t>
  </si>
  <si>
    <t>COURBEVEILLE</t>
  </si>
  <si>
    <t>CRAON</t>
  </si>
  <si>
    <t>CUILLE</t>
  </si>
  <si>
    <t>DENAZE</t>
  </si>
  <si>
    <t>FONTAINE COUVERTE</t>
  </si>
  <si>
    <t>GASTINES</t>
  </si>
  <si>
    <t>LAUBRIERES</t>
  </si>
  <si>
    <t>LIVRE-LA-TOUCHE</t>
  </si>
  <si>
    <t>MEE</t>
  </si>
  <si>
    <t>MERAL</t>
  </si>
  <si>
    <t>NIAFLES</t>
  </si>
  <si>
    <t>POMMERIEUX</t>
  </si>
  <si>
    <t>RENAZE</t>
  </si>
  <si>
    <t>LA ROE</t>
  </si>
  <si>
    <t>SAINT-AIGNAN-SUR-ROE</t>
  </si>
  <si>
    <t>SAINT-ERBLON</t>
  </si>
  <si>
    <t>SAINT-MARTIN-DU-LIMET</t>
  </si>
  <si>
    <t>SAINT-MICHEL-DE-LA-ROE</t>
  </si>
  <si>
    <t>SAINT POIX</t>
  </si>
  <si>
    <t>SAINT-QUENTIN-LES-ANGES</t>
  </si>
  <si>
    <t>SAINT-SATURNIN-DU-LIMET</t>
  </si>
  <si>
    <t>LA SELLE-CRAONNAISE</t>
  </si>
  <si>
    <t>54</t>
  </si>
  <si>
    <t>ANDILLY</t>
  </si>
  <si>
    <t>ANSAUVILLE</t>
  </si>
  <si>
    <t>AVRAINVILLE</t>
  </si>
  <si>
    <t>BERNECOURT</t>
  </si>
  <si>
    <t>BOUCQ</t>
  </si>
  <si>
    <t>BOUILLONVILLE</t>
  </si>
  <si>
    <t>BRULEY</t>
  </si>
  <si>
    <t>CHAMBLEY-BUSSIERES</t>
  </si>
  <si>
    <t>CHAREY</t>
  </si>
  <si>
    <t>DAMPVITOUX</t>
  </si>
  <si>
    <t>DOMEVRE-EN-HAYE</t>
  </si>
  <si>
    <t>DOMMARTIN-LA-CHAUSSEE</t>
  </si>
  <si>
    <t>ECROUVES</t>
  </si>
  <si>
    <t>ESSEY-ET-MAIZERAIS</t>
  </si>
  <si>
    <t>EUVEZIN</t>
  </si>
  <si>
    <t>FLIREY</t>
  </si>
  <si>
    <t>FOUG</t>
  </si>
  <si>
    <t>FRANCHEVILLE</t>
  </si>
  <si>
    <t>GRAND-FAILLY</t>
  </si>
  <si>
    <t>GROSROUVRES</t>
  </si>
  <si>
    <t>HAGEVILLE</t>
  </si>
  <si>
    <t>HAMONVILLE</t>
  </si>
  <si>
    <t>JAULNY</t>
  </si>
  <si>
    <t>LAGNEY</t>
  </si>
  <si>
    <t>LANEUVEVILLE-DERRIERE-FOUG</t>
  </si>
  <si>
    <t>LAY-SAINT-REMY</t>
  </si>
  <si>
    <t>LUCEY</t>
  </si>
  <si>
    <t>MANDRES-AUX-QUATRE-TOURS</t>
  </si>
  <si>
    <t>MANONCOURT-EN-WOEVRE</t>
  </si>
  <si>
    <t>MANONVILLE</t>
  </si>
  <si>
    <t>MENIL-LA-TOUR</t>
  </si>
  <si>
    <t>MINORVILLE</t>
  </si>
  <si>
    <t>NOVIANT-AUX-PRES</t>
  </si>
  <si>
    <t>PAGNEY-DERRIERE-BARINE</t>
  </si>
  <si>
    <t>PANNES</t>
  </si>
  <si>
    <t>PETIT-FAILLY</t>
  </si>
  <si>
    <t>REMBERCOURT-SUR-MAD</t>
  </si>
  <si>
    <t>ROYAUMEIX</t>
  </si>
  <si>
    <t>SAINT-BAUSSANT</t>
  </si>
  <si>
    <t>SAINT-JULIEN-LES-GORZE</t>
  </si>
  <si>
    <t>SANZEY</t>
  </si>
  <si>
    <t>SEICHEPREY</t>
  </si>
  <si>
    <t>SPONVILLE</t>
  </si>
  <si>
    <t>THIAUCOURT-REGNIEVILLE</t>
  </si>
  <si>
    <t>TOUL</t>
  </si>
  <si>
    <t>TREMBLECOURT</t>
  </si>
  <si>
    <t>TRONDES</t>
  </si>
  <si>
    <t>VIEVILLE-EN-HAYE</t>
  </si>
  <si>
    <t>XAMMES</t>
  </si>
  <si>
    <t>XONVILLE</t>
  </si>
  <si>
    <t>AMEL-SUR-L'ETANG</t>
  </si>
  <si>
    <t>APREMONT-LA-FORET</t>
  </si>
  <si>
    <t>AVILLERS-SAINTE-CROIX</t>
  </si>
  <si>
    <t>AZANNES-ET-SOUMAZANNES</t>
  </si>
  <si>
    <t>BANNONCOURT</t>
  </si>
  <si>
    <t>BAUDREMONT</t>
  </si>
  <si>
    <t>BEAUMONT-EN-VERDUNOIS</t>
  </si>
  <si>
    <t>BENEY-EN-WOEVRE</t>
  </si>
  <si>
    <t>BILLY-SOUS-MANGIENNES</t>
  </si>
  <si>
    <t>BISLEE</t>
  </si>
  <si>
    <t>BONCOURT-SUR-MEUSE</t>
  </si>
  <si>
    <t>BOUCONVILLE-SUR-MADT</t>
  </si>
  <si>
    <t>BRABANT-SUR-MEUSE</t>
  </si>
  <si>
    <t>BREHEVILLE</t>
  </si>
  <si>
    <t>BROUSSEY-RAULECOURT</t>
  </si>
  <si>
    <t>BUXIERES-SOUS-LES-COTES</t>
  </si>
  <si>
    <t>CHAILLON</t>
  </si>
  <si>
    <t>CHAUMONT-DEVANT-DAMVILLERS</t>
  </si>
  <si>
    <t>CHAUVONCOURT</t>
  </si>
  <si>
    <t>CHONVILLE-MALAUMONT</t>
  </si>
  <si>
    <t>CONSENVOYE</t>
  </si>
  <si>
    <t>COURCELLES-EN-BARROIS</t>
  </si>
  <si>
    <t>DAMVILLERS</t>
  </si>
  <si>
    <t>DELUT</t>
  </si>
  <si>
    <t>DIEPPE-SOUS-DOUAUMONT</t>
  </si>
  <si>
    <t>DOMBRAS</t>
  </si>
  <si>
    <t>DOMPCEVRIN</t>
  </si>
  <si>
    <t>DONCOURT-AUX-TEMPLIERS</t>
  </si>
  <si>
    <t>DUZEY</t>
  </si>
  <si>
    <t>ECUREY-EN-VERDUNOIS</t>
  </si>
  <si>
    <t>ETAIN</t>
  </si>
  <si>
    <t>ETON</t>
  </si>
  <si>
    <t>ETRAYE</t>
  </si>
  <si>
    <t>EUVILLE</t>
  </si>
  <si>
    <t>FOAMEIX-ORNEL</t>
  </si>
  <si>
    <t>FREMEREVILLE-SOUS-LES-COTES</t>
  </si>
  <si>
    <t>FRESNES-AU-MONT</t>
  </si>
  <si>
    <t>FROMEZEY</t>
  </si>
  <si>
    <t>GIMECOURT</t>
  </si>
  <si>
    <t>GINCREY</t>
  </si>
  <si>
    <t>GIRAUVOISIN</t>
  </si>
  <si>
    <t>GOURAINCOURT</t>
  </si>
  <si>
    <t>GREMILLY</t>
  </si>
  <si>
    <t>GRIMAUCOURT-PRES-SAMPIGNY</t>
  </si>
  <si>
    <t>HAN-SUR-MEUSE</t>
  </si>
  <si>
    <t>HEUDICOURT-SOUS-LES-COTES</t>
  </si>
  <si>
    <t>JAMETZ</t>
  </si>
  <si>
    <t>JONVILLE-EN-WOEVRE</t>
  </si>
  <si>
    <t>GEVILLE</t>
  </si>
  <si>
    <t>KOEUR-LA-GRANDE</t>
  </si>
  <si>
    <t>KOEUR-LA-PETITE</t>
  </si>
  <si>
    <t>LABEUVILLE</t>
  </si>
  <si>
    <t>LACHAUSSEE</t>
  </si>
  <si>
    <t>LAHAYMEIX</t>
  </si>
  <si>
    <t>LAHAYVILLE</t>
  </si>
  <si>
    <t>LAHEYCOURT</t>
  </si>
  <si>
    <t>LAMORVILLE</t>
  </si>
  <si>
    <t>LATOUR-EN-WOEVRE</t>
  </si>
  <si>
    <t>LEROUVILLE</t>
  </si>
  <si>
    <t>LIGNIERES-SUR-AIRE</t>
  </si>
  <si>
    <t>LISLE-EN-BARROIS</t>
  </si>
  <si>
    <t>LISSEY</t>
  </si>
  <si>
    <t>LOISON</t>
  </si>
  <si>
    <t>LOUPMONT</t>
  </si>
  <si>
    <t>MAIZEY</t>
  </si>
  <si>
    <t>MANGIENNES</t>
  </si>
  <si>
    <t>MARVILLE</t>
  </si>
  <si>
    <t>MAUCOURT-SUR-ORNE</t>
  </si>
  <si>
    <t>MECRIN</t>
  </si>
  <si>
    <t>MENIL-AU-BOIS</t>
  </si>
  <si>
    <t>MERLES-SUR-LOISON</t>
  </si>
  <si>
    <t>MOGEVILLE</t>
  </si>
  <si>
    <t>MOIREY-FLABAS-CREPION</t>
  </si>
  <si>
    <t>MONTSEC</t>
  </si>
  <si>
    <t>MORGEMOULIN</t>
  </si>
  <si>
    <t>MUZERAY</t>
  </si>
  <si>
    <t>NONSARD-LAMARCHE</t>
  </si>
  <si>
    <t>NOYERS-AUZECOURT</t>
  </si>
  <si>
    <t>ORNES</t>
  </si>
  <si>
    <t>PAGNY-SUR-MEUSE</t>
  </si>
  <si>
    <t>LES PAROCHES</t>
  </si>
  <si>
    <t>PEUVILLERS</t>
  </si>
  <si>
    <t>PILLON</t>
  </si>
  <si>
    <t>PONT-SUR-MEUSE</t>
  </si>
  <si>
    <t>RAMBUCOURT</t>
  </si>
  <si>
    <t>REMOIVILLE</t>
  </si>
  <si>
    <t>REVILLE-AUX-BOIS</t>
  </si>
  <si>
    <t>RICHECOURT</t>
  </si>
  <si>
    <t>ROMAGNE-SOUS-LES-COTES</t>
  </si>
  <si>
    <t>ROUVRES-EN-WOEVRE</t>
  </si>
  <si>
    <t>ROUVROIS-SUR-MEUSE</t>
  </si>
  <si>
    <t>RUPT-DEVANT-SAINT-MIHIEL</t>
  </si>
  <si>
    <t>RUPT-SUR-OTHAIN</t>
  </si>
  <si>
    <t>SAINT-JULIEN-SOUS-LES-COTES</t>
  </si>
  <si>
    <t>SAINT-LAURENT-SUR-OTHAIN</t>
  </si>
  <si>
    <t>SAINT-MAURICE-SOUS-LES-COTES</t>
  </si>
  <si>
    <t>SAINT-MIHIEL NORD</t>
  </si>
  <si>
    <t>SAINT-MIHIEL SUD</t>
  </si>
  <si>
    <t>SAMPIGNY</t>
  </si>
  <si>
    <t>SENON</t>
  </si>
  <si>
    <t>SIVRY-SUR-MEUSE</t>
  </si>
  <si>
    <t>SOMMEILLES</t>
  </si>
  <si>
    <t>SORCY-SAINT-MARTIN</t>
  </si>
  <si>
    <t>SEUIL D'ARGONNE</t>
  </si>
  <si>
    <t>TROUSSEY</t>
  </si>
  <si>
    <t>VADONVILLE</t>
  </si>
  <si>
    <t>VARNEVILLE</t>
  </si>
  <si>
    <t>VALBOIS</t>
  </si>
  <si>
    <t>VAUBECOURT</t>
  </si>
  <si>
    <t>VAUDONCOURT</t>
  </si>
  <si>
    <t>VIGNEULLES-LES-HATTONCHATEL</t>
  </si>
  <si>
    <t>VIGNOT</t>
  </si>
  <si>
    <t>VILLE-DEVANT-CHAUMONT</t>
  </si>
  <si>
    <t>VILLERS-LES-MANGIENNES</t>
  </si>
  <si>
    <t>VILLOTTE-SUR-AIRE</t>
  </si>
  <si>
    <t>VILOSNES-HARAUMONT</t>
  </si>
  <si>
    <t>VITTARVILLE</t>
  </si>
  <si>
    <t>WAVRILLE</t>
  </si>
  <si>
    <t>WOEL</t>
  </si>
  <si>
    <t>XIVRAY-ET-MARVOISIN</t>
  </si>
  <si>
    <t>ALLAIRE</t>
  </si>
  <si>
    <t>AMBON</t>
  </si>
  <si>
    <t>ARZAL</t>
  </si>
  <si>
    <t>AUGAN</t>
  </si>
  <si>
    <t>BERRIC</t>
  </si>
  <si>
    <t>BILLIERS</t>
  </si>
  <si>
    <t>BRIGNAC</t>
  </si>
  <si>
    <t>CADEN</t>
  </si>
  <si>
    <t>CAMOEL</t>
  </si>
  <si>
    <t>CAMPENEAC</t>
  </si>
  <si>
    <t>CARENTOIR</t>
  </si>
  <si>
    <t>CARO</t>
  </si>
  <si>
    <t>COURNON</t>
  </si>
  <si>
    <t>DAMGAN</t>
  </si>
  <si>
    <t>EVRIGUET</t>
  </si>
  <si>
    <t>LES FORGES</t>
  </si>
  <si>
    <t>LES FOUGERETS</t>
  </si>
  <si>
    <t>LA GACILLY</t>
  </si>
  <si>
    <t>GOURHEL</t>
  </si>
  <si>
    <t>LE GUERNO</t>
  </si>
  <si>
    <t>GUILLIERS</t>
  </si>
  <si>
    <t>LAUZACH</t>
  </si>
  <si>
    <t>LIMERZEL</t>
  </si>
  <si>
    <t>LOYAT</t>
  </si>
  <si>
    <t>MALANSAC</t>
  </si>
  <si>
    <t>MARZAN</t>
  </si>
  <si>
    <t>MAURON</t>
  </si>
  <si>
    <t>MENEAC</t>
  </si>
  <si>
    <t>MISSIRIAC</t>
  </si>
  <si>
    <t>MOHON</t>
  </si>
  <si>
    <t>MONTENEUF</t>
  </si>
  <si>
    <t>MONTERREIN</t>
  </si>
  <si>
    <t>MONTERTELOT</t>
  </si>
  <si>
    <t>MUZILLAC</t>
  </si>
  <si>
    <t>NOYAL-MUZILLAC</t>
  </si>
  <si>
    <t>PEILLAC</t>
  </si>
  <si>
    <t>PENESTIN</t>
  </si>
  <si>
    <t>PLEUCADEUC</t>
  </si>
  <si>
    <t>PLOERMEL</t>
  </si>
  <si>
    <t>PLUHERLIN</t>
  </si>
  <si>
    <t>PORCARO</t>
  </si>
  <si>
    <t>REMINIAC</t>
  </si>
  <si>
    <t>ROCHEFORT-EN-TERRE</t>
  </si>
  <si>
    <t>VAL D'OUST</t>
  </si>
  <si>
    <t>RUFFIAC</t>
  </si>
  <si>
    <t>SAINT ABRAHAM</t>
  </si>
  <si>
    <t>SAINT BRIEUC DE MAURON</t>
  </si>
  <si>
    <t>SAINT-CONGARD</t>
  </si>
  <si>
    <t>SAINT-GORGON</t>
  </si>
  <si>
    <t>SAINT-GRAVE</t>
  </si>
  <si>
    <t>SAINT-JACUT-LES-PINS</t>
  </si>
  <si>
    <t>SAINT-LAURENT-SUR-OUST</t>
  </si>
  <si>
    <t>SAINT MALO DES TROIS FONTAINES</t>
  </si>
  <si>
    <t>SAINT-MARTIN-SUR-OUST</t>
  </si>
  <si>
    <t>SAINT-NICOLAS-DU-TERTRE</t>
  </si>
  <si>
    <t>SAINT-PERREUX</t>
  </si>
  <si>
    <t>SAINT-VINCENT-SUR-OUST</t>
  </si>
  <si>
    <t>SULNIAC</t>
  </si>
  <si>
    <t>SURZUR</t>
  </si>
  <si>
    <t>TAUPONT</t>
  </si>
  <si>
    <t>THEIX-NOYALO</t>
  </si>
  <si>
    <t>LE TOUR-DU-PARC</t>
  </si>
  <si>
    <t>TREAL</t>
  </si>
  <si>
    <t>LA TRINITÉ PORHOET</t>
  </si>
  <si>
    <t>LA TRINITE-SURZUR</t>
  </si>
  <si>
    <t>AMNEVILLE</t>
  </si>
  <si>
    <t>ANTILLY</t>
  </si>
  <si>
    <t>ARGANCY</t>
  </si>
  <si>
    <t>AY-SUR-MOSELLE</t>
  </si>
  <si>
    <t>LE-BAN-SAINT-MARTIN</t>
  </si>
  <si>
    <t>BOUSSE</t>
  </si>
  <si>
    <t>CHAILLY-LES-ENNERY</t>
  </si>
  <si>
    <t>CHIEULLES</t>
  </si>
  <si>
    <t>COINCY</t>
  </si>
  <si>
    <t>ENNERY</t>
  </si>
  <si>
    <t>FLEVY</t>
  </si>
  <si>
    <t>HAGONDANGE</t>
  </si>
  <si>
    <t>HAUCONCOURT</t>
  </si>
  <si>
    <t>LESSY</t>
  </si>
  <si>
    <t>LONGEVILLE-LÈS-METZ</t>
  </si>
  <si>
    <t>LORRY-LÈS-METZ</t>
  </si>
  <si>
    <t>MAIZIERES-LES-METZ</t>
  </si>
  <si>
    <t>MALROY</t>
  </si>
  <si>
    <t>MARANGE-SILVANGE</t>
  </si>
  <si>
    <t>MARLY</t>
  </si>
  <si>
    <t>LA MAXE</t>
  </si>
  <si>
    <t>METZ</t>
  </si>
  <si>
    <t>MEY</t>
  </si>
  <si>
    <t>MONDELANGE</t>
  </si>
  <si>
    <t>MONTIGNY-LÈS-METZ</t>
  </si>
  <si>
    <t>MOULINS-LÈS-METZ</t>
  </si>
  <si>
    <t>NOUILLY</t>
  </si>
  <si>
    <t>PELTRE</t>
  </si>
  <si>
    <t>PLAPPEVILLE</t>
  </si>
  <si>
    <t>RURANGE-LES-THIONVILLE</t>
  </si>
  <si>
    <t>SAINT-JULIEN-LÈS-METZ</t>
  </si>
  <si>
    <t>SAULNY</t>
  </si>
  <si>
    <t>SCY-CHAZELLES</t>
  </si>
  <si>
    <t>TALANGE</t>
  </si>
  <si>
    <t>TREMERY</t>
  </si>
  <si>
    <t>VANTOUX</t>
  </si>
  <si>
    <t>VANY</t>
  </si>
  <si>
    <t>WOIPPY</t>
  </si>
  <si>
    <t>CHAMPVERT</t>
  </si>
  <si>
    <t>DECIZE</t>
  </si>
  <si>
    <t>SAINT LEGER DES VIGNES</t>
  </si>
  <si>
    <t>SOUGY SUR LOIRE</t>
  </si>
  <si>
    <t>ANZIN</t>
  </si>
  <si>
    <t>ARNEKE</t>
  </si>
  <si>
    <t>ARTRES</t>
  </si>
  <si>
    <t>AUBRY-DU-HAINAUT</t>
  </si>
  <si>
    <t>AULNOY-LEZ-VALENCIENNES</t>
  </si>
  <si>
    <t>BAMBECQUE</t>
  </si>
  <si>
    <t>BAVINCHOVE</t>
  </si>
  <si>
    <t>BELLAING</t>
  </si>
  <si>
    <t>BERGUES</t>
  </si>
  <si>
    <t>BEUVRAGES</t>
  </si>
  <si>
    <t>BIERNE</t>
  </si>
  <si>
    <t>BISSEZEELE</t>
  </si>
  <si>
    <t>BOESCHEPE</t>
  </si>
  <si>
    <t>BOLLEZEELE</t>
  </si>
  <si>
    <t>CAESTRE</t>
  </si>
  <si>
    <t>BRUAY-SUR-L'ESCAUT</t>
  </si>
  <si>
    <t>BRAY-DUNES</t>
  </si>
  <si>
    <t>CASSEL</t>
  </si>
  <si>
    <t>GRAND-FORT-PHILIPPE</t>
  </si>
  <si>
    <t>COUDEKERQUE-BRANCHE</t>
  </si>
  <si>
    <t>CRAYWICK</t>
  </si>
  <si>
    <t>CROCHTE</t>
  </si>
  <si>
    <t>DUNKERQUE</t>
  </si>
  <si>
    <t>EECKE</t>
  </si>
  <si>
    <t>ESQUELBECQ</t>
  </si>
  <si>
    <t>FAMARS</t>
  </si>
  <si>
    <t>GHYVELDE</t>
  </si>
  <si>
    <t>GODEWAERSVELDE</t>
  </si>
  <si>
    <t>LOON-PLAGE</t>
  </si>
  <si>
    <t>HARDIFORT</t>
  </si>
  <si>
    <t>HÉRIN</t>
  </si>
  <si>
    <t>HERZEELE</t>
  </si>
  <si>
    <t>HONDEGHEM</t>
  </si>
  <si>
    <t>HONDSCHOOTE</t>
  </si>
  <si>
    <t>HOUTKERQUE</t>
  </si>
  <si>
    <t>HOYMILLE</t>
  </si>
  <si>
    <t>KILLEM</t>
  </si>
  <si>
    <t>LEDRINGHEM</t>
  </si>
  <si>
    <t>LEFFRINCKOUCKE</t>
  </si>
  <si>
    <t>NOORDPEENE</t>
  </si>
  <si>
    <t>MAING</t>
  </si>
  <si>
    <t>OCHTEZEELE</t>
  </si>
  <si>
    <t>OISY</t>
  </si>
  <si>
    <t>OOST-CAPPEL</t>
  </si>
  <si>
    <t>OUDEZEELE</t>
  </si>
  <si>
    <t>OXELAERE</t>
  </si>
  <si>
    <t>PETITE-FORÊT</t>
  </si>
  <si>
    <t>PITGAM</t>
  </si>
  <si>
    <t>PRÉSEAU</t>
  </si>
  <si>
    <t>PROUVY</t>
  </si>
  <si>
    <t>QUAEDYPRE</t>
  </si>
  <si>
    <t>RAISMES</t>
  </si>
  <si>
    <t>REXPOEDE</t>
  </si>
  <si>
    <t>ROUVIGNIES</t>
  </si>
  <si>
    <t>RUBROUCK</t>
  </si>
  <si>
    <t>SAINTE-MARIE-CAPPEL</t>
  </si>
  <si>
    <t>SAINT-SAULVE</t>
  </si>
  <si>
    <t>SAINT-SYLVESTRE-CAPPEL</t>
  </si>
  <si>
    <t>SAULTAIN</t>
  </si>
  <si>
    <t>LA SENTINELLE</t>
  </si>
  <si>
    <t>SOCX</t>
  </si>
  <si>
    <t>STEENE</t>
  </si>
  <si>
    <t>STEENVOORDE</t>
  </si>
  <si>
    <t>TERDEGHEM</t>
  </si>
  <si>
    <t>TETEGHEM-COUDEKERQUE-VILLAGE</t>
  </si>
  <si>
    <t>THIANT</t>
  </si>
  <si>
    <t>TRITH-SAINT-LÉGER</t>
  </si>
  <si>
    <t>UXEM</t>
  </si>
  <si>
    <t>VALENCIENNES</t>
  </si>
  <si>
    <t>BOURBOURG</t>
  </si>
  <si>
    <t>WARHEM</t>
  </si>
  <si>
    <t>WAVRECHAIN-SOUS-DENAIN</t>
  </si>
  <si>
    <t>WEMAERS-CAPPEL</t>
  </si>
  <si>
    <t>WEST-CAPPEL</t>
  </si>
  <si>
    <t>WINNEZEELE</t>
  </si>
  <si>
    <t>WORMHOUT</t>
  </si>
  <si>
    <t>WYLDER</t>
  </si>
  <si>
    <t>ZEGERSCAPPEL</t>
  </si>
  <si>
    <t>ZERMEZEELE</t>
  </si>
  <si>
    <t>ZUYDCOOTE</t>
  </si>
  <si>
    <t>ZUYTPEENE</t>
  </si>
  <si>
    <t>GRAVELINES</t>
  </si>
  <si>
    <t>SAINT-GEORGES-SUR-L'AA</t>
  </si>
  <si>
    <t>CAMPEAUX</t>
  </si>
  <si>
    <t>CANNY-SUR-THERAIN</t>
  </si>
  <si>
    <t>FORMERIE</t>
  </si>
  <si>
    <t>SAINT-SAMSON-LA-POTERIE</t>
  </si>
  <si>
    <t>VILLERS-VERMONT</t>
  </si>
  <si>
    <t>AIRON-NOTRE-DAME</t>
  </si>
  <si>
    <t>AIRON-SAINT-VAAST</t>
  </si>
  <si>
    <t>AMBLETEUSE</t>
  </si>
  <si>
    <t>AUDINGHEN</t>
  </si>
  <si>
    <t>AUDRESSELLE</t>
  </si>
  <si>
    <t>BERCK</t>
  </si>
  <si>
    <t>BOULOGNE- SUR -MER</t>
  </si>
  <si>
    <t>CALAIS</t>
  </si>
  <si>
    <t>CAMIERS</t>
  </si>
  <si>
    <t>CONCHIL-LE-TEMPLE</t>
  </si>
  <si>
    <t>CONDETTE</t>
  </si>
  <si>
    <t>COQUELLES</t>
  </si>
  <si>
    <t>COULOGNE</t>
  </si>
  <si>
    <t>CUCQ</t>
  </si>
  <si>
    <t>DANNES</t>
  </si>
  <si>
    <t>ECHINGHEN</t>
  </si>
  <si>
    <t>EQUIHEN-PLAGE</t>
  </si>
  <si>
    <t>ESCALES</t>
  </si>
  <si>
    <t>ETAPLES</t>
  </si>
  <si>
    <t>FRENCQ</t>
  </si>
  <si>
    <t>GROFFLIERS</t>
  </si>
  <si>
    <t>HALINGHEN</t>
  </si>
  <si>
    <t>HESDIGNEUL-LES-BOULOGNE</t>
  </si>
  <si>
    <t>HESDIN L’ABBE</t>
  </si>
  <si>
    <t>ISQUES</t>
  </si>
  <si>
    <t>LEFAUX</t>
  </si>
  <si>
    <t>MARCK</t>
  </si>
  <si>
    <t>MERLIMONT</t>
  </si>
  <si>
    <t>MORVAL</t>
  </si>
  <si>
    <t>NESLES</t>
  </si>
  <si>
    <t>NEUFCHATEL-HARDELOT</t>
  </si>
  <si>
    <t>OUTREAU</t>
  </si>
  <si>
    <t>PEUPLINGUES</t>
  </si>
  <si>
    <t>LE PORTEL</t>
  </si>
  <si>
    <t>RANG-DU-FLIERS</t>
  </si>
  <si>
    <t>OYE-PLAGE</t>
  </si>
  <si>
    <t>SAINT-ETIENNE-AU-MONT</t>
  </si>
  <si>
    <t>SAINT-FOLQUIN</t>
  </si>
  <si>
    <t>SAINT-JOSSE</t>
  </si>
  <si>
    <t>SAINTE-MARIE-KERQUE</t>
  </si>
  <si>
    <t>SAINT-MARTIN-BOULOGNE</t>
  </si>
  <si>
    <t>SAINT-OMER-CAPELLE</t>
  </si>
  <si>
    <t>SANGATTE</t>
  </si>
  <si>
    <t>TARDINGHEN</t>
  </si>
  <si>
    <t>LE TOUQUET-PARIS-PLAGE</t>
  </si>
  <si>
    <t>LE TRANSLOY</t>
  </si>
  <si>
    <t>TUBERSENT</t>
  </si>
  <si>
    <t>VERLINCTHUN</t>
  </si>
  <si>
    <t>VERTON</t>
  </si>
  <si>
    <t>WABEN</t>
  </si>
  <si>
    <t>WIDEHEM</t>
  </si>
  <si>
    <t>WIMEREUX</t>
  </si>
  <si>
    <t>WIMILLE</t>
  </si>
  <si>
    <t>WISSANT</t>
  </si>
  <si>
    <t>AAST</t>
  </si>
  <si>
    <t>ABÈRE</t>
  </si>
  <si>
    <t>ABIDOS</t>
  </si>
  <si>
    <t>ABITAIN</t>
  </si>
  <si>
    <t>AGNOS</t>
  </si>
  <si>
    <t>AÏCIRITS-CAMOU-SUHAST</t>
  </si>
  <si>
    <t>AINHARP</t>
  </si>
  <si>
    <t>AMENDEUIX-ONEIX</t>
  </si>
  <si>
    <t>AMOROTS-SUCCOS</t>
  </si>
  <si>
    <t>ANCE</t>
  </si>
  <si>
    <t>ANDOINS</t>
  </si>
  <si>
    <t>ANDREIN</t>
  </si>
  <si>
    <t>ANGAÏS</t>
  </si>
  <si>
    <t>ANGOUS</t>
  </si>
  <si>
    <t>ANOS</t>
  </si>
  <si>
    <t>ANOYE</t>
  </si>
  <si>
    <t>ARANCOU</t>
  </si>
  <si>
    <t>ARAUJUZON</t>
  </si>
  <si>
    <t>ARAUX</t>
  </si>
  <si>
    <t>ARBÉRATS-SILLÈGUE</t>
  </si>
  <si>
    <t>ARBOUET-SUSSAUTE</t>
  </si>
  <si>
    <t>AREN</t>
  </si>
  <si>
    <t>ARESSY</t>
  </si>
  <si>
    <t>ARGAGNON</t>
  </si>
  <si>
    <t>ARGET</t>
  </si>
  <si>
    <t>ARHANSUS</t>
  </si>
  <si>
    <t>ARNOS</t>
  </si>
  <si>
    <t>AROUE-ITHOROTS-OLHAÏBY</t>
  </si>
  <si>
    <t>ARRAST-LARREBIEU</t>
  </si>
  <si>
    <t>ARRAUTE-CHARRITTE</t>
  </si>
  <si>
    <t>ARRICAU-BORDES</t>
  </si>
  <si>
    <t>ARRIEN</t>
  </si>
  <si>
    <t>ARROS-DE-NAY</t>
  </si>
  <si>
    <t>ARROSÈS</t>
  </si>
  <si>
    <t>ARTHEZ-DE-BÉARN</t>
  </si>
  <si>
    <t>ARTHEZ-D'ASSON</t>
  </si>
  <si>
    <t>ARTIGUELOUTAN</t>
  </si>
  <si>
    <t>ARZACQ-ARRAZIGUET</t>
  </si>
  <si>
    <t>ASSAT</t>
  </si>
  <si>
    <t>ASSON</t>
  </si>
  <si>
    <t>ASTIS</t>
  </si>
  <si>
    <t>ATHOS-ASPIS</t>
  </si>
  <si>
    <t>AUBIN</t>
  </si>
  <si>
    <t>AUBOUS</t>
  </si>
  <si>
    <t>AUDAUX</t>
  </si>
  <si>
    <t>AUGA</t>
  </si>
  <si>
    <t>AURIAC</t>
  </si>
  <si>
    <t>AURIONS-IDERNES</t>
  </si>
  <si>
    <t>AUSSURUCQ</t>
  </si>
  <si>
    <t>AUTERRIVE</t>
  </si>
  <si>
    <t>AUTEVIELLE-ST-MARTIN-BIDEREN</t>
  </si>
  <si>
    <t>AYDIE</t>
  </si>
  <si>
    <t>BAIGTS-DE-BÉARN</t>
  </si>
  <si>
    <t>BALANSUN</t>
  </si>
  <si>
    <t>BALEIX</t>
  </si>
  <si>
    <t>BALIRACQ-MAUMUSSON</t>
  </si>
  <si>
    <t>BALIROS</t>
  </si>
  <si>
    <t>BARCUS</t>
  </si>
  <si>
    <t>BARDOS</t>
  </si>
  <si>
    <t>BARINQUE</t>
  </si>
  <si>
    <t>BARRAUTE-CAMU</t>
  </si>
  <si>
    <t>BARZUN</t>
  </si>
  <si>
    <t>BASSILLON-VAUZÉ</t>
  </si>
  <si>
    <t>BASTANÈS</t>
  </si>
  <si>
    <t>BAUDREIX</t>
  </si>
  <si>
    <t>BÉDEILLE</t>
  </si>
  <si>
    <t>BÉGUIOS</t>
  </si>
  <si>
    <t>BÉHASQUE-LAPISTE</t>
  </si>
  <si>
    <t>BELLOCQ</t>
  </si>
  <si>
    <t>BÉNÉJACQ</t>
  </si>
  <si>
    <t>BENTAYOU-SÉRÉE</t>
  </si>
  <si>
    <t>BÉRENX</t>
  </si>
  <si>
    <t>BERGOUEY-VIELLENAVE</t>
  </si>
  <si>
    <t>BERNADETS</t>
  </si>
  <si>
    <t>BERROGAIN-LARUNS</t>
  </si>
  <si>
    <t>BÉTRACQ</t>
  </si>
  <si>
    <t>BEUSTE</t>
  </si>
  <si>
    <t>BEYRIE-SUR-JOYEUSE</t>
  </si>
  <si>
    <t>BIDACHE</t>
  </si>
  <si>
    <t>BIDOS</t>
  </si>
  <si>
    <t>BIZANOS</t>
  </si>
  <si>
    <t>BOEIL-BEZING</t>
  </si>
  <si>
    <t>BONNUT</t>
  </si>
  <si>
    <t>BORDÈRES</t>
  </si>
  <si>
    <t>BORDES</t>
  </si>
  <si>
    <t>BOSDARROS</t>
  </si>
  <si>
    <t>BOUEILH-BOUEILHO-LASQUE</t>
  </si>
  <si>
    <t>BOUILLON</t>
  </si>
  <si>
    <t>BOUMOURT</t>
  </si>
  <si>
    <t>BOURDETTES</t>
  </si>
  <si>
    <t>BOURNOS</t>
  </si>
  <si>
    <t>BRUGES-CAPBIS-MIFAGET</t>
  </si>
  <si>
    <t>BUGNEIN</t>
  </si>
  <si>
    <t>BUNUS</t>
  </si>
  <si>
    <t>BURGARONNE</t>
  </si>
  <si>
    <t>BUROS</t>
  </si>
  <si>
    <t>BUROSSE-MENDOUSSE</t>
  </si>
  <si>
    <t>CABIDOS</t>
  </si>
  <si>
    <t>CADILLON</t>
  </si>
  <si>
    <t>CAME</t>
  </si>
  <si>
    <t>CAMOU-CIHIGUE</t>
  </si>
  <si>
    <t>CARDESSE</t>
  </si>
  <si>
    <t>CARRÈRE</t>
  </si>
  <si>
    <t>CARRESSE-CASSABER</t>
  </si>
  <si>
    <t>CASTAGNÈDE</t>
  </si>
  <si>
    <t>CASTEIDE-CANDAU</t>
  </si>
  <si>
    <t>CASTEIDE-DOAT</t>
  </si>
  <si>
    <t>CASTÉRA-LOUBIX</t>
  </si>
  <si>
    <t>CASTETBON</t>
  </si>
  <si>
    <t>CASTÉTIS</t>
  </si>
  <si>
    <t>CASTETNAU-CAMBLONG</t>
  </si>
  <si>
    <t>CASTETNER</t>
  </si>
  <si>
    <t>CASTETPUGON</t>
  </si>
  <si>
    <t>CASTILLON D'ARTHEZ</t>
  </si>
  <si>
    <t>CASTILLON</t>
  </si>
  <si>
    <t>CAUBIOS-LOOS</t>
  </si>
  <si>
    <t>CHARRE</t>
  </si>
  <si>
    <t>CHARRITTE-DE-BAS</t>
  </si>
  <si>
    <t>CHÉRAUTE</t>
  </si>
  <si>
    <t>CLARACQ</t>
  </si>
  <si>
    <t>COARRAZE</t>
  </si>
  <si>
    <t>CONCHEZ-DE-BÉARN</t>
  </si>
  <si>
    <t>CORBÈRE-ABÈRES</t>
  </si>
  <si>
    <t>COSLÉDAÀ-LUBE-BOAST</t>
  </si>
  <si>
    <t>COUBLUCQ</t>
  </si>
  <si>
    <t>CROUSEILLES</t>
  </si>
  <si>
    <t>CUQUERON</t>
  </si>
  <si>
    <t>DIUSSE</t>
  </si>
  <si>
    <t>DOAZON</t>
  </si>
  <si>
    <t>DOGNEN</t>
  </si>
  <si>
    <t>DOMEZAIN-BERRAUTE</t>
  </si>
  <si>
    <t>DOUMY</t>
  </si>
  <si>
    <t>ESCOS</t>
  </si>
  <si>
    <t>ESCOU</t>
  </si>
  <si>
    <t>ESCOUBÈS</t>
  </si>
  <si>
    <t>ESCOUT</t>
  </si>
  <si>
    <t>ESCURÈS</t>
  </si>
  <si>
    <t>ESLOURENTIES-DABAN</t>
  </si>
  <si>
    <t>ESPÉCHÈDE</t>
  </si>
  <si>
    <t>ESPÈS-UNDUREIN</t>
  </si>
  <si>
    <t>ESPIUTE</t>
  </si>
  <si>
    <t>ESPOEY</t>
  </si>
  <si>
    <t>ESQUIULE</t>
  </si>
  <si>
    <t>ESTIALESCQ</t>
  </si>
  <si>
    <t>ESTOS</t>
  </si>
  <si>
    <t>ETCHARRY</t>
  </si>
  <si>
    <t>EYSUS</t>
  </si>
  <si>
    <t>FÉAS</t>
  </si>
  <si>
    <t>FICHOUS-RIUMAYOU</t>
  </si>
  <si>
    <t>GABASTON</t>
  </si>
  <si>
    <t>GABAT</t>
  </si>
  <si>
    <t>GAN</t>
  </si>
  <si>
    <t>GARINDEIN</t>
  </si>
  <si>
    <t>GARLÈDE-MONDEBAT</t>
  </si>
  <si>
    <t>GARLIN</t>
  </si>
  <si>
    <t>GAROS</t>
  </si>
  <si>
    <t>GARRIS</t>
  </si>
  <si>
    <t>GAYON</t>
  </si>
  <si>
    <t>GELOS</t>
  </si>
  <si>
    <t>GER</t>
  </si>
  <si>
    <t>GERDEREST</t>
  </si>
  <si>
    <t>GÉRONCE</t>
  </si>
  <si>
    <t>GESTAS</t>
  </si>
  <si>
    <t>GÉUS-D'ARZACQ</t>
  </si>
  <si>
    <t>GEÜS-D'OLORON</t>
  </si>
  <si>
    <t>GOÈS</t>
  </si>
  <si>
    <t>GOMER</t>
  </si>
  <si>
    <t>GOTEIN-LIBARRENX</t>
  </si>
  <si>
    <t>GUICHE</t>
  </si>
  <si>
    <t>GUINARTHE-PARENTIES</t>
  </si>
  <si>
    <t>GURMENÇON</t>
  </si>
  <si>
    <t>GURS</t>
  </si>
  <si>
    <t>HAGETAUBIN</t>
  </si>
  <si>
    <t>HAUT-DE-BOSDARROS</t>
  </si>
  <si>
    <t>HERRÈRE</t>
  </si>
  <si>
    <t>HIGUÈRES-SOUYE</t>
  </si>
  <si>
    <t>L'HÔPITAL-D'ORION</t>
  </si>
  <si>
    <t>L'HÔPITAL-SAINT-BLAISE</t>
  </si>
  <si>
    <t>HOURS</t>
  </si>
  <si>
    <t>IDAUX-MENDY</t>
  </si>
  <si>
    <t>IDRON</t>
  </si>
  <si>
    <t>IGON</t>
  </si>
  <si>
    <t>ILHARRE</t>
  </si>
  <si>
    <t>JASSES</t>
  </si>
  <si>
    <t>JUXUE</t>
  </si>
  <si>
    <t>LAÀ-MONDRANS</t>
  </si>
  <si>
    <t>LAÀS</t>
  </si>
  <si>
    <t>LABASTIDE-VILLEFRANCHE</t>
  </si>
  <si>
    <t>LABATMALE</t>
  </si>
  <si>
    <t>LABETS-BISCAY</t>
  </si>
  <si>
    <t>LABEYRIE</t>
  </si>
  <si>
    <t>LACADÉE</t>
  </si>
  <si>
    <t>LAGOR</t>
  </si>
  <si>
    <t>LAGOS</t>
  </si>
  <si>
    <t>LAHONTAN</t>
  </si>
  <si>
    <t>LAHOURCADE</t>
  </si>
  <si>
    <t>LALONGUE</t>
  </si>
  <si>
    <t>LALONQUETTE</t>
  </si>
  <si>
    <t>LAMAYOU</t>
  </si>
  <si>
    <t>LANNECAUBE</t>
  </si>
  <si>
    <t>LANNEPLAÀ</t>
  </si>
  <si>
    <t>LARCEVEAU-ARROS-CIBITS</t>
  </si>
  <si>
    <t>LARREULE</t>
  </si>
  <si>
    <t>LARRIBAR-SORHAPURU</t>
  </si>
  <si>
    <t>LASCLAVERIES</t>
  </si>
  <si>
    <t>LASSERRE</t>
  </si>
  <si>
    <t>LAY-LAMIDOU</t>
  </si>
  <si>
    <t>LEDEUIX</t>
  </si>
  <si>
    <t>LÉE</t>
  </si>
  <si>
    <t>LEMBEYE</t>
  </si>
  <si>
    <t>LÈME</t>
  </si>
  <si>
    <t>LÉREN</t>
  </si>
  <si>
    <t>LESCAR</t>
  </si>
  <si>
    <t>LESPIELLE</t>
  </si>
  <si>
    <t>LESPOURCY</t>
  </si>
  <si>
    <t>LESTELLE-BÉTHARRAM</t>
  </si>
  <si>
    <t>LICHOS</t>
  </si>
  <si>
    <t>LIMENDOUS</t>
  </si>
  <si>
    <t>LIVRON</t>
  </si>
  <si>
    <t>LOHITZUN-OYHERCQ</t>
  </si>
  <si>
    <t>LOMBIA</t>
  </si>
  <si>
    <t>LONÇON</t>
  </si>
  <si>
    <t>LONS</t>
  </si>
  <si>
    <t>LOUBIENG</t>
  </si>
  <si>
    <t>LOURENTIES</t>
  </si>
  <si>
    <t>LOUVIE-JUZON</t>
  </si>
  <si>
    <t>LOUVIGNY</t>
  </si>
  <si>
    <t>LUC-ARMAU</t>
  </si>
  <si>
    <t>LUCARRÉ</t>
  </si>
  <si>
    <t>LUCGARIER</t>
  </si>
  <si>
    <t>LUCQ-DE-BÉARN</t>
  </si>
  <si>
    <t>LUSSAGNET-LUSSON</t>
  </si>
  <si>
    <t>LUXE-SUMBERRAUTE</t>
  </si>
  <si>
    <t>LYS</t>
  </si>
  <si>
    <t>MALAUSSANNE</t>
  </si>
  <si>
    <t>MASCARAÀS-HARON</t>
  </si>
  <si>
    <t>MASLACQ</t>
  </si>
  <si>
    <t>MASPARRAUTE</t>
  </si>
  <si>
    <t>MASPIE-LALONQUÈRE-JUILLACQ</t>
  </si>
  <si>
    <t>MAUCOR</t>
  </si>
  <si>
    <t>MAULÉON-LICHARRE</t>
  </si>
  <si>
    <t>MAURE</t>
  </si>
  <si>
    <t>MAZÈRES-LEZONS</t>
  </si>
  <si>
    <t>MÉHARIN</t>
  </si>
  <si>
    <t>MEILLON</t>
  </si>
  <si>
    <t>MENDITTE</t>
  </si>
  <si>
    <t>MÉRACQ</t>
  </si>
  <si>
    <t>MÉRITEIN</t>
  </si>
  <si>
    <t>MESPLÈDE</t>
  </si>
  <si>
    <t>MIALOS</t>
  </si>
  <si>
    <t>MIOSSENS-LANUSSE</t>
  </si>
  <si>
    <t>MIREPEIX</t>
  </si>
  <si>
    <t>MOMAS</t>
  </si>
  <si>
    <t>MOMY</t>
  </si>
  <si>
    <t>MONASSUT-AUDIRACQ</t>
  </si>
  <si>
    <t>MONCAUP</t>
  </si>
  <si>
    <t>MONCAYOLLE-LARRORY-MENDIBIEU</t>
  </si>
  <si>
    <t>MONCLA</t>
  </si>
  <si>
    <t>MONEIN</t>
  </si>
  <si>
    <t>MONPEZAT</t>
  </si>
  <si>
    <t>MONT</t>
  </si>
  <si>
    <t>MONTAGUT</t>
  </si>
  <si>
    <t>MONTANER</t>
  </si>
  <si>
    <t>MONTARDON</t>
  </si>
  <si>
    <t>MONT-DISSE</t>
  </si>
  <si>
    <t>MONTFORT</t>
  </si>
  <si>
    <t>MORLAÀS</t>
  </si>
  <si>
    <t>MORLANNE</t>
  </si>
  <si>
    <t>MOUHOUS</t>
  </si>
  <si>
    <t>MOUMOUR</t>
  </si>
  <si>
    <t>MOURENX</t>
  </si>
  <si>
    <t>MUSCULDY</t>
  </si>
  <si>
    <t>NABAS</t>
  </si>
  <si>
    <t>NARCASTET</t>
  </si>
  <si>
    <t>NARP</t>
  </si>
  <si>
    <t>NAVAILLES-ANGOS</t>
  </si>
  <si>
    <t>NAVARRENX</t>
  </si>
  <si>
    <t>NAY</t>
  </si>
  <si>
    <t>NOUSTY</t>
  </si>
  <si>
    <t>OGENNE-CAMPTORT</t>
  </si>
  <si>
    <t>OLORON-SAINTE-MARIE</t>
  </si>
  <si>
    <t>ORAÀS</t>
  </si>
  <si>
    <t>ORDIARP</t>
  </si>
  <si>
    <t>ORÈGUE</t>
  </si>
  <si>
    <t>ORIN</t>
  </si>
  <si>
    <t>ORION</t>
  </si>
  <si>
    <t>ORRIULE</t>
  </si>
  <si>
    <t>ORSANCO</t>
  </si>
  <si>
    <t>ORTHEZ</t>
  </si>
  <si>
    <t>OS-MARSILLON</t>
  </si>
  <si>
    <t>OSSAS-SUHARE</t>
  </si>
  <si>
    <t>OSSENX</t>
  </si>
  <si>
    <t>OSSERAIN-RIVAREYTE</t>
  </si>
  <si>
    <t>OSTABAT-ASME</t>
  </si>
  <si>
    <t>OUILLON</t>
  </si>
  <si>
    <t>OUSSE</t>
  </si>
  <si>
    <t>OZENX-MONTESTRUCQ</t>
  </si>
  <si>
    <t>PAGOLLE</t>
  </si>
  <si>
    <t>PARDIES-PIÉTAT</t>
  </si>
  <si>
    <t>PAU</t>
  </si>
  <si>
    <t>PEYRELONGUE-ABOS</t>
  </si>
  <si>
    <t>PIETS-PLASENCE-MOUSTROU</t>
  </si>
  <si>
    <t>POEY-D'OLORON</t>
  </si>
  <si>
    <t>POMPS</t>
  </si>
  <si>
    <t>PONSON-DEBAT-POUTS</t>
  </si>
  <si>
    <t>PONSON-DESSUS</t>
  </si>
  <si>
    <t>PONTACQ</t>
  </si>
  <si>
    <t>PONTIACQ-VIELLEPINTE</t>
  </si>
  <si>
    <t>PORTET</t>
  </si>
  <si>
    <t>POULIACQ</t>
  </si>
  <si>
    <t>POURSIUGUES-BOUCOUE</t>
  </si>
  <si>
    <t>PRÉCHACQ-JOSBAIG</t>
  </si>
  <si>
    <t>PRÉCHACQ-NAVARRENX</t>
  </si>
  <si>
    <t>PRÉCILHON</t>
  </si>
  <si>
    <t>PUYOÔ</t>
  </si>
  <si>
    <t>RAMOUS</t>
  </si>
  <si>
    <t>RÉBÉNACQ</t>
  </si>
  <si>
    <t>RIBARROUY</t>
  </si>
  <si>
    <t>RIUPEYROUS</t>
  </si>
  <si>
    <t>RIVEHAUTE</t>
  </si>
  <si>
    <t>RONTIGNON</t>
  </si>
  <si>
    <t>ROQUIAGUE</t>
  </si>
  <si>
    <t>SAINT-ABIT</t>
  </si>
  <si>
    <t>SAINT-ARMOU</t>
  </si>
  <si>
    <t>SAINT-BOÈS</t>
  </si>
  <si>
    <t>SAINT-CASTIN</t>
  </si>
  <si>
    <t>SAINTE-COLOME</t>
  </si>
  <si>
    <t>SAINT-DOS</t>
  </si>
  <si>
    <t>SAINT-GIRONS</t>
  </si>
  <si>
    <t>SAINT-GLADIE-ARRIVE-MUNEIN</t>
  </si>
  <si>
    <t>SAINT-GOIN</t>
  </si>
  <si>
    <t>SAINT-JAMMES</t>
  </si>
  <si>
    <t>SAINT-JEAN-POUDGE</t>
  </si>
  <si>
    <t>SAINT-JUST-IBARRE</t>
  </si>
  <si>
    <t>SAINT-LAURENT-BRETAGNE</t>
  </si>
  <si>
    <t>SAINT-MÉDARD</t>
  </si>
  <si>
    <t>SAINT-PALAIS</t>
  </si>
  <si>
    <t>SAINT-PÉ-DE-LÉREN</t>
  </si>
  <si>
    <t>SAINT-VINCENT</t>
  </si>
  <si>
    <t>SALIES-DE-BÉARN</t>
  </si>
  <si>
    <t>SALLES-MONGISCARD</t>
  </si>
  <si>
    <t>SALLESPISSE</t>
  </si>
  <si>
    <t>SAMES</t>
  </si>
  <si>
    <t>SAMSONS-LION</t>
  </si>
  <si>
    <t>SARPOURENX</t>
  </si>
  <si>
    <t>SAUBOLE</t>
  </si>
  <si>
    <t>SAUCÈDE</t>
  </si>
  <si>
    <t>SAUGUIS-SAINT-ÉTIENNE</t>
  </si>
  <si>
    <t>SAULT-DE-NAVAILLES</t>
  </si>
  <si>
    <t>SAUVAGNON</t>
  </si>
  <si>
    <t>SAUVELADE</t>
  </si>
  <si>
    <t>SAUVETERRE-DE-BÉARN</t>
  </si>
  <si>
    <t>SÉBY</t>
  </si>
  <si>
    <t>SEDZE-MAUBECQ</t>
  </si>
  <si>
    <t>SEDZÈRE</t>
  </si>
  <si>
    <t>SÉMÉACQ-BLACHON</t>
  </si>
  <si>
    <t>SENDETS</t>
  </si>
  <si>
    <t>SERRES-CASTET</t>
  </si>
  <si>
    <t>SERRES-MORLAÀS</t>
  </si>
  <si>
    <t>SÉVIGNACQ-MEYRACQ</t>
  </si>
  <si>
    <t>SÉVIGNACQ</t>
  </si>
  <si>
    <t>SIMACOURBE</t>
  </si>
  <si>
    <t>SOUMOULOU</t>
  </si>
  <si>
    <t>SUS</t>
  </si>
  <si>
    <t>SUSMIOU</t>
  </si>
  <si>
    <t>TABAILLE-USQUAIN</t>
  </si>
  <si>
    <t>TADOUSSE-USSAU</t>
  </si>
  <si>
    <t>TARON-SADIRAC-VIELLENAVE</t>
  </si>
  <si>
    <t>THÈZE</t>
  </si>
  <si>
    <t>TROIS-VILLES</t>
  </si>
  <si>
    <t>UHART-MIXE</t>
  </si>
  <si>
    <t>UROST</t>
  </si>
  <si>
    <t>URT</t>
  </si>
  <si>
    <t>UZAN</t>
  </si>
  <si>
    <t>UZEIN</t>
  </si>
  <si>
    <t>UZOS</t>
  </si>
  <si>
    <t>VERDETS</t>
  </si>
  <si>
    <t>VIALER</t>
  </si>
  <si>
    <t>VIELLENAVE-DE-NAVARRENX</t>
  </si>
  <si>
    <t>VIELLESÉGURE</t>
  </si>
  <si>
    <t>VIGNES</t>
  </si>
  <si>
    <t>VIODOS-ABENSE-DE-BAS</t>
  </si>
  <si>
    <t>VIVEN</t>
  </si>
  <si>
    <t>ADE</t>
  </si>
  <si>
    <t>ALLIER</t>
  </si>
  <si>
    <t>ANDREST</t>
  </si>
  <si>
    <t>ANGOS</t>
  </si>
  <si>
    <t>LES ANGLES</t>
  </si>
  <si>
    <t>ANSOST</t>
  </si>
  <si>
    <t>ANTIN</t>
  </si>
  <si>
    <t>ANTIST</t>
  </si>
  <si>
    <t>ARCIZAC-ADOUR</t>
  </si>
  <si>
    <t>ARCIZAC-EZ-ANGLES</t>
  </si>
  <si>
    <t>ARIES-ESPENAN</t>
  </si>
  <si>
    <t>ARRODETS-EZ-ANGLES</t>
  </si>
  <si>
    <t>ARTAGNAN</t>
  </si>
  <si>
    <t>ARTIGUES</t>
  </si>
  <si>
    <t>ASPIN-EN-LAVEDAN</t>
  </si>
  <si>
    <t>ASTUGUE</t>
  </si>
  <si>
    <t>AUBAREDE</t>
  </si>
  <si>
    <t>AUREILHAN</t>
  </si>
  <si>
    <t>AURIEBAT</t>
  </si>
  <si>
    <t>AVERAN</t>
  </si>
  <si>
    <t>AZEREIX</t>
  </si>
  <si>
    <t>BARBACHEN</t>
  </si>
  <si>
    <t>BARBAZAN-DEBAT</t>
  </si>
  <si>
    <t>BARBAZAN-DESSUS</t>
  </si>
  <si>
    <t>BARLEST</t>
  </si>
  <si>
    <t>BARRY</t>
  </si>
  <si>
    <t>BARTHE</t>
  </si>
  <si>
    <t>BARTRES</t>
  </si>
  <si>
    <t>BAZET</t>
  </si>
  <si>
    <t>BAZILLAC</t>
  </si>
  <si>
    <t>BENAC</t>
  </si>
  <si>
    <t>BERNAC-DEBAT</t>
  </si>
  <si>
    <t>BERNAC-DESSUS</t>
  </si>
  <si>
    <t>BERNADETS-DEBAT</t>
  </si>
  <si>
    <t>BERNADETS-DESSUS</t>
  </si>
  <si>
    <t>BETBEZE</t>
  </si>
  <si>
    <t>BETPOUY</t>
  </si>
  <si>
    <t>BONNEFONT</t>
  </si>
  <si>
    <t>BORDERES-SUR-L'ECHEZ</t>
  </si>
  <si>
    <t>BOUILH-DEVANT</t>
  </si>
  <si>
    <t>BOUILH-PEREUILH</t>
  </si>
  <si>
    <t>BOULIN</t>
  </si>
  <si>
    <t>BOURREAC</t>
  </si>
  <si>
    <t>BOURS</t>
  </si>
  <si>
    <t>BUGARD</t>
  </si>
  <si>
    <t>BURG</t>
  </si>
  <si>
    <t>BUZON</t>
  </si>
  <si>
    <t>CABANAC</t>
  </si>
  <si>
    <t>CAIXON</t>
  </si>
  <si>
    <t>CALAVANTE</t>
  </si>
  <si>
    <t>CAMALES</t>
  </si>
  <si>
    <t>CAMPUZAN</t>
  </si>
  <si>
    <t>CASTELNAU-MAGNOAC</t>
  </si>
  <si>
    <t>CASTELNAU-RIVIERE-BASSE</t>
  </si>
  <si>
    <t>CASTELVIEILH</t>
  </si>
  <si>
    <t>CASTERA-LOU</t>
  </si>
  <si>
    <t>CASTERETS</t>
  </si>
  <si>
    <t>CAUBOUS</t>
  </si>
  <si>
    <t>CAUSSADE-RIVIERE</t>
  </si>
  <si>
    <t>CHELLE-DEBAT</t>
  </si>
  <si>
    <t>CHIS</t>
  </si>
  <si>
    <t>CIZOS</t>
  </si>
  <si>
    <t>CLARAC</t>
  </si>
  <si>
    <t>COLLONGUES</t>
  </si>
  <si>
    <t>COUSSAN</t>
  </si>
  <si>
    <t>DEVEZE</t>
  </si>
  <si>
    <t>DOURS</t>
  </si>
  <si>
    <t>ESCAUNETS</t>
  </si>
  <si>
    <t>ESCONDEAUX</t>
  </si>
  <si>
    <t>ESCOUBES-POUTS</t>
  </si>
  <si>
    <t>ESTAMPURES</t>
  </si>
  <si>
    <t>ESTIRAC</t>
  </si>
  <si>
    <t>FONTRAILLES</t>
  </si>
  <si>
    <t>FRECHEDE</t>
  </si>
  <si>
    <t>GALAN</t>
  </si>
  <si>
    <t>GARDERES</t>
  </si>
  <si>
    <t>GAYAN</t>
  </si>
  <si>
    <t>GENSAC</t>
  </si>
  <si>
    <t>GEZ-EZ-ANGLES</t>
  </si>
  <si>
    <t>GONEZ</t>
  </si>
  <si>
    <t>GOUDON</t>
  </si>
  <si>
    <t>GUIZERIX</t>
  </si>
  <si>
    <t>HACHAN</t>
  </si>
  <si>
    <t>HAGEDET</t>
  </si>
  <si>
    <t>HERES</t>
  </si>
  <si>
    <t>HIBARETTE</t>
  </si>
  <si>
    <t>HIIS</t>
  </si>
  <si>
    <t>HORGUES</t>
  </si>
  <si>
    <t>HOURC</t>
  </si>
  <si>
    <t>IBOS</t>
  </si>
  <si>
    <t>JACQUE</t>
  </si>
  <si>
    <t>JARRET</t>
  </si>
  <si>
    <t>JUILLAN</t>
  </si>
  <si>
    <t>JULOS</t>
  </si>
  <si>
    <t>LABATUT-RIVIERE</t>
  </si>
  <si>
    <t>LACASSAGNE</t>
  </si>
  <si>
    <t>LAFITOLE</t>
  </si>
  <si>
    <t>ARRAYOU-LAHITTE</t>
  </si>
  <si>
    <t>LAHITTE-TOUPIERE</t>
  </si>
  <si>
    <t>LALANNE-TRIE</t>
  </si>
  <si>
    <t>LALOUBERE</t>
  </si>
  <si>
    <t>LAMARQUE-PONTACQ</t>
  </si>
  <si>
    <t>LAMARQUE-RUSTAING</t>
  </si>
  <si>
    <t>LAMEAC</t>
  </si>
  <si>
    <t>LANNE</t>
  </si>
  <si>
    <t>LANSAC</t>
  </si>
  <si>
    <t>LAPEYRE</t>
  </si>
  <si>
    <t>LARAN</t>
  </si>
  <si>
    <t>LARROQUE</t>
  </si>
  <si>
    <t>LASCAZERES</t>
  </si>
  <si>
    <t>LASLADES</t>
  </si>
  <si>
    <t>LAYRISSE</t>
  </si>
  <si>
    <t>LESCURRY</t>
  </si>
  <si>
    <t>LESPOUEY</t>
  </si>
  <si>
    <t>LEZIGNAN</t>
  </si>
  <si>
    <t>LHEZ</t>
  </si>
  <si>
    <t>LIAC</t>
  </si>
  <si>
    <t>LIBAROS</t>
  </si>
  <si>
    <t>LIZOS</t>
  </si>
  <si>
    <t>LOUBAJAC</t>
  </si>
  <si>
    <t>LOUCRUP</t>
  </si>
  <si>
    <t>LOUEY</t>
  </si>
  <si>
    <t>LOUIT</t>
  </si>
  <si>
    <t>LOURDES</t>
  </si>
  <si>
    <t>LUBRET-SAINT-LUC</t>
  </si>
  <si>
    <t>LUBY-BETMONT</t>
  </si>
  <si>
    <t>LUGAGNAN</t>
  </si>
  <si>
    <t>LUQUET</t>
  </si>
  <si>
    <t>LUSTAR</t>
  </si>
  <si>
    <t>MADIRAN</t>
  </si>
  <si>
    <t>MANSAN</t>
  </si>
  <si>
    <t>MARQUERIE</t>
  </si>
  <si>
    <t>MARSAC</t>
  </si>
  <si>
    <t>MAUBOURGUET</t>
  </si>
  <si>
    <t>MINGOT</t>
  </si>
  <si>
    <t>MOMERES</t>
  </si>
  <si>
    <t>MONLEON-MAGNOAC</t>
  </si>
  <si>
    <t>MONTIGNAC</t>
  </si>
  <si>
    <t>MOULEDOUS</t>
  </si>
  <si>
    <t>MOUMOULOUS</t>
  </si>
  <si>
    <t>MUN</t>
  </si>
  <si>
    <t>NOUILHAN</t>
  </si>
  <si>
    <t>ODOS</t>
  </si>
  <si>
    <t>OLEAC-DEBAT</t>
  </si>
  <si>
    <t>OMEX</t>
  </si>
  <si>
    <t>ORDIZAN</t>
  </si>
  <si>
    <t>ORGAN</t>
  </si>
  <si>
    <t>ORIEUX</t>
  </si>
  <si>
    <t>ORINCLES</t>
  </si>
  <si>
    <t>ORLEIX</t>
  </si>
  <si>
    <t>OROIX</t>
  </si>
  <si>
    <t>OSMETS</t>
  </si>
  <si>
    <t>OSSEN</t>
  </si>
  <si>
    <t>OSSUN</t>
  </si>
  <si>
    <t>OSSUN-EZ-ANGLES</t>
  </si>
  <si>
    <t>OURSBELILLE</t>
  </si>
  <si>
    <t>PAREAC</t>
  </si>
  <si>
    <t>PEYRAUBE</t>
  </si>
  <si>
    <t>PEYRET-SAINT-ANDRE</t>
  </si>
  <si>
    <t>PEYRIGUERE</t>
  </si>
  <si>
    <t>PEYROUSE</t>
  </si>
  <si>
    <t>PEYRUN</t>
  </si>
  <si>
    <t>PINTAC</t>
  </si>
  <si>
    <t>POUEYFERRE</t>
  </si>
  <si>
    <t>POUYASTRUC</t>
  </si>
  <si>
    <t>PUJO</t>
  </si>
  <si>
    <t>PUNTOUS</t>
  </si>
  <si>
    <t>PUYDARRIEUX</t>
  </si>
  <si>
    <t>RABASTENS-DE-BIGORRE</t>
  </si>
  <si>
    <t>RECURT</t>
  </si>
  <si>
    <t>SABALOS</t>
  </si>
  <si>
    <t>SABARROS</t>
  </si>
  <si>
    <t>SADOURNIN</t>
  </si>
  <si>
    <t>SAINT-LANNE</t>
  </si>
  <si>
    <t>SAINT-LEZER</t>
  </si>
  <si>
    <t>SAINT-PE-DE-BIGORRE</t>
  </si>
  <si>
    <t>SAINT-SEVER-DE-RUSTAN</t>
  </si>
  <si>
    <t>SALLES-ADOUR</t>
  </si>
  <si>
    <t>SANOUS</t>
  </si>
  <si>
    <t>SARIAC-MAGNOAC</t>
  </si>
  <si>
    <t>SARNIGUET</t>
  </si>
  <si>
    <t>SARRIAC-BIGORRE</t>
  </si>
  <si>
    <t>SARROUILLES</t>
  </si>
  <si>
    <t>SAUVETERRE</t>
  </si>
  <si>
    <t>SEGUS</t>
  </si>
  <si>
    <t>SEMEAC</t>
  </si>
  <si>
    <t>SENAC</t>
  </si>
  <si>
    <t>SENTOUS</t>
  </si>
  <si>
    <t>SERON</t>
  </si>
  <si>
    <t>SERE-RUSTAING</t>
  </si>
  <si>
    <t>SIARROUY</t>
  </si>
  <si>
    <t>SINZOS</t>
  </si>
  <si>
    <t>SOMBRUN</t>
  </si>
  <si>
    <t>SOREAC</t>
  </si>
  <si>
    <t>SOUBLECAUSE</t>
  </si>
  <si>
    <t>SOUES</t>
  </si>
  <si>
    <t>SOUYEAUX</t>
  </si>
  <si>
    <t>TALAZAC</t>
  </si>
  <si>
    <t>TARASTEIX</t>
  </si>
  <si>
    <t>TARBES</t>
  </si>
  <si>
    <t>THERMES-MAGNOAC</t>
  </si>
  <si>
    <t>THUY</t>
  </si>
  <si>
    <t>TOSTAT</t>
  </si>
  <si>
    <t>TOURNAY</t>
  </si>
  <si>
    <t>TOURNOUS-DARRE</t>
  </si>
  <si>
    <t>TOURNOUS-DEVANT</t>
  </si>
  <si>
    <t>TREBONS</t>
  </si>
  <si>
    <t>TRIE-SUR-BAISE</t>
  </si>
  <si>
    <t>TROULEY-LABARTHE</t>
  </si>
  <si>
    <t>UGNOUAS</t>
  </si>
  <si>
    <t>VIC-EN-BIGORRE</t>
  </si>
  <si>
    <t>VIDOU</t>
  </si>
  <si>
    <t>VIDOUZE</t>
  </si>
  <si>
    <t>VIELLE-ADOUR</t>
  </si>
  <si>
    <t>VIEUZOS</t>
  </si>
  <si>
    <t>VIGER</t>
  </si>
  <si>
    <t>VILLEFRANQUE</t>
  </si>
  <si>
    <t>VILLEMBITS</t>
  </si>
  <si>
    <t>VILLEMUR</t>
  </si>
  <si>
    <t>VILLENAVE-PRES-BEARN</t>
  </si>
  <si>
    <t>VILLENAVE-PRES-MARSAC</t>
  </si>
  <si>
    <t>VISKER</t>
  </si>
  <si>
    <t>PARAY-LE-MONIAL</t>
  </si>
  <si>
    <t>SAINT-YAN</t>
  </si>
  <si>
    <t>VARENNE-SAINT-GERMAIN</t>
  </si>
  <si>
    <t>VITRY-EN-CHAROLLAIS</t>
  </si>
  <si>
    <t>BERFAY</t>
  </si>
  <si>
    <t>BESSE SUR BRAYE</t>
  </si>
  <si>
    <t>CHAPELLE DU BOIS</t>
  </si>
  <si>
    <t>LA CHAPELLE HUON</t>
  </si>
  <si>
    <t>CHERRE AU</t>
  </si>
  <si>
    <t>COGNERS</t>
  </si>
  <si>
    <t>CONFLANS SUR ANILLE</t>
  </si>
  <si>
    <t>CORMES</t>
  </si>
  <si>
    <t>COUDRECIEUX</t>
  </si>
  <si>
    <t>COURGENARD</t>
  </si>
  <si>
    <t>DEHAULT</t>
  </si>
  <si>
    <t>ECORPAIN</t>
  </si>
  <si>
    <t>VAL D'ETANGSON</t>
  </si>
  <si>
    <t>LAMNAY</t>
  </si>
  <si>
    <t>MAROLLES LES SAINT CALAIS</t>
  </si>
  <si>
    <t>MONTAILLE</t>
  </si>
  <si>
    <t>RAHAY</t>
  </si>
  <si>
    <t>SAINT AUBIN DES COUDRAIS</t>
  </si>
  <si>
    <t>SAINT CALAIS</t>
  </si>
  <si>
    <t>SAINTE CEROTTE</t>
  </si>
  <si>
    <t>SAINT GERVAIS DE VIC</t>
  </si>
  <si>
    <t>SAINT JEAN DES ECHELLES</t>
  </si>
  <si>
    <t>THELIGNY</t>
  </si>
  <si>
    <t>VALENNES</t>
  </si>
  <si>
    <t>VANCE</t>
  </si>
  <si>
    <t>VILLAINES LA GONAIS</t>
  </si>
  <si>
    <t>AIX-LES-BAINS</t>
  </si>
  <si>
    <t>ENTRELACS lac du Bourget et rive uniquement</t>
  </si>
  <si>
    <t>BOURDEAU</t>
  </si>
  <si>
    <t>LE BOURGET-DU-LAC</t>
  </si>
  <si>
    <t>BRISON-SAINT-INNOCENT</t>
  </si>
  <si>
    <t>LA CHAPELLE-DU-MONT-DU-CHAT</t>
  </si>
  <si>
    <t>CHINDRIEUX lac du Bourget et rive uniquement</t>
  </si>
  <si>
    <t>CONJUXlac du Bourget et rive uniquement</t>
  </si>
  <si>
    <t>DRUMETTAZ-CLARAFOND</t>
  </si>
  <si>
    <t>GRESY-SUR-AIX</t>
  </si>
  <si>
    <t>MOUXY</t>
  </si>
  <si>
    <t>PUGNY-CHATENOD</t>
  </si>
  <si>
    <t>SAINT-JEAN-DE-CHEVELU</t>
  </si>
  <si>
    <t>SAINT-PIERRE DE CURTILLE lac du Bourget et rive uniquement</t>
  </si>
  <si>
    <t>TRESSERVE</t>
  </si>
  <si>
    <t>TREVIGNIN</t>
  </si>
  <si>
    <t>VIVIERS-DU-LAC</t>
  </si>
  <si>
    <t>ANCOURTEVILLE-SUR-HÉRICOURT</t>
  </si>
  <si>
    <t>ANCRETTEVILLE-SUR-MER</t>
  </si>
  <si>
    <t>ANGERVILLE-LA-MARTEL</t>
  </si>
  <si>
    <t>ANVEVILLE</t>
  </si>
  <si>
    <t>ARGUEIL</t>
  </si>
  <si>
    <t>AUBERVILLE-LA-MANUEL</t>
  </si>
  <si>
    <t>AUZOUVILLE-SUR-RY</t>
  </si>
  <si>
    <t>BEAUBEC-LA-ROSIÈRE</t>
  </si>
  <si>
    <t>BEAUSSAULT</t>
  </si>
  <si>
    <t>LA BELLIÈRE</t>
  </si>
  <si>
    <t>BERTHEAUVILLE</t>
  </si>
  <si>
    <t>BERTREVILLE</t>
  </si>
  <si>
    <t>BEUZEVILLE-LA-GUERARD</t>
  </si>
  <si>
    <t>BIERVILLE</t>
  </si>
  <si>
    <t>BLAINVILLE-CREVON</t>
  </si>
  <si>
    <t>BOIS-D’ENNEBOURG</t>
  </si>
  <si>
    <t>BOIS-GUILBERT</t>
  </si>
  <si>
    <t>BOIS-HEROULT</t>
  </si>
  <si>
    <t>BOIS-L’EVEQUE</t>
  </si>
  <si>
    <t>BOISSAY</t>
  </si>
  <si>
    <t>BOSC-BORDEL</t>
  </si>
  <si>
    <t>BOSC-EDELINE</t>
  </si>
  <si>
    <t>BOSVILLE</t>
  </si>
  <si>
    <t>BREMONTIER-MERVAL</t>
  </si>
  <si>
    <t>BUCHY</t>
  </si>
  <si>
    <t>CAILLY</t>
  </si>
  <si>
    <t>CANOUVILLE</t>
  </si>
  <si>
    <t>CANY-BARVILLE</t>
  </si>
  <si>
    <t>CARVILLE-POT-DE-FER</t>
  </si>
  <si>
    <t>CATENAY</t>
  </si>
  <si>
    <t>LA CHAPELLE-SAINT-OUEN</t>
  </si>
  <si>
    <t>CLASVILLE</t>
  </si>
  <si>
    <t>CLEUVILLE</t>
  </si>
  <si>
    <t>CLIPONVILLE</t>
  </si>
  <si>
    <t>COMPAINVILLE</t>
  </si>
  <si>
    <t>CONTEVILLE</t>
  </si>
  <si>
    <t>CRASVILLE-LA-MALLET</t>
  </si>
  <si>
    <t>CRIEL-SUR-MER</t>
  </si>
  <si>
    <t>CRIQUETOT-LE-MAUCONDUIT</t>
  </si>
  <si>
    <t>COIRSY-SUR-ANDELLE</t>
  </si>
  <si>
    <t>DAMPIERRE-EN-BRAY</t>
  </si>
  <si>
    <t>DOUDEAUVILLE</t>
  </si>
  <si>
    <t>DOUDEVILLE</t>
  </si>
  <si>
    <t>DROSAY</t>
  </si>
  <si>
    <t>ELBEUF-SUR-ANDELLE</t>
  </si>
  <si>
    <t>ENVRONVILLE</t>
  </si>
  <si>
    <t>ERNEMONT-SUR-BUCHY</t>
  </si>
  <si>
    <t>ETALONDES</t>
  </si>
  <si>
    <t>EU</t>
  </si>
  <si>
    <t>TERRE-DE-CAUX</t>
  </si>
  <si>
    <t>LA FERTE-SAINT-SAMSON</t>
  </si>
  <si>
    <t>FLOCQUES</t>
  </si>
  <si>
    <t>FORGES-LES-EAUX</t>
  </si>
  <si>
    <t>FRY</t>
  </si>
  <si>
    <t>FULTOT</t>
  </si>
  <si>
    <t>GAILLEFONTAINE</t>
  </si>
  <si>
    <t>GANCOURT-SAINT-ETIENNE</t>
  </si>
  <si>
    <t>GERPONVILLE</t>
  </si>
  <si>
    <t>GRAINVILLE-LA-TEINTURIÈRE</t>
  </si>
  <si>
    <t>GRAINVILLE-SUR-RY</t>
  </si>
  <si>
    <t>GRUMESNIL</t>
  </si>
  <si>
    <t>LA HALLOTIÈRE</t>
  </si>
  <si>
    <t>LE HANOUARD</t>
  </si>
  <si>
    <t>HARCANVILLE</t>
  </si>
  <si>
    <t>HAUCOURT</t>
  </si>
  <si>
    <t>HAUSSEZ</t>
  </si>
  <si>
    <t>HAUTOT-L’AUVRAY</t>
  </si>
  <si>
    <t>HAUTOT-SAINT-SUPLICE</t>
  </si>
  <si>
    <t>RONCHEROLLES-EN-BRAY</t>
  </si>
  <si>
    <t>HERICOURT-EN-CAUX</t>
  </si>
  <si>
    <t>LE HERON</t>
  </si>
  <si>
    <t>HERONCHELLES</t>
  </si>
  <si>
    <t>HODENG-HODENGER</t>
  </si>
  <si>
    <t>INGOUVILLE</t>
  </si>
  <si>
    <t>LONGMESNIL</t>
  </si>
  <si>
    <t>LONGUERUE</t>
  </si>
  <si>
    <t>MALLEVILLE-LES-GRÈS</t>
  </si>
  <si>
    <t>MARTAINVILLE-EPREVILLE</t>
  </si>
  <si>
    <t>MATHONVILLE</t>
  </si>
  <si>
    <t>MAUQUENCHY</t>
  </si>
  <si>
    <t>MENERVAL</t>
  </si>
  <si>
    <t>MESANGUEVILLE</t>
  </si>
  <si>
    <t>LE MESNIL-LIEUBRAY</t>
  </si>
  <si>
    <t>MESNIL-MAUGER</t>
  </si>
  <si>
    <t>MONTEROLIER</t>
  </si>
  <si>
    <t>MORGNY-LA-POMMERAYE</t>
  </si>
  <si>
    <t>MORVILLE-SUR-ANDELLE</t>
  </si>
  <si>
    <t>NEVILLE</t>
  </si>
  <si>
    <t>NOLLEVAL</t>
  </si>
  <si>
    <t>NORMANVILLE</t>
  </si>
  <si>
    <t>OCQUEVILLE</t>
  </si>
  <si>
    <t>OHERVILLE</t>
  </si>
  <si>
    <t>OUAINVILLE</t>
  </si>
  <si>
    <t>OURVILLE-EN-CAUX</t>
  </si>
  <si>
    <t>PALUEL</t>
  </si>
  <si>
    <t>PIERREVAL</t>
  </si>
  <si>
    <t>POMMEREUX</t>
  </si>
  <si>
    <t>PONT-ET-MARAIS</t>
  </si>
  <si>
    <t>PRÉAUX</t>
  </si>
  <si>
    <t>QUINCAMPOIX</t>
  </si>
  <si>
    <t>REBETS</t>
  </si>
  <si>
    <t>RIVILLE</t>
  </si>
  <si>
    <t>ROBERTOT</t>
  </si>
  <si>
    <t>ROCQUEFORT</t>
  </si>
  <si>
    <t>ROUTES</t>
  </si>
  <si>
    <t>ROUVRAY-CATILLON</t>
  </si>
  <si>
    <t>LA-RUE-SAINT-PIERRE</t>
  </si>
  <si>
    <t>RY</t>
  </si>
  <si>
    <t>SAINT-AIGNAN-SUR-RY</t>
  </si>
  <si>
    <t>SAINT-ANDRÉ-SUR-CAILLY</t>
  </si>
  <si>
    <t>SAINTE-CROIX-SUR-BUCHY</t>
  </si>
  <si>
    <t>SAINT-DENIS-LE-THIBOULT</t>
  </si>
  <si>
    <t>SAINTE-GENEVIEVE</t>
  </si>
  <si>
    <t>SAINT-GEORGES-SUR-FONTAINE</t>
  </si>
  <si>
    <t>SAINT-GERMAIN-DES-ESSOURTS</t>
  </si>
  <si>
    <t>SAINT-GERMAIN-SOUS-CAILLY</t>
  </si>
  <si>
    <t>SAINT LUCIEN</t>
  </si>
  <si>
    <t>SAINT- LUCIEN</t>
  </si>
  <si>
    <t>SAINT-MARTIN-AUX-BUNEAUX</t>
  </si>
  <si>
    <t>SAINT-MICHEL-D’HALESCOURT</t>
  </si>
  <si>
    <t>SAINT-RIQUIER-ES-PLAINS</t>
  </si>
  <si>
    <t>SAINT-SYLVAIN</t>
  </si>
  <si>
    <t>SAINT-VAAST-DIEPPEDALLE</t>
  </si>
  <si>
    <t>SAINT-VALERY-EN-CAUX</t>
  </si>
  <si>
    <t>SASSETOT-LE-MAUCONDUIT</t>
  </si>
  <si>
    <t>SASSEVILLE</t>
  </si>
  <si>
    <t>SAUMONT-LA-POTERIE</t>
  </si>
  <si>
    <t>SERQUEUX</t>
  </si>
  <si>
    <t>SERVAVILLE-SALMONVILLE</t>
  </si>
  <si>
    <t>SIGY-EN-BRAY</t>
  </si>
  <si>
    <t>SOMMERY</t>
  </si>
  <si>
    <t>SOMMESNIL</t>
  </si>
  <si>
    <t>SORQUAINVILLE</t>
  </si>
  <si>
    <t>THEROULDEVILLE</t>
  </si>
  <si>
    <t>THEUVILLE-AUX-MAILLOTS</t>
  </si>
  <si>
    <t>THIERGEVILLE</t>
  </si>
  <si>
    <t>THIETREVILLE</t>
  </si>
  <si>
    <t>LE THIL-RIBERPRÉ</t>
  </si>
  <si>
    <t>THIOUVILLE</t>
  </si>
  <si>
    <t>LE TRÉPORT</t>
  </si>
  <si>
    <t>VALMONT</t>
  </si>
  <si>
    <t>VEAUVILLE-LES-QUELLES</t>
  </si>
  <si>
    <t>BUTOT-VENESVILLE</t>
  </si>
  <si>
    <t>VEULETTES-SUR-MER</t>
  </si>
  <si>
    <t>VIEUX-MANOIR</t>
  </si>
  <si>
    <t>LA VIEUX-RUE</t>
  </si>
  <si>
    <t>VINNEMERVILLE</t>
  </si>
  <si>
    <t>VITTEFLEUR</t>
  </si>
  <si>
    <t>YPREVILLE-BIVILLE</t>
  </si>
  <si>
    <t>YQUEBEUF</t>
  </si>
  <si>
    <t>FRESNES-SUR-MARNE</t>
  </si>
  <si>
    <t>L'ABSIE</t>
  </si>
  <si>
    <t>ADILLY</t>
  </si>
  <si>
    <t>AIFFRES</t>
  </si>
  <si>
    <t>AIRVAULT pointe Nord délimitée au sud par la voie ferrée</t>
  </si>
  <si>
    <t>ALLONNE</t>
  </si>
  <si>
    <t>AMAILLOUX</t>
  </si>
  <si>
    <t>AMURE</t>
  </si>
  <si>
    <t>ARCAIS</t>
  </si>
  <si>
    <t>ARDIN</t>
  </si>
  <si>
    <t>ARGENTONNAY</t>
  </si>
  <si>
    <t>ARGENTON-L'EGLISE</t>
  </si>
  <si>
    <t>ASSAIS-LES-JUMEAUX</t>
  </si>
  <si>
    <t>AUBIGNY</t>
  </si>
  <si>
    <t>AUGE</t>
  </si>
  <si>
    <t>AVAILLES-THOUARSAIS</t>
  </si>
  <si>
    <t>AZAY-LE-BRULE</t>
  </si>
  <si>
    <t>AZAY-SUR-THOUET</t>
  </si>
  <si>
    <t>BEAULIEU-SOUS-PARTHENAY</t>
  </si>
  <si>
    <t>BECELEUF</t>
  </si>
  <si>
    <t>BESSINES</t>
  </si>
  <si>
    <t>LE BEUGNON</t>
  </si>
  <si>
    <t>BOISME</t>
  </si>
  <si>
    <t>LA BOISSIERE-EN-GATINE</t>
  </si>
  <si>
    <t>BOUILLE-LORETZ</t>
  </si>
  <si>
    <t>LE BOURDET</t>
  </si>
  <si>
    <t>BOUSSAIS</t>
  </si>
  <si>
    <t>LA CRECHE</t>
  </si>
  <si>
    <t>BRESSUIRE</t>
  </si>
  <si>
    <t>BRETIGNOLLES</t>
  </si>
  <si>
    <t>LE BREUIL-BERNARD</t>
  </si>
  <si>
    <t>BRION-PRES-THOUET</t>
  </si>
  <si>
    <t>LE BUSSEAU</t>
  </si>
  <si>
    <t>CAUNAY</t>
  </si>
  <si>
    <t>CERIZAY</t>
  </si>
  <si>
    <t>VAL EN VIGNES Nord -  délimitée au Sud par la D31</t>
  </si>
  <si>
    <t>CHAMPDENIERS-SAINT-DENIS</t>
  </si>
  <si>
    <t>CHANTECORPS</t>
  </si>
  <si>
    <t>LA CHAPELLE-BATON</t>
  </si>
  <si>
    <t>LA CHAPELLE-BERTRAND</t>
  </si>
  <si>
    <t>LA CHAPELLE-POUILLOUX</t>
  </si>
  <si>
    <t>LA CHAPELLE-SAINT-ETIENNE</t>
  </si>
  <si>
    <t>LA CHAPELLE-SAINT-LAURENT</t>
  </si>
  <si>
    <t>LA CHAPELLE-THIREUIL</t>
  </si>
  <si>
    <t>MAULEON</t>
  </si>
  <si>
    <t>CHATILLON-SUR-THOUET</t>
  </si>
  <si>
    <t>CHAURAY</t>
  </si>
  <si>
    <t>CHERVEUX</t>
  </si>
  <si>
    <t>CHICHE</t>
  </si>
  <si>
    <t>LE CHILLOU</t>
  </si>
  <si>
    <t>CIRIERES</t>
  </si>
  <si>
    <t>CLAVE</t>
  </si>
  <si>
    <t>CLESSE</t>
  </si>
  <si>
    <t>COMBRAND</t>
  </si>
  <si>
    <t>COULON</t>
  </si>
  <si>
    <t>COULONGES-SUR-L'AUTIZE</t>
  </si>
  <si>
    <t>COULONGES-THOUARSAIS</t>
  </si>
  <si>
    <t>COURLAY</t>
  </si>
  <si>
    <t>DOUX</t>
  </si>
  <si>
    <t>ECHIRE</t>
  </si>
  <si>
    <t>EPANNES</t>
  </si>
  <si>
    <t>EXIREUIL</t>
  </si>
  <si>
    <t>FAYE-L'ABBESSE</t>
  </si>
  <si>
    <t>FAYE-SUR-ARDIN</t>
  </si>
  <si>
    <t>FENERY</t>
  </si>
  <si>
    <t>FENIOUX</t>
  </si>
  <si>
    <t>LA FERRIERE-EN-PARTHENAY</t>
  </si>
  <si>
    <t>LA FORET-SUR-SEVRE</t>
  </si>
  <si>
    <t>FORS</t>
  </si>
  <si>
    <t>FRANCOIS</t>
  </si>
  <si>
    <t>FRONTENAY-ROHAN-ROHAN</t>
  </si>
  <si>
    <t>GEAY</t>
  </si>
  <si>
    <t>GENNETON</t>
  </si>
  <si>
    <t>GERMOND-ROUVRE</t>
  </si>
  <si>
    <t>GLENAY</t>
  </si>
  <si>
    <t>GOURGE</t>
  </si>
  <si>
    <t>LES GROSEILLERS</t>
  </si>
  <si>
    <t>IRAIS</t>
  </si>
  <si>
    <t>LAGEON</t>
  </si>
  <si>
    <t>LARGEASSE</t>
  </si>
  <si>
    <t>LHOUMOIS</t>
  </si>
  <si>
    <t>LIMALONGES</t>
  </si>
  <si>
    <t>LORIGNE</t>
  </si>
  <si>
    <t>LOUIN</t>
  </si>
  <si>
    <t>LOUZY</t>
  </si>
  <si>
    <t>LUCHE-THOUARSAIS</t>
  </si>
  <si>
    <t>LUZAY</t>
  </si>
  <si>
    <t>MAGNE</t>
  </si>
  <si>
    <t>MAIRE-LEVESCAULT</t>
  </si>
  <si>
    <t>MAISONTIERS</t>
  </si>
  <si>
    <t>MARNES</t>
  </si>
  <si>
    <t>PLAINES-ET-VALLEES</t>
  </si>
  <si>
    <t>MAUZE-THOUARSAIS</t>
  </si>
  <si>
    <t>MAZIERES-EN-GATINE</t>
  </si>
  <si>
    <t>MISSE</t>
  </si>
  <si>
    <t>MONCOUTANT</t>
  </si>
  <si>
    <t>MONTALEMBERT</t>
  </si>
  <si>
    <t>MONTRAVERS</t>
  </si>
  <si>
    <t>MOUTIERS-SOUS-CHANTEMERLE</t>
  </si>
  <si>
    <t>NEUVY-BOUIN</t>
  </si>
  <si>
    <t>NIORT</t>
  </si>
  <si>
    <t>NUEIL-LES-AUBIERS</t>
  </si>
  <si>
    <t>OIRON</t>
  </si>
  <si>
    <t>OROUX</t>
  </si>
  <si>
    <t>PAMPLIE</t>
  </si>
  <si>
    <t>PARTHENAY</t>
  </si>
  <si>
    <t>PAS-DE-JEU</t>
  </si>
  <si>
    <t>LA PETITE-BOISSIERE</t>
  </si>
  <si>
    <t>LA PEYRATTE</t>
  </si>
  <si>
    <t>PIERREFITTE</t>
  </si>
  <si>
    <t>LE PIN</t>
  </si>
  <si>
    <t>PLIBOUX</t>
  </si>
  <si>
    <t>POMPAIRE</t>
  </si>
  <si>
    <t>POUGNE-HERISSON</t>
  </si>
  <si>
    <t>PRESSIGNY</t>
  </si>
  <si>
    <t>PRIN-DEYRANCON</t>
  </si>
  <si>
    <t>PUGNY</t>
  </si>
  <si>
    <t>PUIHARDY</t>
  </si>
  <si>
    <t>LE PUY-SAINT-BONNET</t>
  </si>
  <si>
    <t>REFFANNES</t>
  </si>
  <si>
    <t>LE RETAIL</t>
  </si>
  <si>
    <t>SAINT-AMAND-SUR-SEVRE</t>
  </si>
  <si>
    <t>SAINT-ANDRE-SUR-SEVRE</t>
  </si>
  <si>
    <t>SAINT-AUBIN-DU-PLAIN</t>
  </si>
  <si>
    <t>SAINT-AUBIN-LE-CLOUD</t>
  </si>
  <si>
    <t>SAINT-CHRISTOPHE-SUR-ROC</t>
  </si>
  <si>
    <t>VOULMENTIN</t>
  </si>
  <si>
    <t>SAINT-CYR-LA-LANDE</t>
  </si>
  <si>
    <t>SAINT-GELAIS</t>
  </si>
  <si>
    <t>SAINT-GENEROUX</t>
  </si>
  <si>
    <t>SAINT-GEORGES-DE-NOISNE</t>
  </si>
  <si>
    <t>SAINT-GEORGES-DE-REX</t>
  </si>
  <si>
    <t>SAINT-GERMAIN-DE-LONGUE-CHAUME</t>
  </si>
  <si>
    <t>SAINT-HILAIRE-LA-PALUD</t>
  </si>
  <si>
    <t>SAINT-JACQUES-DE-THOUARS</t>
  </si>
  <si>
    <t>SAINT-JEAN-DE-THOUARS</t>
  </si>
  <si>
    <t>SAINT-JOUIN-DE-MARNES</t>
  </si>
  <si>
    <t>SAINT-JOUIN-DE-MILLY</t>
  </si>
  <si>
    <t>SAINT-LAURS</t>
  </si>
  <si>
    <t>SAINT-LEGER-DE-MONTBRUN</t>
  </si>
  <si>
    <t>SAINT-LIN</t>
  </si>
  <si>
    <t>SAINT-LOUP-LAMAIRE</t>
  </si>
  <si>
    <t>SAINT-MAIXENT-DE-BEUGNE</t>
  </si>
  <si>
    <t>SAINT-MAIXENT-L'ECOLE</t>
  </si>
  <si>
    <t>SAINT-MARC-LA-LANDE</t>
  </si>
  <si>
    <t>SAINT-MARTIN-DE-MACON</t>
  </si>
  <si>
    <t>SAINT-MARTIN-DE-SANZAY</t>
  </si>
  <si>
    <t>SAINT MAURICE ETUSSON</t>
  </si>
  <si>
    <t>SAINT-MAXIRE</t>
  </si>
  <si>
    <t>SAINTE-OUENNE</t>
  </si>
  <si>
    <t>SAINT-PARDOUX</t>
  </si>
  <si>
    <t>SAINT-PAUL-EN-GATINE</t>
  </si>
  <si>
    <t>SAINT-PIERRE-DES-ECHAUBROGNES</t>
  </si>
  <si>
    <t>SAINT-POMPAIN</t>
  </si>
  <si>
    <t>SAINT-REMY</t>
  </si>
  <si>
    <t>SAINT-SYMPHORIEN</t>
  </si>
  <si>
    <t>SAINT-VARENT</t>
  </si>
  <si>
    <t>SAINTE-VERGE</t>
  </si>
  <si>
    <t>SAIVRES</t>
  </si>
  <si>
    <t>SANSAIS</t>
  </si>
  <si>
    <t>SAURAIS</t>
  </si>
  <si>
    <t>SAUZE-VAUSSAIS</t>
  </si>
  <si>
    <t>SCIECQ</t>
  </si>
  <si>
    <t>SCILLE</t>
  </si>
  <si>
    <t>SECONDIGNY</t>
  </si>
  <si>
    <t>SOUTIERS</t>
  </si>
  <si>
    <t>SURIN</t>
  </si>
  <si>
    <t>TAIZE-MAULAIS</t>
  </si>
  <si>
    <t>LE TALLUD</t>
  </si>
  <si>
    <t>TESSONNIERE</t>
  </si>
  <si>
    <t>THENEZAY</t>
  </si>
  <si>
    <t>THOUARS</t>
  </si>
  <si>
    <t>TOURTENAY</t>
  </si>
  <si>
    <t>TRAYES</t>
  </si>
  <si>
    <t>VALLANS</t>
  </si>
  <si>
    <t>LE VANNEAU-IRLEAU</t>
  </si>
  <si>
    <t>VANZAY</t>
  </si>
  <si>
    <t>VASLES</t>
  </si>
  <si>
    <t>VAUSSEROUX</t>
  </si>
  <si>
    <t>VAUTEBIS</t>
  </si>
  <si>
    <t>VERNOUX-EN-GATINE</t>
  </si>
  <si>
    <t>VERRUYES</t>
  </si>
  <si>
    <t>VIENNAY</t>
  </si>
  <si>
    <t>VILLIERS-EN-PLAINE</t>
  </si>
  <si>
    <t>VOUHE</t>
  </si>
  <si>
    <t>VOUILLE</t>
  </si>
  <si>
    <t>XAINTRAY</t>
  </si>
  <si>
    <t>ABBEVILLE</t>
  </si>
  <si>
    <t>AGENVILLERS</t>
  </si>
  <si>
    <t>AIZECOURT-LE-HAUT</t>
  </si>
  <si>
    <t>ALBERT</t>
  </si>
  <si>
    <t>ALLAINES</t>
  </si>
  <si>
    <t>ASSEVILLERS</t>
  </si>
  <si>
    <t>AULT</t>
  </si>
  <si>
    <t>BAIZIEUX</t>
  </si>
  <si>
    <t>BARLEUX</t>
  </si>
  <si>
    <t>BAVELINCOURT</t>
  </si>
  <si>
    <t>BAZENTIN</t>
  </si>
  <si>
    <t>BEAUCOURT-SUR-L’HALLUE</t>
  </si>
  <si>
    <t>BÉHENCOURT</t>
  </si>
  <si>
    <t>BELLOY-EN-SANTERRE</t>
  </si>
  <si>
    <t>BERNAY-EN-PONTHIEU</t>
  </si>
  <si>
    <t>BERNY-EN-SANTERRE</t>
  </si>
  <si>
    <t>BIACHES</t>
  </si>
  <si>
    <t>BOISMONT</t>
  </si>
  <si>
    <t>BONNAY</t>
  </si>
  <si>
    <t>BOUCHAVESNES-BERGEN</t>
  </si>
  <si>
    <t>BOUZINCOURT</t>
  </si>
  <si>
    <t>BRAY-SUR-SOMME</t>
  </si>
  <si>
    <t>BRESLE</t>
  </si>
  <si>
    <t>BRUTELLES</t>
  </si>
  <si>
    <t>BUINGY-SAINT-MACLOU</t>
  </si>
  <si>
    <t>BUIRE-COURCELLES</t>
  </si>
  <si>
    <t>BUIRE-SUR-L’ANCRE</t>
  </si>
  <si>
    <t>BUSSU</t>
  </si>
  <si>
    <t>BUSSY-LÈS-DAOURS</t>
  </si>
  <si>
    <t>CAHON</t>
  </si>
  <si>
    <t>CAMBRON</t>
  </si>
  <si>
    <t>CANCHY</t>
  </si>
  <si>
    <t>CAOURS</t>
  </si>
  <si>
    <t>CAPPY</t>
  </si>
  <si>
    <t>CAYEUX-SUR-MER</t>
  </si>
  <si>
    <t>CERISY</t>
  </si>
  <si>
    <t>CHIPILLY</t>
  </si>
  <si>
    <t>CHUIGNES</t>
  </si>
  <si>
    <t>CLÉRY-SUR-SOMME</t>
  </si>
  <si>
    <t>COMBLES</t>
  </si>
  <si>
    <t>CONTAY</t>
  </si>
  <si>
    <t>CORBIE</t>
  </si>
  <si>
    <t>CRÉCY-EN-PONTHIEU</t>
  </si>
  <si>
    <t>LE CROTOY</t>
  </si>
  <si>
    <t>CURLU</t>
  </si>
  <si>
    <t>DAOURS</t>
  </si>
  <si>
    <t>DERNANCOURT</t>
  </si>
  <si>
    <t>DOINGT</t>
  </si>
  <si>
    <t>DOMPIERRE-BECQUINCOURT</t>
  </si>
  <si>
    <t>DOMVAST</t>
  </si>
  <si>
    <t>DRIENCOURT</t>
  </si>
  <si>
    <t>DRUCAT</t>
  </si>
  <si>
    <t>ECLUSIER-VAUX</t>
  </si>
  <si>
    <t>ESTRÉBOEUF</t>
  </si>
  <si>
    <t>ESTREES-DENIECOURT</t>
  </si>
  <si>
    <t>ETERPIGNY</t>
  </si>
  <si>
    <t>ETINEHEM-MÉRICOURT</t>
  </si>
  <si>
    <t>FAVIÈRES</t>
  </si>
  <si>
    <t>FAY</t>
  </si>
  <si>
    <t>FEUILLÈRES</t>
  </si>
  <si>
    <t>FLAUCOURT</t>
  </si>
  <si>
    <t>FONTAINE-LÈS-CAPPY</t>
  </si>
  <si>
    <t>FONTAINE-SUR-MAYE</t>
  </si>
  <si>
    <t>FOREST-L’ABBAYE</t>
  </si>
  <si>
    <t>FOREST-MONTIERS</t>
  </si>
  <si>
    <t>FORT-MAHON-PLAGE</t>
  </si>
  <si>
    <t>FOUCAUCOURT-EN-SANTERRE</t>
  </si>
  <si>
    <t>FOUILLOY</t>
  </si>
  <si>
    <t>FRANVILLERS</t>
  </si>
  <si>
    <t>FRÉCHENCOURT</t>
  </si>
  <si>
    <t>FRISE</t>
  </si>
  <si>
    <t>FROYELLES</t>
  </si>
  <si>
    <t>GINCHY</t>
  </si>
  <si>
    <t>GRAND-LAVIERS</t>
  </si>
  <si>
    <t>GUILLEMONT</t>
  </si>
  <si>
    <t>LE HAMEL</t>
  </si>
  <si>
    <t>HAMELET</t>
  </si>
  <si>
    <t>HARDECOURT-AUX-BOIS</t>
  </si>
  <si>
    <t>HAUTVILLERS-OUVILLE</t>
  </si>
  <si>
    <t>HEILLY</t>
  </si>
  <si>
    <t>HEM-MONACU</t>
  </si>
  <si>
    <t>HÉNENCOURT</t>
  </si>
  <si>
    <t>HERBÉCOURT</t>
  </si>
  <si>
    <t>LAHOUSSOYE</t>
  </si>
  <si>
    <t>LAMOTTE-BULEUX</t>
  </si>
  <si>
    <t>LAMOTTE-WARFUSÉE</t>
  </si>
  <si>
    <t>LANCHÈRES</t>
  </si>
  <si>
    <t>LAVIÉVILLE</t>
  </si>
  <si>
    <t>LONGUEVAL</t>
  </si>
  <si>
    <t>MACHIEL</t>
  </si>
  <si>
    <t>MACHY</t>
  </si>
  <si>
    <t>CARNOY-MAMETZ</t>
  </si>
  <si>
    <t>MARICOURT</t>
  </si>
  <si>
    <t>MAUREPAS</t>
  </si>
  <si>
    <t>MÉAULTE</t>
  </si>
  <si>
    <t>MÉRICOURT-L’ABBÉ</t>
  </si>
  <si>
    <t>MERS-LES-BAINS</t>
  </si>
  <si>
    <t>MESNIL-BRUNTEL</t>
  </si>
  <si>
    <t>MIANNAY</t>
  </si>
  <si>
    <t>MILLENCOURT</t>
  </si>
  <si>
    <t>MILLENCOURT-EN-PONTHIEU</t>
  </si>
  <si>
    <t>MOISLAINS</t>
  </si>
  <si>
    <t>MONS-BOUBERT</t>
  </si>
  <si>
    <t>MONTAUBAN-DE-PICARDIE</t>
  </si>
  <si>
    <t>MONTIGNY-SUR-L’HALLUE</t>
  </si>
  <si>
    <t>MORCOURT</t>
  </si>
  <si>
    <t>MORLANCOURT</t>
  </si>
  <si>
    <t>NEUFMOULIN</t>
  </si>
  <si>
    <t>NEUILLY-L’HÔPITAL</t>
  </si>
  <si>
    <t>NOUVION</t>
  </si>
  <si>
    <t>NOYELLES-SUR-MER</t>
  </si>
  <si>
    <t>PENDÉ</t>
  </si>
  <si>
    <t>PÉRONNE</t>
  </si>
  <si>
    <t>PONTHOILE</t>
  </si>
  <si>
    <t>PONT-NOYELLES</t>
  </si>
  <si>
    <t>PORT-LE-GRAND</t>
  </si>
  <si>
    <t>QUEND</t>
  </si>
  <si>
    <t>QUERRIEU</t>
  </si>
  <si>
    <t>QUESNOY-LE-MONTANT</t>
  </si>
  <si>
    <t>RANCOURT</t>
  </si>
  <si>
    <t>RIBEMONT-SUR-ANCRE</t>
  </si>
  <si>
    <t>RUE</t>
  </si>
  <si>
    <t>SAIGNEVILLE</t>
  </si>
  <si>
    <t>SAILLY-FLIBEAUCOURT</t>
  </si>
  <si>
    <t>SAILLY-LAURETTE</t>
  </si>
  <si>
    <t>SAILLY-LE-SEC</t>
  </si>
  <si>
    <t>SAILLY-SAILLISEL</t>
  </si>
  <si>
    <t>SAINT-GRATIEN</t>
  </si>
  <si>
    <t>SAINT-QUENTIN-EN-TOURMONT</t>
  </si>
  <si>
    <t>SAINT-QUENTIN-LA-MOTTE-CROIX-AU-BAILLY</t>
  </si>
  <si>
    <t>SAINT-VALÉRY-SUR-SOMME</t>
  </si>
  <si>
    <t>SENLIS-LE-SEC</t>
  </si>
  <si>
    <t>LE TITRE</t>
  </si>
  <si>
    <t>TREUX</t>
  </si>
  <si>
    <t>VADENCOURT</t>
  </si>
  <si>
    <t>VAIRE-SOUS-CORBIE</t>
  </si>
  <si>
    <t>VAUX-SUR-SOMME</t>
  </si>
  <si>
    <t>VECQUEMONT</t>
  </si>
  <si>
    <t>VILLERS-BRETONNEUX</t>
  </si>
  <si>
    <t>VILLERS-CARBONNEL</t>
  </si>
  <si>
    <t>VILLE-SUR-ANCRE</t>
  </si>
  <si>
    <t>WARLOY-BAILLON</t>
  </si>
  <si>
    <t>WOIGNARUE</t>
  </si>
  <si>
    <t>YONVAL</t>
  </si>
  <si>
    <t>AMBRES</t>
  </si>
  <si>
    <t>AUSSAC</t>
  </si>
  <si>
    <t>LE BEZ</t>
  </si>
  <si>
    <t>BOISSEZON</t>
  </si>
  <si>
    <t>BRENS</t>
  </si>
  <si>
    <t>BRIATEXTE</t>
  </si>
  <si>
    <t>BROUSSE</t>
  </si>
  <si>
    <t>BURLATS</t>
  </si>
  <si>
    <t>BUSQUE</t>
  </si>
  <si>
    <t>CABANES</t>
  </si>
  <si>
    <t>CADALEN</t>
  </si>
  <si>
    <t>CAMBOUNES</t>
  </si>
  <si>
    <t>CARLUS</t>
  </si>
  <si>
    <t>CASTELNAU-DE-MONTMIRAL</t>
  </si>
  <si>
    <t>COUFOULEUX</t>
  </si>
  <si>
    <t>DAMIATTE</t>
  </si>
  <si>
    <t>FENOLS</t>
  </si>
  <si>
    <t>FIAC</t>
  </si>
  <si>
    <t>FLORENTIN</t>
  </si>
  <si>
    <t>GAILLAC</t>
  </si>
  <si>
    <t>GIROUSSENS</t>
  </si>
  <si>
    <t>GRAULHET</t>
  </si>
  <si>
    <t>GRAZAC</t>
  </si>
  <si>
    <t>LABASTIDE-SAINT-GEORGES</t>
  </si>
  <si>
    <t>LABESSIERE-CANDEIL</t>
  </si>
  <si>
    <t>LABOUTARIE</t>
  </si>
  <si>
    <t>LACOUGOTTE-CADOUL</t>
  </si>
  <si>
    <t>LACROUZETTE</t>
  </si>
  <si>
    <t>LAGRAVE</t>
  </si>
  <si>
    <t>LASGRAISSES</t>
  </si>
  <si>
    <t>LAUTREC</t>
  </si>
  <si>
    <t>LISLE-SUR-TARN</t>
  </si>
  <si>
    <t>LOMBERS</t>
  </si>
  <si>
    <t>MARZENS</t>
  </si>
  <si>
    <t>MASSAC-SERAN</t>
  </si>
  <si>
    <t>MISSECLE</t>
  </si>
  <si>
    <t>MONTANS</t>
  </si>
  <si>
    <t>MONTDRAGON</t>
  </si>
  <si>
    <t>MONTDURAUSSE</t>
  </si>
  <si>
    <t>MOULAYRES</t>
  </si>
  <si>
    <t>ORBAN</t>
  </si>
  <si>
    <t>PARISOT</t>
  </si>
  <si>
    <t>PEYROLE</t>
  </si>
  <si>
    <t>POULAN-POUZOLS</t>
  </si>
  <si>
    <t>PRATVIEL</t>
  </si>
  <si>
    <t>PUYBEGON</t>
  </si>
  <si>
    <t>PUYCELSI</t>
  </si>
  <si>
    <t>RABASTENS</t>
  </si>
  <si>
    <t>SAINT-AGNAN</t>
  </si>
  <si>
    <t>SAINTE-CECILE-DU-CAYROU</t>
  </si>
  <si>
    <t>SAINT-GAUZENS</t>
  </si>
  <si>
    <t>SAINT-GENEST-DE-CONTEST</t>
  </si>
  <si>
    <t>SAINT-JEAN-DE-RIVES</t>
  </si>
  <si>
    <t>SAINT-JULIEN-DU-PUY</t>
  </si>
  <si>
    <t>SAINT-LIEUX-LES-LAVAUR</t>
  </si>
  <si>
    <t>SAINT SALVY DE LA BALME</t>
  </si>
  <si>
    <t>SAINT-URCISSE</t>
  </si>
  <si>
    <t>SALVAGNAC</t>
  </si>
  <si>
    <t>LA SAUZIERE-SAINT-JEAN</t>
  </si>
  <si>
    <t>SIEURAC</t>
  </si>
  <si>
    <t>TECOU</t>
  </si>
  <si>
    <t>TEYSSODE</t>
  </si>
  <si>
    <t>VITERBE</t>
  </si>
  <si>
    <t>AUVILLAR</t>
  </si>
  <si>
    <t>BALIGNAC</t>
  </si>
  <si>
    <t>BARDIGUES</t>
  </si>
  <si>
    <t>CASTERA-BOUZET</t>
  </si>
  <si>
    <t>DUNES</t>
  </si>
  <si>
    <t>GRAMONT</t>
  </si>
  <si>
    <t>LAVIT</t>
  </si>
  <si>
    <t>MANSONVILLE</t>
  </si>
  <si>
    <t>POUPAS</t>
  </si>
  <si>
    <t>PUYGAILLARD-DE-LOMAGNE</t>
  </si>
  <si>
    <t>SAINT-CIRICE</t>
  </si>
  <si>
    <t>SAINT-JEAN-DU-BOUZET</t>
  </si>
  <si>
    <t>SAINT-LOUP</t>
  </si>
  <si>
    <t>SISTELS</t>
  </si>
  <si>
    <t>BELVEZE</t>
  </si>
  <si>
    <t>BOULOC</t>
  </si>
  <si>
    <t>BOURG-DE-VISA</t>
  </si>
  <si>
    <t>BRASSAC</t>
  </si>
  <si>
    <t>CASTELSAGRAT</t>
  </si>
  <si>
    <t>FAUROUX</t>
  </si>
  <si>
    <t>GASQUES</t>
  </si>
  <si>
    <t>LACOUR</t>
  </si>
  <si>
    <t>LAUZERTE</t>
  </si>
  <si>
    <t>MIRAMONT-DE-QUERCY</t>
  </si>
  <si>
    <t>MONTAGUDET</t>
  </si>
  <si>
    <t>MONTAIGU-DE-QUERCY</t>
  </si>
  <si>
    <t>MONTJOI</t>
  </si>
  <si>
    <t>PERVILLE</t>
  </si>
  <si>
    <t>ROQUECOR</t>
  </si>
  <si>
    <t>SAINT AMANS DU PECH</t>
  </si>
  <si>
    <t>SAINT BEAUZEIL</t>
  </si>
  <si>
    <t>SAINT-NAZAIRE-DE-VALENTANE</t>
  </si>
  <si>
    <t>TOUFFAILLES</t>
  </si>
  <si>
    <t>VALEILLES</t>
  </si>
  <si>
    <t>L'AIGUILLON-SUR-MER</t>
  </si>
  <si>
    <t>L'AIGUILLON-SUR-VIE</t>
  </si>
  <si>
    <t>AIZENAY</t>
  </si>
  <si>
    <t>ANGLES</t>
  </si>
  <si>
    <t>ANTIGNY</t>
  </si>
  <si>
    <t>APREMONT</t>
  </si>
  <si>
    <t>AUBIGNY-LES-CLOUZEAUX</t>
  </si>
  <si>
    <t>AUCHAY-SUR-VENDEE</t>
  </si>
  <si>
    <t>AVRILLE</t>
  </si>
  <si>
    <t>BARBATRE</t>
  </si>
  <si>
    <t>LA BARRE-DE-MONTS</t>
  </si>
  <si>
    <t>BAZOGES-EN-PAILLERS</t>
  </si>
  <si>
    <t>BAZOGES-EN-PAREDS</t>
  </si>
  <si>
    <t>BEAUFOU</t>
  </si>
  <si>
    <t>BEAULIEU-SOUS-LA-ROCHE</t>
  </si>
  <si>
    <t>BEAUREPAIRE</t>
  </si>
  <si>
    <t>BEAUVOIR-SUR-MER</t>
  </si>
  <si>
    <t>BELLEVIGNY</t>
  </si>
  <si>
    <t>BENET</t>
  </si>
  <si>
    <t>LA BERNARDIERE</t>
  </si>
  <si>
    <t>LE BERNARD</t>
  </si>
  <si>
    <t>BESSAY</t>
  </si>
  <si>
    <t>BOIS-DE-CENE</t>
  </si>
  <si>
    <t>LA BOISSIERE-DE-MONTAIGU</t>
  </si>
  <si>
    <t>LA BOISSIERE-DES-LANDES</t>
  </si>
  <si>
    <t>BOUILLE-COURDAULT</t>
  </si>
  <si>
    <t>BOUIN</t>
  </si>
  <si>
    <t>LE BOUPERE</t>
  </si>
  <si>
    <t>BOURNEAU</t>
  </si>
  <si>
    <t>BOURNEZEAU</t>
  </si>
  <si>
    <t>BRETIGNOLLES-SUR-MER</t>
  </si>
  <si>
    <t>LA BRETONNIERE-LA-CLAYE</t>
  </si>
  <si>
    <t>BREUIL-BARRET</t>
  </si>
  <si>
    <t>LES BROUZILS</t>
  </si>
  <si>
    <t>LA BRUFFIERE</t>
  </si>
  <si>
    <t>LA CAILLERE-SAINT-HILAIRE</t>
  </si>
  <si>
    <t>CEZAIS</t>
  </si>
  <si>
    <t>CHAILLE-LES-MARAIS</t>
  </si>
  <si>
    <t>LA CHAIZE-GIRAUD</t>
  </si>
  <si>
    <t>LA CHAIZE-LE-VICOMTE</t>
  </si>
  <si>
    <t>CHALLANS</t>
  </si>
  <si>
    <t>CHAMPAGNE-LES-MARAIS</t>
  </si>
  <si>
    <t>LE CHAMP-SAINT-PERE</t>
  </si>
  <si>
    <t>CHANTONNAY</t>
  </si>
  <si>
    <t>LA CHAPELLE-AUX-LYS</t>
  </si>
  <si>
    <t>LA CHAPELLE-HERMIER</t>
  </si>
  <si>
    <t>LA CHAPELLE-PALLUAU</t>
  </si>
  <si>
    <t>LA CHAPELLE-THEMER</t>
  </si>
  <si>
    <t>CHASNAIS</t>
  </si>
  <si>
    <t>LA CHATAIGNERAIE</t>
  </si>
  <si>
    <t>CHATEAU-GUIBERT</t>
  </si>
  <si>
    <t>CHATEAUNEUF</t>
  </si>
  <si>
    <t>CHAUCHE</t>
  </si>
  <si>
    <t>CHAVAGNES-EN-PAILLERS</t>
  </si>
  <si>
    <t>CHAVAGNES-LES-REDOUX</t>
  </si>
  <si>
    <t>CHEFFOIS</t>
  </si>
  <si>
    <t>COEX</t>
  </si>
  <si>
    <t>COMMEQUIERS</t>
  </si>
  <si>
    <t>LA COPECHAGNIERE</t>
  </si>
  <si>
    <t>CORPE</t>
  </si>
  <si>
    <t>LA COUTURE</t>
  </si>
  <si>
    <t>CUGAND</t>
  </si>
  <si>
    <t>CURZON</t>
  </si>
  <si>
    <t>DAMVIX</t>
  </si>
  <si>
    <t>DOIX-LES-FONTAINES</t>
  </si>
  <si>
    <t>DOMPIERRE-SUR-YON</t>
  </si>
  <si>
    <t>LES EPESSES</t>
  </si>
  <si>
    <t>L'EPINE</t>
  </si>
  <si>
    <t>ESSARTS EN BOCAGE</t>
  </si>
  <si>
    <t>FALLERON</t>
  </si>
  <si>
    <t>FAYMOREAU</t>
  </si>
  <si>
    <t>LE FENOUILLER</t>
  </si>
  <si>
    <t>LA FERRIERE</t>
  </si>
  <si>
    <t>SEVREMONT</t>
  </si>
  <si>
    <t>FONTENAY-LE-COMTE</t>
  </si>
  <si>
    <t>FOUGERE</t>
  </si>
  <si>
    <t>FOUSSAIS-PAYRE</t>
  </si>
  <si>
    <t>FROIDFOND</t>
  </si>
  <si>
    <t>LA GARNACHE</t>
  </si>
  <si>
    <t>LA GAUBRETIERE</t>
  </si>
  <si>
    <t>LA GENETOUZE</t>
  </si>
  <si>
    <t>LE GIROUARD</t>
  </si>
  <si>
    <t>GIVRAND</t>
  </si>
  <si>
    <t>LE GIVRE</t>
  </si>
  <si>
    <t>GRAND-LANDES</t>
  </si>
  <si>
    <t>GROSBREUIL</t>
  </si>
  <si>
    <t>GRUES</t>
  </si>
  <si>
    <t>LE GUE-DE-VELLUIRE</t>
  </si>
  <si>
    <t>LA GUERINIERE</t>
  </si>
  <si>
    <t>L'HERBERGEMENT</t>
  </si>
  <si>
    <t>LES HERBIERS</t>
  </si>
  <si>
    <t>L'HERMENAULT</t>
  </si>
  <si>
    <t>L'ILE D'ELLE</t>
  </si>
  <si>
    <t>L'ILE D'OLONNE</t>
  </si>
  <si>
    <t>JARD-SUR-MER</t>
  </si>
  <si>
    <t>LA JAUDONNIERE</t>
  </si>
  <si>
    <t>LA JONCHERE</t>
  </si>
  <si>
    <t>LAIROUX</t>
  </si>
  <si>
    <t>LANDERONDE</t>
  </si>
  <si>
    <t>LES LANDES-GENUSSON</t>
  </si>
  <si>
    <t>LANDEVIEILLE</t>
  </si>
  <si>
    <t>LE LANGON</t>
  </si>
  <si>
    <t>LIEZ</t>
  </si>
  <si>
    <t>LOGE-FOUGEREUSE</t>
  </si>
  <si>
    <t>LONGEVES</t>
  </si>
  <si>
    <t>LONGEVILLE-SUR-MER</t>
  </si>
  <si>
    <t>LUCON</t>
  </si>
  <si>
    <t>LES LUCS-SUR-BOULOGNE</t>
  </si>
  <si>
    <t>MACHE</t>
  </si>
  <si>
    <t>LES MAGNILS-REIGNIERS</t>
  </si>
  <si>
    <t>MAILLE</t>
  </si>
  <si>
    <t>MAILLEZAIS</t>
  </si>
  <si>
    <t>MALLIEVRE</t>
  </si>
  <si>
    <t>MAREUIL-SUR-LAY-DISSAIS</t>
  </si>
  <si>
    <t>MARILLET</t>
  </si>
  <si>
    <t>MARSAIS-SAINTE-RADEGONDE</t>
  </si>
  <si>
    <t>MARTINET</t>
  </si>
  <si>
    <t>LE MAZEAU</t>
  </si>
  <si>
    <t>LA MEILLERAIE-TILLAY</t>
  </si>
  <si>
    <t>MENOMBLET</t>
  </si>
  <si>
    <t>LA MERLATIERE</t>
  </si>
  <si>
    <t>MERVENT</t>
  </si>
  <si>
    <t>MESNARD-LA-BAROTIERE</t>
  </si>
  <si>
    <t>MONSIREIGNE</t>
  </si>
  <si>
    <t>BOUFFERE (COMMUNE FUSIONNÉE) - MONTAIGU-VENDEE</t>
  </si>
  <si>
    <t>LA GUYONNIERE (COMMUNE FUSIONNÉE) - MONTAIGU-VENDEE</t>
  </si>
  <si>
    <t>MONTOURNAIS</t>
  </si>
  <si>
    <t>MONTREUIL</t>
  </si>
  <si>
    <t>MOREILLES</t>
  </si>
  <si>
    <t>MORTAGNE-SUR-SEVRE</t>
  </si>
  <si>
    <t>LES ACHARDS</t>
  </si>
  <si>
    <t>MOUCHAMPS</t>
  </si>
  <si>
    <t>MOUILLERON-SAINT-GERMAIN</t>
  </si>
  <si>
    <t>MOUILLERON-LE-CAPTIF</t>
  </si>
  <si>
    <t>MOUTIERS-LES-MAUXFAITS</t>
  </si>
  <si>
    <t>MOUTIERS-SUR-LE-LAY</t>
  </si>
  <si>
    <t>MOUZEUIL-SAINT-MARTIN</t>
  </si>
  <si>
    <t>NALLIERS</t>
  </si>
  <si>
    <t>NESMY</t>
  </si>
  <si>
    <t>NIEUL-LE-DOLENT</t>
  </si>
  <si>
    <t>RIVES-D'AUTISE</t>
  </si>
  <si>
    <t>NOIRMOUTIER-EN-L'ILE</t>
  </si>
  <si>
    <t>NOTRE-DAME-DE-MONTS</t>
  </si>
  <si>
    <t>CHATEAU D'OLONNE (commune fusionnée) - SABLES D'OLONNE</t>
  </si>
  <si>
    <t>OLONNE-SUR-MER (COMMUNE FUSIONNÉE)</t>
  </si>
  <si>
    <t>L'ORBRIE</t>
  </si>
  <si>
    <t>PALLUAU</t>
  </si>
  <si>
    <t>PEAULT</t>
  </si>
  <si>
    <t>LE PERRIER</t>
  </si>
  <si>
    <t>PETOSSE</t>
  </si>
  <si>
    <t>LES PINEAUX</t>
  </si>
  <si>
    <t>PISSOTTE</t>
  </si>
  <si>
    <t>LES VELLUIRE-SUR-VENDEE</t>
  </si>
  <si>
    <t>LE POIRE-SUR-VIE</t>
  </si>
  <si>
    <t>POIROUX</t>
  </si>
  <si>
    <t>POUILLE</t>
  </si>
  <si>
    <t>POUZAUGES</t>
  </si>
  <si>
    <t>PUY-DE-SERRE</t>
  </si>
  <si>
    <t>PUYRAVAULT</t>
  </si>
  <si>
    <t>LA RABATELIERE</t>
  </si>
  <si>
    <t>REAUMUR</t>
  </si>
  <si>
    <t>LA REORTHE</t>
  </si>
  <si>
    <t>NOTRE-DAME-DE-RIEZ</t>
  </si>
  <si>
    <t>ROCHESERVIERE</t>
  </si>
  <si>
    <t>LA ROCHE-SUR-YON</t>
  </si>
  <si>
    <t>ROCHETREJOUX</t>
  </si>
  <si>
    <t>ROSNAY</t>
  </si>
  <si>
    <t>LES SABLES D'OLONNE</t>
  </si>
  <si>
    <t>SAINT-ANDRE-GOULE-D'OIE</t>
  </si>
  <si>
    <t>MONTREVERD</t>
  </si>
  <si>
    <t>SAINT-AUBIN-DES-ORMEAUX</t>
  </si>
  <si>
    <t>SAINT-AUBIN-LA-PLAINE</t>
  </si>
  <si>
    <t>SAINT-AVAUGOURD-DES-LANDES</t>
  </si>
  <si>
    <t>SAINT-BENOIST-SUR-MER</t>
  </si>
  <si>
    <t>SAINTE-CECILE</t>
  </si>
  <si>
    <t>SAINT-CHRISTOPHE-DU-LIGNERON</t>
  </si>
  <si>
    <t>SAINT-CYR-DES-GATS</t>
  </si>
  <si>
    <t>SAINT-CYR-EN-TALMONDAIS</t>
  </si>
  <si>
    <t>SAINT-DENIS-DU-PAYRE</t>
  </si>
  <si>
    <t>SAINT-DENIS-LA-CHEVASSE</t>
  </si>
  <si>
    <t>SAINT-ETIENNE-DE-BRILLOUET</t>
  </si>
  <si>
    <t>SAINT-ETIENNE-DU-BOIS</t>
  </si>
  <si>
    <t>SAINTE-FLAIVE-DES-LOUPS</t>
  </si>
  <si>
    <t>RIVES-DE-L'YON</t>
  </si>
  <si>
    <t>SAINT-FULGENT</t>
  </si>
  <si>
    <t>SAINTE-GEMME-LA-PLAINE</t>
  </si>
  <si>
    <t>SAINT-GEORGES-DE-MONTAIGU (COMMUNE FUSIONNÉE)</t>
  </si>
  <si>
    <t>SAINT-GEORGES-DE-POINTINDOUX</t>
  </si>
  <si>
    <t>SAINT-GERMAIN-DE-PRINCAY</t>
  </si>
  <si>
    <t>SAINT-GERVAIS</t>
  </si>
  <si>
    <t>SAINT-GILLES-CROIX-DE-VIE</t>
  </si>
  <si>
    <t>SAINTE-HERMINE</t>
  </si>
  <si>
    <t>SAINT-HILAIRE-DE-LOULAY (COMMUNE FUSIONNÉE)</t>
  </si>
  <si>
    <t>SAINT-HILAIRE-DE-RIEZ</t>
  </si>
  <si>
    <t>SAINT-HILAIRE-DE-VOUST</t>
  </si>
  <si>
    <t>SAINT-HILAIRE-DES-LOGES</t>
  </si>
  <si>
    <t>SAINT-HILAIRE-LA-FORET</t>
  </si>
  <si>
    <t>SAINT-HILAIRE-LE-VOUHIS</t>
  </si>
  <si>
    <t>SAINT-JEAN-DE-BEUGNE</t>
  </si>
  <si>
    <t>SAINT-JEAN-DE-MONTS</t>
  </si>
  <si>
    <t>SAINT-JUIRE-CHAMPGILLON</t>
  </si>
  <si>
    <t>SAINT-JULIEN-DES-LANDES</t>
  </si>
  <si>
    <t>SAINT-LAURENT-DE-LA-SALLE</t>
  </si>
  <si>
    <t>SAINT-LAURENT-SUR-SEVRE</t>
  </si>
  <si>
    <t>SAINT-MAIXENT-SUR-VIE</t>
  </si>
  <si>
    <t>SAINT-MALO-DU-BOIS</t>
  </si>
  <si>
    <t>SAINT-MARS-LA-REORTHE</t>
  </si>
  <si>
    <t>BREM-SUR-MER</t>
  </si>
  <si>
    <t>SAINT-MARTIN-DE-FRAIGNEAU</t>
  </si>
  <si>
    <t>SAINT-MARTIN-DES-FONTAINES</t>
  </si>
  <si>
    <t>SAINT-MARTIN-DES-NOYERS</t>
  </si>
  <si>
    <t>SAINT-MARTIN-DES-TILLEULS</t>
  </si>
  <si>
    <t>SAINT-MARTIN-LARS-EN-SAINTE-HERMINE</t>
  </si>
  <si>
    <t>SAINT-MATHURIN</t>
  </si>
  <si>
    <t>SAINT-MAURICE-DES-NOUES</t>
  </si>
  <si>
    <t>SAINT-MAURICE-LE-GIRARD</t>
  </si>
  <si>
    <t>SAINT-MICHEL-EN-L'HERM</t>
  </si>
  <si>
    <t>SAINT-MICHEL-LE-CLOUCQ</t>
  </si>
  <si>
    <t>SAINT-PAUL-EN-PAREDS</t>
  </si>
  <si>
    <t>SAINT-PAUL-MONT-PENIT</t>
  </si>
  <si>
    <t>SAINTE-PEXINE</t>
  </si>
  <si>
    <t>SAINT-PHILBERT-DE-BOUAINE</t>
  </si>
  <si>
    <t>SAINT-PIERRE-DU-CHEMIN</t>
  </si>
  <si>
    <t>SAINT-PIERRE-LE-VIEUX</t>
  </si>
  <si>
    <t>SAINT-PROUANT</t>
  </si>
  <si>
    <t>SAINTE-RADEGONDE-DES-NOYERS</t>
  </si>
  <si>
    <t>SAINT-REVEREND</t>
  </si>
  <si>
    <t>SAINT-SULPICE-EN-PAREDS</t>
  </si>
  <si>
    <t>SAINT-URBAIN</t>
  </si>
  <si>
    <t>SAINT-VALERIEN</t>
  </si>
  <si>
    <t>SAINT-VINCENT-STERLANGES</t>
  </si>
  <si>
    <t>SAINT-VINCENT-SUR-GRAON</t>
  </si>
  <si>
    <t>SAINT-VINCENT-SUR-JARD</t>
  </si>
  <si>
    <t>SALLERTAINE</t>
  </si>
  <si>
    <t>SERIGNE</t>
  </si>
  <si>
    <t>SIGOURNAIS</t>
  </si>
  <si>
    <t>SOULLANS</t>
  </si>
  <si>
    <t>LE TABLIER</t>
  </si>
  <si>
    <t>LA TAILLEE</t>
  </si>
  <si>
    <t>TALLUD-SAINTE-GEMME</t>
  </si>
  <si>
    <t>TALMONT-SAINT-HILAIRE</t>
  </si>
  <si>
    <t>LA TARDIERE</t>
  </si>
  <si>
    <t>THIRE</t>
  </si>
  <si>
    <t>THORIGNY</t>
  </si>
  <si>
    <t>THOUARSAIS-BOUILDROUX</t>
  </si>
  <si>
    <t>TIFFAUGES</t>
  </si>
  <si>
    <t>LA TRANCHE-SUR-MER</t>
  </si>
  <si>
    <t>TREIZE-SEPTIERS</t>
  </si>
  <si>
    <t>TREIZE-VENTS</t>
  </si>
  <si>
    <t>TRIAIZE</t>
  </si>
  <si>
    <t>VAIRE</t>
  </si>
  <si>
    <t>VENANSAULT</t>
  </si>
  <si>
    <t>VENDRENNES</t>
  </si>
  <si>
    <t>CHAMBRETAUD (COMMUNE FUSIONNÉE)</t>
  </si>
  <si>
    <t>LA VERRIE (COMMUNE FUSIONNÉE)</t>
  </si>
  <si>
    <t>VIX</t>
  </si>
  <si>
    <t>VOUILLE-LES-MARAIS</t>
  </si>
  <si>
    <t>VOUVANT</t>
  </si>
  <si>
    <t>XANTON-CHASSENON</t>
  </si>
  <si>
    <t>LA FAUTE-SUR-MER</t>
  </si>
  <si>
    <t>AMBERRE</t>
  </si>
  <si>
    <t>ANGLIERS</t>
  </si>
  <si>
    <t>ARCAY</t>
  </si>
  <si>
    <t>AULNAY</t>
  </si>
  <si>
    <t>AYRON</t>
  </si>
  <si>
    <t>BENASSAY</t>
  </si>
  <si>
    <t>BERRIE</t>
  </si>
  <si>
    <t>BLANZAY</t>
  </si>
  <si>
    <t>BRUX</t>
  </si>
  <si>
    <t>CHABOURNAY</t>
  </si>
  <si>
    <t>CHALANDRAY</t>
  </si>
  <si>
    <t>CHAMPAGNE LE SEC</t>
  </si>
  <si>
    <t>CHAMPIGNY EN ROCHEREAU</t>
  </si>
  <si>
    <t>CHAUNAY</t>
  </si>
  <si>
    <t>LA CHAUSSEE</t>
  </si>
  <si>
    <t>CHERVES</t>
  </si>
  <si>
    <t>CHIRE-EN-MONTREUIL</t>
  </si>
  <si>
    <t>CHOUPPES</t>
  </si>
  <si>
    <t>CISSE</t>
  </si>
  <si>
    <t>CIVRAY</t>
  </si>
  <si>
    <t>COUSSAY</t>
  </si>
  <si>
    <t>CUHON</t>
  </si>
  <si>
    <t>CURCAY-SUR-DIVE</t>
  </si>
  <si>
    <t>FROZES</t>
  </si>
  <si>
    <t>GENOUILLE</t>
  </si>
  <si>
    <t>GLENOUZE</t>
  </si>
  <si>
    <t>LA GRIMAUDIERE</t>
  </si>
  <si>
    <t>LATILLE</t>
  </si>
  <si>
    <t>LAVAUSSEAU</t>
  </si>
  <si>
    <t>LINAZAY</t>
  </si>
  <si>
    <t>LIZANT</t>
  </si>
  <si>
    <t>MAISONNEUVE</t>
  </si>
  <si>
    <t>MARTAIZE</t>
  </si>
  <si>
    <t>MASSOGNES</t>
  </si>
  <si>
    <t>MAZEUIL</t>
  </si>
  <si>
    <t>MIREBEAU</t>
  </si>
  <si>
    <t>MONCONTOUR</t>
  </si>
  <si>
    <t>MONTREUIL-BONNIN</t>
  </si>
  <si>
    <t>MOUTERRE-SILLY</t>
  </si>
  <si>
    <t>NEUVILLE-DE-POITOU</t>
  </si>
  <si>
    <t>QUINCAY</t>
  </si>
  <si>
    <t>RANTON</t>
  </si>
  <si>
    <t>SAINT-GAUDENT</t>
  </si>
  <si>
    <t>SAINT-JEAN-DE-SAUVES</t>
  </si>
  <si>
    <t>SAINT-LAON</t>
  </si>
  <si>
    <t>SAINT-MACOUX</t>
  </si>
  <si>
    <t>SAINT PIERRE D’EXIDEUIL</t>
  </si>
  <si>
    <t>SAINT-SAVIOL</t>
  </si>
  <si>
    <t>SAVIGNE</t>
  </si>
  <si>
    <t>TERNAY</t>
  </si>
  <si>
    <t>THURAGEAU</t>
  </si>
  <si>
    <t>SAINT MARTIN LA PALLU</t>
  </si>
  <si>
    <t>VERRUE</t>
  </si>
  <si>
    <t>VILLIERS</t>
  </si>
  <si>
    <t>VOULEME</t>
  </si>
  <si>
    <t>VOUZAILLES</t>
  </si>
  <si>
    <t>YVERSAY</t>
  </si>
  <si>
    <t>BUSSIERE-GALANT</t>
  </si>
  <si>
    <t>LES CARS</t>
  </si>
  <si>
    <t>LE CHALARD</t>
  </si>
  <si>
    <t>CHALUS</t>
  </si>
  <si>
    <t>CHAMPAGNAC-LA-RIVIERE</t>
  </si>
  <si>
    <t>CHAMPSAC – AU NORD DE LA D141</t>
  </si>
  <si>
    <t>CHAMPSAC - AU SUD DE LA D 141</t>
  </si>
  <si>
    <t>LA CHAPELLE-MONTBRANDEIX</t>
  </si>
  <si>
    <t>CHATEAU-CHERVIX</t>
  </si>
  <si>
    <t>CHERONNAC</t>
  </si>
  <si>
    <t>COUSSAC-BONNEVAL</t>
  </si>
  <si>
    <t>CUSSAC - À L’EST DE LA D 73 ET À L’OUEST DE LA D 42</t>
  </si>
  <si>
    <t>CUSSAC - À L’OUEST DE LA D 73 ET À L’EST DE LA D 42</t>
  </si>
  <si>
    <t>DOURNAZAC  - À L’OUEST DE LA D 66</t>
  </si>
  <si>
    <t>DOURNAZAC - À L’EST DE LA D 66</t>
  </si>
  <si>
    <t>FLAVIGNAC</t>
  </si>
  <si>
    <t>GLANDON</t>
  </si>
  <si>
    <t>GORRE</t>
  </si>
  <si>
    <t>JANAILHAC</t>
  </si>
  <si>
    <t>JOURGNAC</t>
  </si>
  <si>
    <t>LADIGNAC-LE-LONG – À L’EST DE LA D11</t>
  </si>
  <si>
    <t>LADIGNAC-LE-LONG – À L’OUEST DE LA D11</t>
  </si>
  <si>
    <t>LAVIGNAC</t>
  </si>
  <si>
    <t>MAISONNAIS-SUR-TARDOIRE</t>
  </si>
  <si>
    <t>MARVAL  - À L’EST DE LA D 67 ET AU NORD DE LA D 15</t>
  </si>
  <si>
    <t>MARVAL - À L’OUEST DE LA D 67 ET AU SUD DE LA D 15</t>
  </si>
  <si>
    <t>MEILHAC</t>
  </si>
  <si>
    <t>MEUZAC</t>
  </si>
  <si>
    <t>LA MEYZE</t>
  </si>
  <si>
    <t>NEXON</t>
  </si>
  <si>
    <t>ORADOUR-SUR-VAYRES – AU NORD DE LA D34</t>
  </si>
  <si>
    <t>ORADOUR-SUR-VAYRES - AU SUD DE LA D 34</t>
  </si>
  <si>
    <t>PAGEAS</t>
  </si>
  <si>
    <t>PENSOL - À L’EST DE LA D 15 ET À L’EST DE LA D 67</t>
  </si>
  <si>
    <t>PENSOL - À L’OUEST DE LA D 15 ET À L’OUEST DE LA D 67</t>
  </si>
  <si>
    <t>RILHAC-LASTOURS</t>
  </si>
  <si>
    <t>ROCHECHOUART</t>
  </si>
  <si>
    <t>LA ROCHE L’ABEILLE – À L’EST DE LA D17</t>
  </si>
  <si>
    <t>LA-ROCHE-L’ABEILLE – À L’OUEST DE LA D17</t>
  </si>
  <si>
    <t>SAINT-AUVENT</t>
  </si>
  <si>
    <t>SAINT-BAZILE</t>
  </si>
  <si>
    <t>SAINT-CYR</t>
  </si>
  <si>
    <t>SAINT-HILAIRE-LES-PLACES</t>
  </si>
  <si>
    <t>SAINT-JEAN-LIGOURE – À L’EST ET AU SUD DE LA D15 ET À L’OUEST DE LA D19</t>
  </si>
  <si>
    <t>SAINT-LAURENT-SUR-GORRE</t>
  </si>
  <si>
    <t>SAINT-MATHIEU</t>
  </si>
  <si>
    <t>SAINT-MAURICE-LES-BROUSSES</t>
  </si>
  <si>
    <t>SAINT PRIEST LIGOURE</t>
  </si>
  <si>
    <t>SAINT-YRIEIX-LA-PERCHE – À L’EST DE LA D704 ET AU SUD DE LA D901</t>
  </si>
  <si>
    <t>SAINT-YRIEIX-LA-PERCHE – À L’OUEST DE LA D704 ET AU NORD DE LA D901</t>
  </si>
  <si>
    <t>LES SALLES-LAVAUGUYON</t>
  </si>
  <si>
    <t>SEREILHAC – AU SUD DE LA D34 ET DE LA D17</t>
  </si>
  <si>
    <t>VAYRES</t>
  </si>
  <si>
    <t>VIDEIX</t>
  </si>
  <si>
    <t>SENS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</si>
</sst>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 [$€-40C];[Red]\-#,##0.00\ [$€-40C]"/>
    <numFmt numFmtId="165" formatCode="dd/mm/yy"/>
    <numFmt numFmtId="166" formatCode="0.00\ %"/>
    <numFmt numFmtId="167" formatCode="[$-40C]#,##0"/>
    <numFmt numFmtId="168" formatCode="#,##0.00\ [$€-40C];[Red]#,##0.00\ [$€-40C]"/>
    <numFmt numFmtId="169" formatCode="0.0"/>
    <numFmt numFmtId="170" formatCode="d/m/yy"/>
    <numFmt numFmtId="171" formatCode="[$-40C]d/m/yy"/>
  </numFmts>
  <fonts count="35">
    <font>
      <sz val="11"/>
      <color rgb="FF000000"/>
      <name val="Liberation Sans1"/>
    </font>
    <font>
      <sz val="11"/>
      <color rgb="FFCC0000"/>
      <name val="Liberation Sans1"/>
    </font>
    <font>
      <b/>
      <sz val="11"/>
      <color rgb="FF000000"/>
      <name val="Liberation Sans1"/>
    </font>
    <font>
      <sz val="10"/>
      <color rgb="FF000000"/>
      <name val="Arial"/>
      <family val="2"/>
    </font>
    <font>
      <b/>
      <i/>
      <u/>
      <sz val="11"/>
      <color rgb="FF000000"/>
      <name val="Liberation Sans1"/>
    </font>
    <font>
      <b/>
      <sz val="11"/>
      <color rgb="FFFF0000"/>
      <name val="Liberation Sans1"/>
    </font>
    <font>
      <b/>
      <sz val="11"/>
      <color rgb="FF0070C0"/>
      <name val="Liberation Sans1"/>
    </font>
    <font>
      <sz val="8"/>
      <color rgb="FF000000"/>
      <name val="Liberation Sans1"/>
    </font>
    <font>
      <sz val="9"/>
      <color rgb="FF000000"/>
      <name val="Liberation Sans1"/>
    </font>
    <font>
      <b/>
      <sz val="8"/>
      <color rgb="FFFF0000"/>
      <name val="Liberation Sans1"/>
    </font>
    <font>
      <sz val="10"/>
      <color rgb="FFC9211E"/>
      <name val="Liberation Sans1"/>
    </font>
    <font>
      <sz val="10"/>
      <color rgb="FF000000"/>
      <name val="Liberation Sans1"/>
    </font>
    <font>
      <b/>
      <sz val="10"/>
      <color rgb="FF000000"/>
      <name val="Liberation Sans1"/>
    </font>
    <font>
      <b/>
      <sz val="10"/>
      <color rgb="FFFF0000"/>
      <name val="Liberation Sans1"/>
    </font>
    <font>
      <sz val="8"/>
      <color rgb="FFFF0000"/>
      <name val="Liberation Sans1"/>
    </font>
    <font>
      <b/>
      <sz val="9"/>
      <color rgb="FFFF0000"/>
      <name val="Liberation Sans1"/>
    </font>
    <font>
      <u/>
      <sz val="10"/>
      <color rgb="FF000000"/>
      <name val="Arial"/>
      <family val="2"/>
    </font>
    <font>
      <i/>
      <sz val="10"/>
      <color rgb="FF000000"/>
      <name val="Liberation Sans1"/>
    </font>
    <font>
      <sz val="6"/>
      <color rgb="FFCE181E"/>
      <name val="Liberation Sans1"/>
    </font>
    <font>
      <sz val="9"/>
      <color rgb="FFFF0000"/>
      <name val="Liberation Sans1"/>
    </font>
    <font>
      <sz val="11"/>
      <color rgb="FF000000"/>
      <name val="Arial"/>
      <family val="2"/>
    </font>
    <font>
      <sz val="11"/>
      <color rgb="FFFF0000"/>
      <name val="Liberation Sans1"/>
    </font>
    <font>
      <i/>
      <sz val="8"/>
      <color rgb="FF0070C0"/>
      <name val="Liberation Sans1"/>
    </font>
    <font>
      <b/>
      <sz val="12"/>
      <color rgb="FF0070C0"/>
      <name val="Liberation Sans2"/>
    </font>
    <font>
      <sz val="9"/>
      <color rgb="FF000000"/>
      <name val="Liberation Sans2"/>
    </font>
    <font>
      <b/>
      <sz val="9"/>
      <color rgb="FF000000"/>
      <name val="Arial"/>
      <family val="2"/>
    </font>
    <font>
      <sz val="9"/>
      <color rgb="FF000000"/>
      <name val="Arial"/>
      <family val="2"/>
    </font>
    <font>
      <b/>
      <sz val="9"/>
      <color rgb="FF000000"/>
      <name val="Liberation Sans1"/>
    </font>
    <font>
      <b/>
      <sz val="8"/>
      <color rgb="FF0070C0"/>
      <name val="Liberation Sans1"/>
    </font>
    <font>
      <sz val="11"/>
      <color rgb="FF0070C0"/>
      <name val="Liberation Sans1"/>
    </font>
    <font>
      <sz val="9"/>
      <color rgb="FF00000A"/>
      <name val="Arial"/>
      <family val="2"/>
    </font>
    <font>
      <b/>
      <sz val="9"/>
      <color rgb="FF00000A"/>
      <name val="Arial"/>
      <family val="2"/>
    </font>
    <font>
      <i/>
      <sz val="9"/>
      <color rgb="FF000000"/>
      <name val="Liberation Sans1"/>
    </font>
    <font>
      <sz val="11"/>
      <color rgb="FF000000"/>
      <name val="Calibri"/>
      <family val="2"/>
    </font>
    <font>
      <sz val="11"/>
      <color rgb="FF000000"/>
      <name val="Liberation Sans1"/>
    </font>
  </fonts>
  <fills count="12">
    <fill>
      <patternFill patternType="none"/>
    </fill>
    <fill>
      <patternFill patternType="gray125"/>
    </fill>
    <fill>
      <patternFill patternType="solid">
        <fgColor rgb="FFFF0000"/>
        <bgColor rgb="FFCC0000"/>
      </patternFill>
    </fill>
    <fill>
      <patternFill patternType="solid">
        <fgColor rgb="FFE8F2A1"/>
        <bgColor rgb="FFFFE699"/>
      </patternFill>
    </fill>
    <fill>
      <patternFill patternType="solid">
        <fgColor rgb="FFFFF200"/>
        <bgColor rgb="FFFFFF00"/>
      </patternFill>
    </fill>
    <fill>
      <patternFill patternType="solid">
        <fgColor rgb="FFBFBFBF"/>
        <bgColor rgb="FFCCCCFF"/>
      </patternFill>
    </fill>
    <fill>
      <patternFill patternType="solid">
        <fgColor rgb="FFFFE699"/>
        <bgColor rgb="FFE8F2A1"/>
      </patternFill>
    </fill>
    <fill>
      <patternFill patternType="solid">
        <fgColor rgb="FFFFFFD7"/>
        <bgColor rgb="FFFFFFFF"/>
      </patternFill>
    </fill>
    <fill>
      <patternFill patternType="solid">
        <fgColor rgb="FFDEE6EF"/>
        <bgColor rgb="FFCCFFFF"/>
      </patternFill>
    </fill>
    <fill>
      <patternFill patternType="solid">
        <fgColor rgb="FF729FCF"/>
        <bgColor rgb="FF969696"/>
      </patternFill>
    </fill>
    <fill>
      <patternFill patternType="solid">
        <fgColor rgb="FFFFFF00"/>
        <bgColor rgb="FFFFF200"/>
      </patternFill>
    </fill>
    <fill>
      <patternFill patternType="solid">
        <fgColor rgb="FFFFFFFF"/>
        <bgColor rgb="FFFFFFD7"/>
      </patternFill>
    </fill>
  </fills>
  <borders count="41">
    <border>
      <left/>
      <right/>
      <top/>
      <bottom/>
      <diagonal/>
    </border>
    <border>
      <left style="medium">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style="hair">
        <color auto="1"/>
      </bottom>
      <diagonal/>
    </border>
    <border>
      <left style="hair">
        <color auto="1"/>
      </left>
      <right style="medium">
        <color auto="1"/>
      </right>
      <top/>
      <bottom style="medium">
        <color auto="1"/>
      </bottom>
      <diagonal/>
    </border>
    <border>
      <left style="hair">
        <color auto="1"/>
      </left>
      <right style="hair">
        <color auto="1"/>
      </right>
      <top style="hair">
        <color auto="1"/>
      </top>
      <bottom style="medium">
        <color auto="1"/>
      </bottom>
      <diagonal/>
    </border>
    <border>
      <left style="medium">
        <color auto="1"/>
      </left>
      <right/>
      <top/>
      <bottom/>
      <diagonal/>
    </border>
    <border>
      <left/>
      <right style="medium">
        <color auto="1"/>
      </right>
      <top/>
      <bottom/>
      <diagonal/>
    </border>
    <border>
      <left style="hair">
        <color auto="1"/>
      </left>
      <right style="medium">
        <color auto="1"/>
      </right>
      <top/>
      <bottom/>
      <diagonal/>
    </border>
    <border>
      <left style="hair">
        <color auto="1"/>
      </left>
      <right style="hair">
        <color auto="1"/>
      </right>
      <top style="hair">
        <color auto="1"/>
      </top>
      <bottom/>
      <diagonal/>
    </border>
    <border>
      <left style="medium">
        <color auto="1"/>
      </left>
      <right/>
      <top style="hair">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style="hair">
        <color auto="1"/>
      </bottom>
      <diagonal/>
    </border>
    <border>
      <left style="medium">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medium">
        <color auto="1"/>
      </left>
      <right style="hair">
        <color auto="1"/>
      </right>
      <top style="hair">
        <color auto="1"/>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top/>
      <bottom style="medium">
        <color auto="1"/>
      </bottom>
      <diagonal/>
    </border>
    <border>
      <left style="hair">
        <color auto="1"/>
      </left>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s>
  <cellStyleXfs count="15">
    <xf numFmtId="0" fontId="0" fillId="0" borderId="0"/>
    <xf numFmtId="0" fontId="34" fillId="2" borderId="0" applyBorder="0" applyProtection="0"/>
    <xf numFmtId="0" fontId="1" fillId="0" borderId="0" applyBorder="0" applyProtection="0"/>
    <xf numFmtId="0" fontId="2" fillId="0" borderId="0" applyBorder="0" applyProtection="0"/>
    <xf numFmtId="0" fontId="2" fillId="0" borderId="0" applyBorder="0" applyProtection="0"/>
    <xf numFmtId="0" fontId="34" fillId="3" borderId="0" applyBorder="0" applyProtection="0"/>
    <xf numFmtId="0" fontId="34" fillId="3" borderId="0" applyBorder="0" applyProtection="0"/>
    <xf numFmtId="0" fontId="34" fillId="3" borderId="0" applyBorder="0" applyProtection="0"/>
    <xf numFmtId="0" fontId="34" fillId="3" borderId="0" applyBorder="0" applyProtection="0"/>
    <xf numFmtId="0" fontId="34" fillId="3" borderId="0" applyBorder="0" applyProtection="0"/>
    <xf numFmtId="0" fontId="34" fillId="3" borderId="0" applyBorder="0" applyProtection="0"/>
    <xf numFmtId="0" fontId="3" fillId="0" borderId="0" applyBorder="0" applyProtection="0"/>
    <xf numFmtId="164" fontId="4" fillId="0" borderId="0" applyBorder="0" applyProtection="0"/>
    <xf numFmtId="0" fontId="34" fillId="3" borderId="0" applyBorder="0" applyProtection="0"/>
    <xf numFmtId="0" fontId="34" fillId="2" borderId="0" applyBorder="0" applyProtection="0"/>
  </cellStyleXfs>
  <cellXfs count="168">
    <xf numFmtId="0" fontId="0" fillId="0" borderId="0" xfId="0"/>
    <xf numFmtId="0" fontId="2" fillId="0" borderId="9" xfId="0" applyFont="1" applyBorder="1" applyAlignment="1">
      <alignment horizontal="center" vertical="center" wrapText="1"/>
    </xf>
    <xf numFmtId="0" fontId="11" fillId="0" borderId="32" xfId="0" applyFont="1" applyBorder="1" applyAlignment="1" applyProtection="1">
      <alignment horizontal="right" vertical="center" wrapText="1"/>
    </xf>
    <xf numFmtId="0" fontId="2" fillId="8" borderId="0" xfId="0" applyFont="1" applyFill="1" applyAlignment="1">
      <alignment horizontal="center" vertical="center"/>
    </xf>
    <xf numFmtId="0" fontId="0" fillId="0" borderId="0" xfId="0"/>
    <xf numFmtId="0" fontId="2" fillId="4" borderId="0" xfId="0" applyFont="1" applyFill="1" applyAlignment="1">
      <alignment horizontal="center" vertical="center"/>
    </xf>
    <xf numFmtId="0" fontId="11" fillId="0" borderId="12"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xf>
    <xf numFmtId="0" fontId="10" fillId="0" borderId="17" xfId="0" applyFont="1" applyBorder="1" applyAlignment="1">
      <alignment horizontal="left" vertical="top" wrapText="1"/>
    </xf>
    <xf numFmtId="0" fontId="7" fillId="0" borderId="14" xfId="0" applyFont="1" applyBorder="1" applyAlignment="1">
      <alignment horizontal="left" vertical="top" wrapText="1"/>
    </xf>
    <xf numFmtId="0" fontId="8" fillId="0" borderId="12" xfId="0" applyFont="1" applyBorder="1" applyAlignment="1">
      <alignment horizontal="left" vertical="center" wrapText="1"/>
    </xf>
    <xf numFmtId="0" fontId="7" fillId="0" borderId="10" xfId="0" applyFont="1" applyBorder="1" applyAlignment="1">
      <alignment horizontal="left" wrapText="1"/>
    </xf>
    <xf numFmtId="0" fontId="0" fillId="3" borderId="5" xfId="0" applyFill="1" applyBorder="1" applyProtection="1">
      <protection locked="0"/>
    </xf>
    <xf numFmtId="0" fontId="0" fillId="3" borderId="3" xfId="0" applyFill="1" applyBorder="1" applyProtection="1">
      <protection locked="0"/>
    </xf>
    <xf numFmtId="0" fontId="2" fillId="4" borderId="1" xfId="0" applyFont="1" applyFill="1" applyBorder="1" applyAlignment="1">
      <alignment horizontal="center" vertical="center" wrapText="1"/>
    </xf>
    <xf numFmtId="0" fontId="0" fillId="0" borderId="0" xfId="0"/>
    <xf numFmtId="0" fontId="0" fillId="0" borderId="2" xfId="0" applyFont="1" applyBorder="1" applyAlignment="1">
      <alignment horizontal="right"/>
    </xf>
    <xf numFmtId="0" fontId="0" fillId="0" borderId="4" xfId="0" applyFont="1" applyBorder="1" applyAlignment="1">
      <alignment horizontal="right"/>
    </xf>
    <xf numFmtId="0" fontId="2" fillId="0" borderId="0" xfId="0" applyFont="1"/>
    <xf numFmtId="0" fontId="6" fillId="0" borderId="6" xfId="0" applyFont="1" applyBorder="1"/>
    <xf numFmtId="0" fontId="0" fillId="0" borderId="7" xfId="0" applyBorder="1"/>
    <xf numFmtId="0" fontId="0" fillId="0" borderId="8" xfId="0" applyBorder="1"/>
    <xf numFmtId="0" fontId="2" fillId="0" borderId="2" xfId="0" applyFont="1" applyBorder="1"/>
    <xf numFmtId="165" fontId="0" fillId="3" borderId="9" xfId="0" applyNumberFormat="1" applyFill="1" applyBorder="1" applyProtection="1">
      <protection locked="0"/>
    </xf>
    <xf numFmtId="0" fontId="0" fillId="5" borderId="4" xfId="0" applyFont="1" applyFill="1" applyBorder="1"/>
    <xf numFmtId="0" fontId="0" fillId="5" borderId="11" xfId="0" applyFill="1" applyBorder="1" applyProtection="1"/>
    <xf numFmtId="0" fontId="8" fillId="0" borderId="0" xfId="0" applyFont="1" applyAlignment="1">
      <alignment horizontal="left" vertical="top" wrapText="1"/>
    </xf>
    <xf numFmtId="0" fontId="0" fillId="0" borderId="13" xfId="0" applyBorder="1"/>
    <xf numFmtId="164" fontId="0" fillId="3" borderId="9" xfId="0" applyNumberFormat="1" applyFill="1" applyBorder="1" applyProtection="1">
      <protection locked="0"/>
    </xf>
    <xf numFmtId="0" fontId="8" fillId="0" borderId="12" xfId="0" applyFont="1" applyBorder="1"/>
    <xf numFmtId="164" fontId="0" fillId="3" borderId="15" xfId="0" applyNumberFormat="1" applyFill="1" applyBorder="1" applyProtection="1">
      <protection locked="0"/>
    </xf>
    <xf numFmtId="0" fontId="0" fillId="5" borderId="16" xfId="0" applyFont="1" applyFill="1" applyBorder="1"/>
    <xf numFmtId="166" fontId="0" fillId="5" borderId="11" xfId="0" applyNumberFormat="1" applyFill="1" applyBorder="1" applyProtection="1"/>
    <xf numFmtId="0" fontId="9" fillId="0" borderId="17" xfId="0" applyFont="1" applyBorder="1" applyAlignment="1" applyProtection="1">
      <alignment vertical="top" wrapText="1"/>
    </xf>
    <xf numFmtId="0" fontId="0" fillId="0" borderId="17" xfId="0" applyBorder="1"/>
    <xf numFmtId="0" fontId="0" fillId="0" borderId="18" xfId="0" applyBorder="1"/>
    <xf numFmtId="0" fontId="6" fillId="0" borderId="6" xfId="0" applyFont="1" applyBorder="1" applyProtection="1"/>
    <xf numFmtId="0" fontId="0" fillId="0" borderId="7" xfId="0" applyBorder="1" applyProtection="1"/>
    <xf numFmtId="0" fontId="0" fillId="0" borderId="8" xfId="0" applyBorder="1" applyProtection="1"/>
    <xf numFmtId="0" fontId="0" fillId="0" borderId="12" xfId="0" applyBorder="1" applyProtection="1"/>
    <xf numFmtId="0" fontId="0" fillId="0" borderId="0" xfId="0" applyProtection="1"/>
    <xf numFmtId="0" fontId="0" fillId="0" borderId="13" xfId="0" applyBorder="1" applyProtection="1"/>
    <xf numFmtId="0" fontId="2" fillId="6" borderId="2" xfId="0" applyFont="1" applyFill="1" applyBorder="1" applyAlignment="1" applyProtection="1">
      <alignment vertical="center"/>
    </xf>
    <xf numFmtId="0" fontId="2" fillId="6" borderId="9" xfId="0" applyFont="1" applyFill="1" applyBorder="1" applyAlignment="1" applyProtection="1">
      <alignment horizontal="center" vertical="center" wrapText="1"/>
    </xf>
    <xf numFmtId="0" fontId="0" fillId="6" borderId="9" xfId="0" applyFont="1" applyFill="1" applyBorder="1" applyAlignment="1" applyProtection="1">
      <alignment horizontal="center" vertical="center" wrapText="1"/>
    </xf>
    <xf numFmtId="0" fontId="9" fillId="0" borderId="13" xfId="0" applyFont="1" applyBorder="1" applyAlignment="1" applyProtection="1">
      <alignment wrapText="1"/>
    </xf>
    <xf numFmtId="0" fontId="11" fillId="0" borderId="2" xfId="0" applyFont="1" applyBorder="1" applyProtection="1"/>
    <xf numFmtId="164" fontId="11" fillId="0" borderId="9" xfId="0" applyNumberFormat="1" applyFont="1" applyBorder="1" applyAlignment="1" applyProtection="1">
      <alignment vertical="center"/>
    </xf>
    <xf numFmtId="0" fontId="11" fillId="0" borderId="2" xfId="0" applyFont="1" applyBorder="1" applyAlignment="1" applyProtection="1">
      <alignment wrapText="1"/>
    </xf>
    <xf numFmtId="0" fontId="12" fillId="5" borderId="2" xfId="0" applyFont="1" applyFill="1" applyBorder="1" applyAlignment="1" applyProtection="1">
      <alignment vertical="center" wrapText="1"/>
    </xf>
    <xf numFmtId="164" fontId="12" fillId="5" borderId="15" xfId="0" applyNumberFormat="1" applyFont="1" applyFill="1" applyBorder="1" applyAlignment="1" applyProtection="1">
      <alignment vertical="center"/>
    </xf>
    <xf numFmtId="0" fontId="13" fillId="7" borderId="19" xfId="0" applyFont="1" applyFill="1" applyBorder="1" applyAlignment="1" applyProtection="1">
      <alignment vertical="center" wrapText="1"/>
    </xf>
    <xf numFmtId="164" fontId="13" fillId="7" borderId="20" xfId="0" applyNumberFormat="1" applyFont="1" applyFill="1" applyBorder="1" applyAlignment="1" applyProtection="1">
      <alignment vertical="center"/>
    </xf>
    <xf numFmtId="167" fontId="13" fillId="7" borderId="20" xfId="0" applyNumberFormat="1" applyFont="1" applyFill="1" applyBorder="1" applyAlignment="1" applyProtection="1">
      <alignment vertical="center"/>
    </xf>
    <xf numFmtId="0" fontId="9" fillId="0" borderId="13" xfId="0" applyFont="1" applyBorder="1" applyAlignment="1" applyProtection="1">
      <alignment vertical="top" wrapText="1"/>
    </xf>
    <xf numFmtId="164" fontId="0" fillId="0" borderId="0" xfId="0" applyNumberFormat="1"/>
    <xf numFmtId="164" fontId="13" fillId="0" borderId="0" xfId="0" applyNumberFormat="1" applyFont="1"/>
    <xf numFmtId="164" fontId="11" fillId="0" borderId="21" xfId="0" applyNumberFormat="1" applyFont="1" applyBorder="1" applyAlignment="1" applyProtection="1">
      <alignment vertical="center"/>
    </xf>
    <xf numFmtId="0" fontId="14" fillId="0" borderId="13" xfId="0" applyFont="1" applyBorder="1" applyAlignment="1" applyProtection="1">
      <alignment vertical="top" wrapText="1"/>
    </xf>
    <xf numFmtId="0" fontId="11" fillId="0" borderId="2" xfId="0" applyFont="1" applyBorder="1" applyAlignment="1" applyProtection="1">
      <alignment vertical="center" wrapText="1"/>
    </xf>
    <xf numFmtId="0" fontId="7" fillId="0" borderId="13" xfId="0" applyFont="1" applyBorder="1" applyAlignment="1" applyProtection="1">
      <alignment vertical="top"/>
    </xf>
    <xf numFmtId="164" fontId="12" fillId="5" borderId="22" xfId="0" applyNumberFormat="1" applyFont="1" applyFill="1" applyBorder="1" applyAlignment="1" applyProtection="1">
      <alignment vertical="center"/>
    </xf>
    <xf numFmtId="0" fontId="2" fillId="5" borderId="2" xfId="0" applyFont="1" applyFill="1" applyBorder="1" applyAlignment="1" applyProtection="1">
      <alignment vertical="center"/>
    </xf>
    <xf numFmtId="164" fontId="12" fillId="5" borderId="21" xfId="0" applyNumberFormat="1" applyFont="1" applyFill="1" applyBorder="1" applyAlignment="1" applyProtection="1">
      <alignment vertical="center"/>
    </xf>
    <xf numFmtId="0" fontId="12" fillId="8" borderId="23" xfId="0" applyFont="1" applyFill="1" applyBorder="1" applyAlignment="1" applyProtection="1">
      <alignment vertical="center" wrapText="1"/>
    </xf>
    <xf numFmtId="164" fontId="12" fillId="8" borderId="15" xfId="0" applyNumberFormat="1" applyFont="1" applyFill="1" applyBorder="1" applyAlignment="1" applyProtection="1">
      <alignment vertical="center"/>
    </xf>
    <xf numFmtId="0" fontId="15" fillId="0" borderId="13" xfId="0" applyFont="1" applyBorder="1" applyAlignment="1" applyProtection="1">
      <alignment wrapText="1"/>
    </xf>
    <xf numFmtId="0" fontId="2" fillId="9" borderId="24" xfId="0" applyFont="1" applyFill="1" applyBorder="1" applyAlignment="1" applyProtection="1">
      <alignment vertical="center"/>
    </xf>
    <xf numFmtId="164" fontId="12" fillId="9" borderId="25" xfId="0" applyNumberFormat="1" applyFont="1" applyFill="1" applyBorder="1" applyAlignment="1" applyProtection="1">
      <alignment vertical="center"/>
    </xf>
    <xf numFmtId="0" fontId="0" fillId="0" borderId="26" xfId="0" applyBorder="1"/>
    <xf numFmtId="0" fontId="2" fillId="0" borderId="12" xfId="0" applyFont="1" applyBorder="1" applyProtection="1">
      <protection locked="0"/>
    </xf>
    <xf numFmtId="0" fontId="0" fillId="0" borderId="0" xfId="0" applyProtection="1">
      <protection locked="0"/>
    </xf>
    <xf numFmtId="0" fontId="0" fillId="0" borderId="0" xfId="0" applyAlignment="1" applyProtection="1">
      <alignment horizontal="center" vertical="center"/>
    </xf>
    <xf numFmtId="0" fontId="11" fillId="0" borderId="12" xfId="0" applyFont="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12" xfId="0" applyBorder="1" applyProtection="1">
      <protection locked="0"/>
    </xf>
    <xf numFmtId="0" fontId="0" fillId="0" borderId="26" xfId="0" applyBorder="1" applyProtection="1">
      <protection locked="0"/>
    </xf>
    <xf numFmtId="0" fontId="0" fillId="0" borderId="17" xfId="0" applyBorder="1" applyProtection="1">
      <protection locked="0"/>
    </xf>
    <xf numFmtId="0" fontId="0" fillId="0" borderId="27" xfId="0" applyFont="1" applyBorder="1" applyAlignment="1">
      <alignment horizontal="right"/>
    </xf>
    <xf numFmtId="0" fontId="2" fillId="0" borderId="9" xfId="0" applyFont="1" applyBorder="1"/>
    <xf numFmtId="0" fontId="0" fillId="0" borderId="9" xfId="0" applyFont="1" applyBorder="1"/>
    <xf numFmtId="0" fontId="0" fillId="0" borderId="9" xfId="0" applyBorder="1" applyAlignment="1">
      <alignment wrapText="1"/>
    </xf>
    <xf numFmtId="0" fontId="2" fillId="3" borderId="9" xfId="0" applyFont="1" applyFill="1" applyBorder="1" applyAlignment="1" applyProtection="1">
      <alignment wrapText="1"/>
      <protection locked="0"/>
    </xf>
    <xf numFmtId="0" fontId="2" fillId="3" borderId="9" xfId="0" applyFont="1" applyFill="1" applyBorder="1" applyAlignment="1" applyProtection="1">
      <alignment wrapText="1"/>
      <protection locked="0"/>
    </xf>
    <xf numFmtId="0" fontId="12" fillId="3" borderId="9" xfId="0" applyFont="1" applyFill="1" applyBorder="1" applyAlignment="1" applyProtection="1">
      <alignment wrapText="1"/>
      <protection locked="0"/>
    </xf>
    <xf numFmtId="0" fontId="12" fillId="3" borderId="9" xfId="0" applyFont="1" applyFill="1" applyBorder="1" applyAlignment="1" applyProtection="1">
      <alignment wrapText="1"/>
      <protection locked="0"/>
    </xf>
    <xf numFmtId="0" fontId="0" fillId="3" borderId="9" xfId="0" applyFill="1" applyBorder="1" applyAlignment="1" applyProtection="1">
      <alignment wrapText="1"/>
      <protection locked="0"/>
    </xf>
    <xf numFmtId="0" fontId="17" fillId="0" borderId="0" xfId="0" applyFont="1"/>
    <xf numFmtId="0" fontId="18" fillId="0" borderId="9" xfId="0" applyFont="1" applyBorder="1" applyAlignment="1">
      <alignment wrapText="1"/>
    </xf>
    <xf numFmtId="0" fontId="0" fillId="0" borderId="28" xfId="0" applyBorder="1"/>
    <xf numFmtId="165" fontId="0" fillId="0" borderId="28" xfId="0" applyNumberFormat="1" applyBorder="1"/>
    <xf numFmtId="165" fontId="0" fillId="0" borderId="0" xfId="0" applyNumberFormat="1"/>
    <xf numFmtId="165" fontId="0" fillId="0" borderId="9" xfId="0" applyNumberFormat="1" applyBorder="1"/>
    <xf numFmtId="0" fontId="0" fillId="3" borderId="9" xfId="0" applyFill="1" applyBorder="1" applyProtection="1">
      <protection locked="0"/>
    </xf>
    <xf numFmtId="0" fontId="0" fillId="0" borderId="9" xfId="0" applyBorder="1"/>
    <xf numFmtId="0" fontId="6" fillId="0" borderId="29" xfId="0" applyFont="1" applyBorder="1"/>
    <xf numFmtId="0" fontId="0" fillId="0" borderId="30" xfId="0" applyBorder="1"/>
    <xf numFmtId="0" fontId="0" fillId="0" borderId="31" xfId="0" applyBorder="1"/>
    <xf numFmtId="0" fontId="12" fillId="0" borderId="32" xfId="0" applyFont="1" applyBorder="1" applyProtection="1">
      <protection locked="0"/>
    </xf>
    <xf numFmtId="0" fontId="0" fillId="0" borderId="33" xfId="0" applyBorder="1" applyProtection="1">
      <protection locked="0"/>
    </xf>
    <xf numFmtId="0" fontId="2" fillId="0" borderId="32" xfId="0" applyFont="1" applyBorder="1" applyProtection="1">
      <protection locked="0"/>
    </xf>
    <xf numFmtId="0" fontId="0" fillId="0" borderId="32" xfId="0" applyBorder="1" applyProtection="1">
      <protection locked="0"/>
    </xf>
    <xf numFmtId="0" fontId="0" fillId="0" borderId="33" xfId="0" applyBorder="1" applyAlignment="1" applyProtection="1">
      <alignment horizontal="center" vertical="center"/>
    </xf>
    <xf numFmtId="0" fontId="0" fillId="0" borderId="34" xfId="0" applyBorder="1" applyProtection="1">
      <protection locked="0"/>
    </xf>
    <xf numFmtId="0" fontId="0" fillId="0" borderId="35" xfId="0" applyBorder="1" applyProtection="1">
      <protection locked="0"/>
    </xf>
    <xf numFmtId="0" fontId="0" fillId="0" borderId="36" xfId="0" applyBorder="1" applyProtection="1">
      <protection locked="0"/>
    </xf>
    <xf numFmtId="165" fontId="0" fillId="5" borderId="9" xfId="0" applyNumberFormat="1" applyFill="1" applyBorder="1"/>
    <xf numFmtId="0" fontId="0" fillId="5" borderId="9" xfId="0" applyFill="1" applyBorder="1"/>
    <xf numFmtId="0" fontId="2" fillId="0" borderId="29" xfId="0" applyFont="1" applyBorder="1"/>
    <xf numFmtId="0" fontId="2" fillId="0" borderId="15" xfId="0" applyFont="1" applyBorder="1"/>
    <xf numFmtId="0" fontId="2" fillId="0" borderId="37" xfId="0" applyFont="1" applyBorder="1"/>
    <xf numFmtId="0" fontId="0" fillId="3" borderId="27" xfId="0" applyFill="1" applyBorder="1" applyAlignment="1" applyProtection="1">
      <alignment wrapText="1"/>
      <protection locked="0"/>
    </xf>
    <xf numFmtId="164" fontId="0" fillId="3" borderId="27" xfId="0" applyNumberFormat="1" applyFill="1" applyBorder="1" applyProtection="1">
      <protection locked="0"/>
    </xf>
    <xf numFmtId="164" fontId="0" fillId="0" borderId="37" xfId="0" applyNumberFormat="1" applyBorder="1"/>
    <xf numFmtId="164" fontId="0" fillId="0" borderId="9" xfId="0" applyNumberFormat="1" applyBorder="1"/>
    <xf numFmtId="168" fontId="0" fillId="0" borderId="0" xfId="0" applyNumberFormat="1"/>
    <xf numFmtId="164" fontId="0" fillId="0" borderId="31" xfId="0" applyNumberFormat="1" applyBorder="1"/>
    <xf numFmtId="49" fontId="0" fillId="3" borderId="27" xfId="0" applyNumberFormat="1" applyFill="1" applyBorder="1" applyAlignment="1" applyProtection="1">
      <alignment wrapText="1"/>
      <protection locked="0"/>
    </xf>
    <xf numFmtId="0" fontId="2" fillId="0" borderId="9" xfId="0" applyFont="1" applyBorder="1" applyAlignment="1">
      <alignment wrapText="1"/>
    </xf>
    <xf numFmtId="0" fontId="0" fillId="0" borderId="9" xfId="0" applyBorder="1"/>
    <xf numFmtId="0" fontId="19" fillId="0" borderId="9" xfId="0" applyFont="1" applyBorder="1" applyAlignment="1">
      <alignment wrapText="1"/>
    </xf>
    <xf numFmtId="0" fontId="7" fillId="0" borderId="9" xfId="0" applyFont="1" applyBorder="1" applyAlignment="1">
      <alignment wrapText="1"/>
    </xf>
    <xf numFmtId="0" fontId="2" fillId="0" borderId="15" xfId="0" applyFont="1" applyBorder="1" applyAlignment="1">
      <alignment wrapText="1"/>
    </xf>
    <xf numFmtId="0" fontId="0" fillId="0" borderId="27" xfId="0" applyBorder="1" applyAlignment="1">
      <alignment wrapText="1"/>
    </xf>
    <xf numFmtId="169" fontId="0" fillId="0" borderId="9" xfId="0" applyNumberFormat="1" applyBorder="1"/>
    <xf numFmtId="164" fontId="0" fillId="0" borderId="9" xfId="0" applyNumberFormat="1" applyBorder="1"/>
    <xf numFmtId="164" fontId="2" fillId="0" borderId="9" xfId="0" applyNumberFormat="1" applyFont="1" applyBorder="1"/>
    <xf numFmtId="0" fontId="21" fillId="0" borderId="9" xfId="0" applyFont="1" applyBorder="1" applyAlignment="1">
      <alignment wrapText="1"/>
    </xf>
    <xf numFmtId="0" fontId="7" fillId="0" borderId="9" xfId="0" applyFont="1" applyBorder="1" applyAlignment="1">
      <alignment horizontal="center" vertical="top" wrapText="1"/>
    </xf>
    <xf numFmtId="0" fontId="22" fillId="0" borderId="0" xfId="0" applyFont="1"/>
    <xf numFmtId="0" fontId="2" fillId="0" borderId="27" xfId="0" applyFont="1" applyBorder="1"/>
    <xf numFmtId="0" fontId="7" fillId="0" borderId="9" xfId="0" applyFont="1" applyBorder="1" applyAlignment="1">
      <alignment vertical="top" wrapText="1"/>
    </xf>
    <xf numFmtId="1" fontId="0" fillId="0" borderId="9" xfId="0" applyNumberFormat="1" applyBorder="1"/>
    <xf numFmtId="0" fontId="0" fillId="0" borderId="12" xfId="0" applyFont="1" applyBorder="1"/>
    <xf numFmtId="170" fontId="0" fillId="3" borderId="21" xfId="0" applyNumberFormat="1" applyFont="1" applyFill="1" applyBorder="1" applyAlignment="1" applyProtection="1">
      <alignment horizontal="center" vertical="top" wrapText="1"/>
      <protection locked="0"/>
    </xf>
    <xf numFmtId="170" fontId="0" fillId="3" borderId="40" xfId="0" applyNumberFormat="1" applyFont="1" applyFill="1" applyBorder="1" applyAlignment="1" applyProtection="1">
      <alignment horizontal="center" vertical="center" wrapText="1"/>
      <protection locked="0"/>
    </xf>
    <xf numFmtId="0" fontId="28" fillId="3" borderId="9"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170" fontId="28" fillId="3" borderId="9" xfId="0" applyNumberFormat="1" applyFont="1" applyFill="1" applyBorder="1" applyAlignment="1" applyProtection="1">
      <alignment horizontal="center" vertical="center" wrapText="1"/>
      <protection locked="0"/>
    </xf>
    <xf numFmtId="170" fontId="0" fillId="3" borderId="3" xfId="0" applyNumberFormat="1" applyFont="1" applyFill="1" applyBorder="1" applyAlignment="1" applyProtection="1">
      <alignment horizontal="center" vertical="center" wrapText="1"/>
      <protection locked="0"/>
    </xf>
    <xf numFmtId="0" fontId="7" fillId="3" borderId="9" xfId="0" applyFont="1" applyFill="1" applyBorder="1" applyAlignment="1" applyProtection="1">
      <alignment vertical="top" wrapText="1"/>
      <protection locked="0"/>
    </xf>
    <xf numFmtId="0" fontId="7" fillId="3" borderId="3" xfId="0" applyFont="1" applyFill="1" applyBorder="1" applyAlignment="1" applyProtection="1">
      <alignment vertical="center" wrapText="1"/>
      <protection locked="0"/>
    </xf>
    <xf numFmtId="166" fontId="0" fillId="0" borderId="9" xfId="0" applyNumberFormat="1" applyBorder="1"/>
    <xf numFmtId="0" fontId="33" fillId="0" borderId="9" xfId="0" applyFont="1" applyBorder="1"/>
    <xf numFmtId="0" fontId="33" fillId="0" borderId="9" xfId="0" applyFont="1" applyBorder="1"/>
    <xf numFmtId="171" fontId="0" fillId="0" borderId="21" xfId="0" applyNumberFormat="1" applyBorder="1"/>
    <xf numFmtId="171" fontId="0" fillId="0" borderId="9" xfId="0" applyNumberFormat="1" applyBorder="1"/>
    <xf numFmtId="0" fontId="0" fillId="10" borderId="9" xfId="0" applyFont="1" applyFill="1" applyBorder="1"/>
    <xf numFmtId="0" fontId="0" fillId="11" borderId="9" xfId="0" applyFont="1" applyFill="1" applyBorder="1"/>
    <xf numFmtId="0" fontId="0" fillId="11" borderId="9" xfId="0" applyFont="1" applyFill="1" applyBorder="1" applyAlignment="1">
      <alignment wrapText="1"/>
    </xf>
    <xf numFmtId="0" fontId="0" fillId="0" borderId="9" xfId="0" applyFont="1" applyBorder="1" applyAlignment="1">
      <alignment wrapText="1"/>
    </xf>
    <xf numFmtId="171" fontId="0" fillId="0" borderId="0" xfId="0" applyNumberFormat="1"/>
    <xf numFmtId="0" fontId="20" fillId="0" borderId="9" xfId="0" applyFont="1" applyBorder="1" applyAlignment="1" applyProtection="1">
      <alignment horizontal="left" vertical="center" wrapText="1"/>
      <protection locked="0"/>
    </xf>
    <xf numFmtId="0" fontId="0" fillId="0" borderId="38" xfId="0" applyFont="1" applyBorder="1" applyAlignment="1">
      <alignment horizontal="left" vertical="center" wrapText="1"/>
    </xf>
    <xf numFmtId="0" fontId="23" fillId="0" borderId="39" xfId="0" applyFont="1" applyBorder="1" applyAlignment="1" applyProtection="1">
      <alignment horizontal="center" vertical="center" wrapText="1"/>
    </xf>
    <xf numFmtId="0" fontId="12" fillId="0" borderId="9" xfId="0" applyFont="1" applyBorder="1" applyAlignment="1">
      <alignment horizontal="center" vertical="top" wrapText="1"/>
    </xf>
    <xf numFmtId="0" fontId="12" fillId="0" borderId="3" xfId="0" applyFont="1" applyBorder="1" applyAlignment="1">
      <alignment horizontal="center" vertical="top" wrapText="1"/>
    </xf>
    <xf numFmtId="0" fontId="24" fillId="0" borderId="2" xfId="0" applyFont="1" applyBorder="1" applyAlignment="1" applyProtection="1">
      <alignment horizontal="left" vertical="center" wrapText="1"/>
    </xf>
    <xf numFmtId="0" fontId="24" fillId="0" borderId="2" xfId="0" applyFont="1" applyBorder="1" applyAlignment="1" applyProtection="1">
      <alignment horizontal="left" vertical="top" wrapText="1"/>
    </xf>
    <xf numFmtId="0" fontId="0" fillId="0" borderId="2" xfId="0" applyFont="1" applyBorder="1" applyAlignment="1">
      <alignment vertical="center"/>
    </xf>
    <xf numFmtId="0" fontId="2" fillId="0" borderId="3" xfId="0" applyFont="1" applyBorder="1" applyAlignment="1">
      <alignment horizontal="center" vertical="center" wrapText="1"/>
    </xf>
    <xf numFmtId="0" fontId="26" fillId="0" borderId="2" xfId="0" applyFont="1" applyBorder="1" applyAlignment="1" applyProtection="1">
      <alignment horizontal="left" vertical="top" wrapText="1"/>
      <protection locked="0"/>
    </xf>
    <xf numFmtId="0" fontId="8" fillId="0" borderId="3" xfId="0" applyFont="1" applyBorder="1" applyAlignment="1" applyProtection="1">
      <alignment vertical="center" wrapText="1"/>
      <protection locked="0"/>
    </xf>
    <xf numFmtId="0" fontId="30" fillId="0" borderId="2" xfId="0" applyFont="1" applyBorder="1" applyAlignment="1" applyProtection="1">
      <alignment horizontal="left" vertical="top" wrapText="1"/>
      <protection locked="0"/>
    </xf>
    <xf numFmtId="0" fontId="32" fillId="0" borderId="3" xfId="0" applyFont="1" applyBorder="1" applyAlignment="1">
      <alignment vertical="center" wrapText="1"/>
    </xf>
    <xf numFmtId="0" fontId="30" fillId="0" borderId="4" xfId="0" applyFont="1" applyBorder="1" applyAlignment="1" applyProtection="1">
      <alignment horizontal="left" vertical="top" wrapText="1"/>
      <protection locked="0"/>
    </xf>
    <xf numFmtId="0" fontId="8" fillId="0" borderId="5" xfId="0" applyFont="1" applyBorder="1" applyAlignment="1">
      <alignment horizontal="center" vertical="center" wrapText="1"/>
    </xf>
    <xf numFmtId="0" fontId="2" fillId="0" borderId="0" xfId="0" applyFont="1" applyAlignment="1">
      <alignment horizontal="center" vertical="center"/>
    </xf>
  </cellXfs>
  <cellStyles count="15">
    <cellStyle name="Alerte" xfId="1"/>
    <cellStyle name="cf1" xfId="2"/>
    <cellStyle name="cf10" xfId="14"/>
    <cellStyle name="cf2" xfId="3"/>
    <cellStyle name="cf3" xfId="4"/>
    <cellStyle name="cf4" xfId="5"/>
    <cellStyle name="cf5" xfId="6"/>
    <cellStyle name="cf6" xfId="7"/>
    <cellStyle name="cf7" xfId="8"/>
    <cellStyle name="cf8" xfId="9"/>
    <cellStyle name="cf9" xfId="10"/>
    <cellStyle name="Normal" xfId="0" builtinId="0"/>
    <cellStyle name="Normal 2" xfId="11"/>
    <cellStyle name="Résultat2" xfId="12"/>
    <cellStyle name="saisie_vert" xfId="13"/>
  </cellStyles>
  <dxfs count="1">
    <dxf>
      <font>
        <sz val="11"/>
        <color rgb="FF000000"/>
        <name val="Liberation Sans1"/>
      </font>
      <numFmt numFmtId="0" formatCode="General"/>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8000"/>
      <rgbColor rgb="FF00000A"/>
      <rgbColor rgb="FF808000"/>
      <rgbColor rgb="FF800080"/>
      <rgbColor rgb="FF008080"/>
      <rgbColor rgb="FFBFBFBF"/>
      <rgbColor rgb="FF808080"/>
      <rgbColor rgb="FF729FCF"/>
      <rgbColor rgb="FFCE181E"/>
      <rgbColor rgb="FFFFFFD7"/>
      <rgbColor rgb="FFDEE6EF"/>
      <rgbColor rgb="FF660066"/>
      <rgbColor rgb="FFFF8080"/>
      <rgbColor rgb="FF0070C0"/>
      <rgbColor rgb="FFCCCCFF"/>
      <rgbColor rgb="FF000080"/>
      <rgbColor rgb="FFFF00FF"/>
      <rgbColor rgb="FFFFF200"/>
      <rgbColor rgb="FF00FFFF"/>
      <rgbColor rgb="FF800080"/>
      <rgbColor rgb="FF800000"/>
      <rgbColor rgb="FF008080"/>
      <rgbColor rgb="FF0000FF"/>
      <rgbColor rgb="FF00CCFF"/>
      <rgbColor rgb="FFCCFFFF"/>
      <rgbColor rgb="FFCCFFCC"/>
      <rgbColor rgb="FFE8F2A1"/>
      <rgbColor rgb="FF99CCFF"/>
      <rgbColor rgb="FFFF99CC"/>
      <rgbColor rgb="FFCC99FF"/>
      <rgbColor rgb="FFFFE6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4"/>
  <sheetViews>
    <sheetView tabSelected="1" zoomScaleNormal="100" workbookViewId="0">
      <selection activeCell="B6" sqref="B6"/>
    </sheetView>
  </sheetViews>
  <sheetFormatPr baseColWidth="10" defaultColWidth="10.875" defaultRowHeight="14.25"/>
  <cols>
    <col min="1" max="1" width="55" style="15" customWidth="1"/>
    <col min="2" max="2" width="17.375" style="15" customWidth="1"/>
    <col min="3" max="3" width="17.625" style="15" customWidth="1"/>
    <col min="4" max="4" width="16.25" style="15" customWidth="1"/>
    <col min="5" max="5" width="16.625" style="15" customWidth="1"/>
    <col min="6" max="1024" width="10.875" style="15"/>
  </cols>
  <sheetData>
    <row r="1" spans="1:5" ht="39.75" customHeight="1">
      <c r="A1" s="14" t="s">
        <v>0</v>
      </c>
      <c r="B1" s="14"/>
      <c r="C1" s="14"/>
      <c r="D1" s="14"/>
      <c r="E1" s="14"/>
    </row>
    <row r="2" spans="1:5" ht="18" customHeight="1">
      <c r="A2" s="16" t="s">
        <v>1</v>
      </c>
      <c r="B2" s="13"/>
      <c r="C2" s="13"/>
      <c r="D2" s="13"/>
      <c r="E2" s="13"/>
    </row>
    <row r="3" spans="1:5">
      <c r="A3" s="17" t="s">
        <v>2</v>
      </c>
      <c r="B3" s="12"/>
      <c r="C3" s="12"/>
      <c r="D3" s="12"/>
      <c r="E3" s="12"/>
    </row>
    <row r="4" spans="1:5" ht="15">
      <c r="A4" s="18"/>
    </row>
    <row r="5" spans="1:5" ht="15">
      <c r="A5" s="19" t="s">
        <v>3</v>
      </c>
      <c r="B5" s="20"/>
      <c r="C5" s="20"/>
      <c r="D5" s="20"/>
      <c r="E5" s="21"/>
    </row>
    <row r="6" spans="1:5" ht="23.25" customHeight="1">
      <c r="A6" s="22" t="s">
        <v>4</v>
      </c>
      <c r="B6" s="23"/>
      <c r="C6" s="11" t="s">
        <v>5</v>
      </c>
      <c r="D6" s="11"/>
      <c r="E6" s="11"/>
    </row>
    <row r="7" spans="1:5" ht="21.75" customHeight="1">
      <c r="A7" s="22" t="s">
        <v>6</v>
      </c>
      <c r="B7" s="23"/>
      <c r="C7" s="11"/>
      <c r="D7" s="11"/>
      <c r="E7" s="11"/>
    </row>
    <row r="8" spans="1:5" ht="20.25" customHeight="1">
      <c r="A8" s="24" t="s">
        <v>7</v>
      </c>
      <c r="B8" s="25">
        <f>B7-B6+1</f>
        <v>1</v>
      </c>
      <c r="C8" s="11"/>
      <c r="D8" s="11"/>
      <c r="E8" s="11"/>
    </row>
    <row r="9" spans="1:5" ht="14.1" customHeight="1">
      <c r="A9" s="26"/>
    </row>
    <row r="10" spans="1:5" ht="14.1" customHeight="1">
      <c r="A10" s="19" t="s">
        <v>8</v>
      </c>
      <c r="B10" s="20"/>
      <c r="C10" s="20"/>
      <c r="D10" s="20"/>
      <c r="E10" s="21"/>
    </row>
    <row r="11" spans="1:5" ht="26.1" customHeight="1">
      <c r="A11" s="10" t="s">
        <v>9</v>
      </c>
      <c r="B11" s="10"/>
      <c r="C11" s="10"/>
      <c r="E11" s="27"/>
    </row>
    <row r="12" spans="1:5" ht="26.1" customHeight="1">
      <c r="A12" s="22" t="s">
        <v>10</v>
      </c>
      <c r="B12" s="28"/>
      <c r="E12" s="27"/>
    </row>
    <row r="13" spans="1:5" ht="14.85" customHeight="1">
      <c r="A13" s="29" t="s">
        <v>11</v>
      </c>
      <c r="E13" s="27"/>
    </row>
    <row r="14" spans="1:5" ht="26.1" customHeight="1">
      <c r="A14" s="22" t="s">
        <v>12</v>
      </c>
      <c r="B14" s="28"/>
      <c r="C14" s="9" t="s">
        <v>13</v>
      </c>
      <c r="D14" s="9"/>
      <c r="E14" s="9"/>
    </row>
    <row r="15" spans="1:5" ht="26.1" customHeight="1">
      <c r="A15" s="22" t="s">
        <v>14</v>
      </c>
      <c r="B15" s="30"/>
      <c r="C15" s="9"/>
      <c r="D15" s="9"/>
      <c r="E15" s="9"/>
    </row>
    <row r="16" spans="1:5" ht="21.75" customHeight="1">
      <c r="A16" s="31" t="s">
        <v>15</v>
      </c>
      <c r="B16" s="32">
        <f>IF(OR(B15="",B15=0),0,B15/B14)</f>
        <v>0</v>
      </c>
      <c r="C16" s="33" t="s">
        <v>16</v>
      </c>
      <c r="D16" s="34"/>
      <c r="E16" s="35"/>
    </row>
    <row r="18" spans="1:8" ht="15">
      <c r="A18" s="19" t="s">
        <v>17</v>
      </c>
      <c r="B18" s="20"/>
      <c r="C18" s="20"/>
      <c r="D18" s="20"/>
      <c r="E18" s="21"/>
    </row>
    <row r="19" spans="1:8" ht="45.75" customHeight="1">
      <c r="A19" s="8" t="s">
        <v>18</v>
      </c>
      <c r="B19" s="8"/>
      <c r="C19" s="8"/>
      <c r="D19" s="8"/>
      <c r="E19" s="8"/>
    </row>
    <row r="20" spans="1:8" ht="6" customHeight="1">
      <c r="A20" s="8"/>
      <c r="B20" s="8"/>
      <c r="C20" s="8"/>
      <c r="D20" s="8"/>
      <c r="E20" s="8"/>
    </row>
    <row r="21" spans="1:8" ht="15">
      <c r="A21" s="36" t="s">
        <v>19</v>
      </c>
      <c r="B21" s="37"/>
      <c r="C21" s="37"/>
      <c r="D21" s="37"/>
      <c r="E21" s="38"/>
    </row>
    <row r="22" spans="1:8">
      <c r="A22" s="39"/>
      <c r="B22" s="40"/>
      <c r="C22" s="40"/>
      <c r="D22" s="40"/>
      <c r="E22" s="41"/>
    </row>
    <row r="23" spans="1:8" ht="39" customHeight="1">
      <c r="A23" s="42" t="s">
        <v>20</v>
      </c>
      <c r="B23" s="43" t="s">
        <v>21</v>
      </c>
      <c r="C23" s="44" t="s">
        <v>22</v>
      </c>
      <c r="D23" s="44" t="s">
        <v>23</v>
      </c>
      <c r="E23" s="45" t="s">
        <v>24</v>
      </c>
    </row>
    <row r="24" spans="1:8" ht="17.25" customHeight="1">
      <c r="A24" s="46" t="s">
        <v>25</v>
      </c>
      <c r="B24" s="47">
        <f>'Palmi-Fil_Longue_ITAVI'!A57</f>
        <v>0</v>
      </c>
      <c r="C24" s="47"/>
      <c r="D24" s="47"/>
      <c r="E24" s="41"/>
    </row>
    <row r="25" spans="1:8" ht="54.75" customHeight="1">
      <c r="A25" s="48" t="s">
        <v>26</v>
      </c>
      <c r="B25" s="47">
        <f>'Palmi-Autres'!A57</f>
        <v>0</v>
      </c>
      <c r="C25" s="47"/>
      <c r="D25" s="47"/>
      <c r="E25" s="41"/>
    </row>
    <row r="26" spans="1:8" ht="18" customHeight="1">
      <c r="A26" s="49" t="s">
        <v>27</v>
      </c>
      <c r="B26" s="50">
        <f>B25+B24</f>
        <v>0</v>
      </c>
      <c r="C26" s="50"/>
      <c r="D26" s="50"/>
      <c r="E26" s="41"/>
    </row>
    <row r="27" spans="1:8" ht="22.5" customHeight="1">
      <c r="A27" s="51" t="s">
        <v>28</v>
      </c>
      <c r="B27" s="52">
        <f>IF($B$34=0,0,B26*(1-$B$35/$B$34))</f>
        <v>0</v>
      </c>
      <c r="C27" s="53">
        <f>IFERROR(SUM('Palmi-Fil_Longue_ITAVI'!$B$38:$K$38,'Palmi-Autres'!$B$38:$K$38),"")</f>
        <v>0</v>
      </c>
      <c r="D27" s="53">
        <f>IFERROR(SUM('Palmi-Fil_Longue_ITAVI'!$B$39:$K$39,'Palmi-Autres'!$B$39:$K$39),"")</f>
        <v>0</v>
      </c>
      <c r="E27" s="54" t="s">
        <v>16</v>
      </c>
      <c r="F27" s="55"/>
      <c r="G27" s="56"/>
      <c r="H27" s="55"/>
    </row>
    <row r="28" spans="1:8">
      <c r="A28" s="46" t="s">
        <v>29</v>
      </c>
      <c r="B28" s="57">
        <f>'Gallus-Fil_Longue_ITAVI'!B53</f>
        <v>0</v>
      </c>
      <c r="C28" s="57"/>
      <c r="D28" s="57"/>
      <c r="E28" s="58"/>
    </row>
    <row r="29" spans="1:8" ht="48" customHeight="1">
      <c r="A29" s="59" t="s">
        <v>30</v>
      </c>
      <c r="B29" s="47">
        <f>'Gallus-Autres'!B53</f>
        <v>0</v>
      </c>
      <c r="C29" s="47"/>
      <c r="D29" s="47"/>
      <c r="E29" s="58"/>
    </row>
    <row r="30" spans="1:8" ht="18" customHeight="1">
      <c r="A30" s="49" t="s">
        <v>31</v>
      </c>
      <c r="B30" s="50">
        <f>B29+B28</f>
        <v>0</v>
      </c>
      <c r="C30" s="50"/>
      <c r="D30" s="50"/>
      <c r="E30" s="60"/>
    </row>
    <row r="31" spans="1:8" ht="33.75" customHeight="1">
      <c r="A31" s="51" t="s">
        <v>32</v>
      </c>
      <c r="B31" s="52">
        <f>IF($B$34=0,0,B30*(1-$B$35/$B$34))</f>
        <v>0</v>
      </c>
      <c r="C31" s="53">
        <f>IFERROR(SUM('Gallus-Fil_Longue_ITAVI'!$B$43:$K$43,'Gallus-Autres'!$B$43:$K$43),"")</f>
        <v>0</v>
      </c>
      <c r="D31" s="53">
        <f>IFERROR(SUM('Gallus-Fil_Longue_ITAVI'!$B$44:$K$44,'Gallus-Autres'!$B$44:$K$44),"")</f>
        <v>0</v>
      </c>
      <c r="E31" s="54" t="s">
        <v>16</v>
      </c>
    </row>
    <row r="32" spans="1:8">
      <c r="A32" s="49" t="s">
        <v>33</v>
      </c>
      <c r="B32" s="61">
        <f>PoulesPondeuses!A39</f>
        <v>0</v>
      </c>
      <c r="C32" s="61"/>
      <c r="D32" s="61"/>
      <c r="E32" s="60"/>
    </row>
    <row r="33" spans="1:5" ht="21" customHeight="1">
      <c r="A33" s="51" t="s">
        <v>34</v>
      </c>
      <c r="B33" s="52">
        <f>IF($B$34=0,0,B32*(1-$B$35/$B$34))</f>
        <v>0</v>
      </c>
      <c r="C33" s="53">
        <f>IFERROR(SUM(PoulesPondeuses!$B$27:$K$27),"")</f>
        <v>0</v>
      </c>
      <c r="D33" s="53">
        <f>IFERROR(SUM(PoulesPondeuses!$B$28:$K$28),"")</f>
        <v>0</v>
      </c>
      <c r="E33" s="54" t="s">
        <v>16</v>
      </c>
    </row>
    <row r="34" spans="1:5" ht="15">
      <c r="A34" s="62" t="s">
        <v>35</v>
      </c>
      <c r="B34" s="63">
        <f>B26+B30+B32</f>
        <v>0</v>
      </c>
      <c r="C34" s="63"/>
      <c r="D34" s="63"/>
      <c r="E34" s="41"/>
    </row>
    <row r="35" spans="1:5">
      <c r="A35" s="64" t="s">
        <v>36</v>
      </c>
      <c r="B35" s="65">
        <f>B12*B16*IFERROR(AVERAGE('Palmi-Fil_Longue_ITAVI'!B40:K40,'Palmi-Autres'!B40:K40,'Gallus-Fil_Longue_ITAVI'!B45:K45,'Gallus-Autres'!B45:K45,PoulesPondeuses!B29:K29),0)/param!$B$7</f>
        <v>0</v>
      </c>
      <c r="C35" s="65"/>
      <c r="D35" s="65"/>
      <c r="E35" s="66"/>
    </row>
    <row r="36" spans="1:5" ht="15">
      <c r="A36" s="67" t="s">
        <v>37</v>
      </c>
      <c r="B36" s="68">
        <f>B34-B35</f>
        <v>0</v>
      </c>
      <c r="C36" s="68"/>
      <c r="D36" s="68"/>
      <c r="E36" s="41"/>
    </row>
    <row r="37" spans="1:5">
      <c r="A37" s="69"/>
      <c r="B37" s="34"/>
      <c r="C37" s="34"/>
      <c r="D37" s="34"/>
      <c r="E37" s="35"/>
    </row>
    <row r="40" spans="1:5" ht="15">
      <c r="A40" s="19" t="s">
        <v>38</v>
      </c>
      <c r="B40" s="20"/>
      <c r="C40" s="20"/>
      <c r="D40" s="20"/>
      <c r="E40" s="21"/>
    </row>
    <row r="41" spans="1:5" ht="15">
      <c r="A41" s="70" t="s">
        <v>39</v>
      </c>
      <c r="B41" s="71"/>
      <c r="C41" s="71"/>
      <c r="E41" s="27"/>
    </row>
    <row r="42" spans="1:5" ht="15">
      <c r="A42" s="70"/>
      <c r="B42" s="71"/>
      <c r="C42" s="71"/>
      <c r="E42" s="27"/>
    </row>
    <row r="43" spans="1:5" ht="15">
      <c r="A43" s="70" t="s">
        <v>40</v>
      </c>
      <c r="B43" s="71"/>
      <c r="C43" s="71"/>
      <c r="E43" s="27"/>
    </row>
    <row r="44" spans="1:5" ht="15">
      <c r="A44" s="70" t="s">
        <v>41</v>
      </c>
      <c r="B44" s="71"/>
      <c r="C44" s="71"/>
      <c r="E44" s="27"/>
    </row>
    <row r="45" spans="1:5" ht="30.75" customHeight="1">
      <c r="A45" s="7" t="s">
        <v>42</v>
      </c>
      <c r="B45" s="7"/>
      <c r="C45" s="7"/>
      <c r="D45" s="72" t="str">
        <f>param!$B$1</f>
        <v>V3.4</v>
      </c>
      <c r="E45" s="27"/>
    </row>
    <row r="46" spans="1:5" ht="14.25" customHeight="1">
      <c r="A46" s="73" t="s">
        <v>43</v>
      </c>
      <c r="B46" s="71"/>
      <c r="C46" s="74"/>
      <c r="E46" s="27"/>
    </row>
    <row r="47" spans="1:5" ht="13.5" customHeight="1">
      <c r="A47" s="6" t="s">
        <v>44</v>
      </c>
      <c r="B47" s="6"/>
      <c r="C47" s="6"/>
      <c r="D47" s="6"/>
      <c r="E47" s="27"/>
    </row>
    <row r="48" spans="1:5">
      <c r="A48" s="75"/>
      <c r="B48" s="71"/>
      <c r="C48" s="71"/>
      <c r="E48" s="27"/>
    </row>
    <row r="49" spans="1:5" ht="15">
      <c r="A49" s="70" t="s">
        <v>45</v>
      </c>
      <c r="B49" s="71"/>
      <c r="C49" s="71"/>
      <c r="E49" s="27"/>
    </row>
    <row r="50" spans="1:5">
      <c r="A50" s="75"/>
      <c r="B50" s="71"/>
      <c r="C50" s="71"/>
      <c r="E50" s="27"/>
    </row>
    <row r="51" spans="1:5">
      <c r="A51" s="75"/>
      <c r="B51" s="71"/>
      <c r="C51" s="71"/>
      <c r="E51" s="27"/>
    </row>
    <row r="52" spans="1:5">
      <c r="A52" s="75"/>
      <c r="B52" s="71"/>
      <c r="C52" s="71"/>
      <c r="E52" s="27"/>
    </row>
    <row r="53" spans="1:5">
      <c r="A53" s="75"/>
      <c r="B53" s="71"/>
      <c r="C53" s="71"/>
      <c r="E53" s="27"/>
    </row>
    <row r="54" spans="1:5">
      <c r="A54" s="76"/>
      <c r="B54" s="77"/>
      <c r="C54" s="77"/>
      <c r="D54" s="34"/>
      <c r="E54" s="35"/>
    </row>
  </sheetData>
  <sheetProtection sheet="1" objects="1" scenarios="1"/>
  <mergeCells count="9">
    <mergeCell ref="C14:E15"/>
    <mergeCell ref="A19:E20"/>
    <mergeCell ref="A45:C45"/>
    <mergeCell ref="A47:D47"/>
    <mergeCell ref="A1:E1"/>
    <mergeCell ref="B2:E2"/>
    <mergeCell ref="B3:E3"/>
    <mergeCell ref="C6:E8"/>
    <mergeCell ref="A11:C11"/>
  </mergeCells>
  <pageMargins left="0.4375" right="0.343055555555556" top="0.196527777777778" bottom="0.196527777777778" header="0.196527777777778" footer="0.196527777777778"/>
  <pageSetup paperSize="9" scale="70" pageOrder="overThenDown" orientation="portrait" useFirstPageNumber="1"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111"/>
  <sheetViews>
    <sheetView zoomScaleNormal="100" workbookViewId="0">
      <selection activeCell="E11" sqref="E11"/>
    </sheetView>
  </sheetViews>
  <sheetFormatPr baseColWidth="10" defaultColWidth="10.875" defaultRowHeight="14.25"/>
  <cols>
    <col min="1" max="1" width="38.25" style="15" customWidth="1"/>
    <col min="2" max="2" width="14.5" style="15" customWidth="1"/>
    <col min="3" max="3" width="15.75" style="15" customWidth="1"/>
    <col min="4" max="4" width="13.125" style="15" customWidth="1"/>
    <col min="5" max="5" width="15.75" style="15" customWidth="1"/>
    <col min="6" max="11" width="13.125" style="15" customWidth="1"/>
    <col min="12" max="12" width="13.25" style="15" customWidth="1"/>
    <col min="13" max="17" width="10.875" style="15"/>
    <col min="18" max="18" width="36" style="15" customWidth="1"/>
    <col min="19" max="1024" width="10.875" style="15"/>
  </cols>
  <sheetData>
    <row r="1" spans="1:33" ht="15">
      <c r="A1" s="5" t="s">
        <v>46</v>
      </c>
      <c r="B1" s="5"/>
      <c r="C1" s="5"/>
      <c r="D1" s="5"/>
      <c r="E1" s="5"/>
      <c r="F1" s="5"/>
      <c r="G1" s="5"/>
      <c r="H1" s="5"/>
      <c r="I1" s="5"/>
      <c r="J1" s="5"/>
      <c r="K1" s="5"/>
      <c r="L1" s="5"/>
    </row>
    <row r="2" spans="1:33">
      <c r="A2" s="78" t="s">
        <v>1</v>
      </c>
      <c r="B2" s="4" t="str">
        <f>IF(Synthèse!$B2="","",Synthèse!$B2)</f>
        <v/>
      </c>
      <c r="C2" s="4"/>
      <c r="D2" s="4"/>
      <c r="E2" s="4"/>
      <c r="F2" s="4"/>
    </row>
    <row r="3" spans="1:33">
      <c r="A3" s="78" t="s">
        <v>2</v>
      </c>
      <c r="B3" s="4" t="str">
        <f>IF(Synthèse!$B3="","",Synthèse!$B3)</f>
        <v/>
      </c>
      <c r="C3" s="4"/>
      <c r="D3" s="4"/>
      <c r="E3" s="4"/>
      <c r="F3" s="4"/>
    </row>
    <row r="6" spans="1:33" ht="15">
      <c r="A6" s="3" t="s">
        <v>47</v>
      </c>
      <c r="B6" s="3"/>
      <c r="C6" s="3"/>
      <c r="D6" s="3"/>
      <c r="E6" s="3"/>
      <c r="F6" s="3"/>
      <c r="G6" s="3"/>
      <c r="H6" s="3"/>
      <c r="I6" s="3"/>
      <c r="J6" s="3"/>
      <c r="K6" s="3"/>
      <c r="L6" s="3"/>
      <c r="M6" s="3"/>
      <c r="N6" s="3"/>
      <c r="O6" s="3"/>
      <c r="P6" s="3"/>
      <c r="R6" s="3" t="s">
        <v>48</v>
      </c>
      <c r="S6" s="3"/>
      <c r="T6" s="3"/>
      <c r="U6" s="3"/>
      <c r="V6" s="3"/>
      <c r="W6" s="3"/>
      <c r="X6" s="3"/>
      <c r="Y6" s="3"/>
      <c r="Z6" s="3"/>
      <c r="AA6" s="3"/>
      <c r="AB6" s="3"/>
      <c r="AC6" s="3"/>
      <c r="AD6" s="3"/>
      <c r="AE6" s="3"/>
      <c r="AF6" s="3"/>
      <c r="AG6" s="3"/>
    </row>
    <row r="7" spans="1:33" ht="23.85" customHeight="1">
      <c r="A7" s="79" t="s">
        <v>49</v>
      </c>
      <c r="B7" s="79" t="s">
        <v>50</v>
      </c>
      <c r="C7" s="79" t="s">
        <v>51</v>
      </c>
      <c r="D7" s="79" t="s">
        <v>52</v>
      </c>
      <c r="E7" s="79" t="s">
        <v>53</v>
      </c>
      <c r="F7" s="79" t="s">
        <v>54</v>
      </c>
      <c r="G7" s="79" t="s">
        <v>55</v>
      </c>
      <c r="H7" s="79" t="s">
        <v>56</v>
      </c>
      <c r="I7" s="79" t="s">
        <v>57</v>
      </c>
      <c r="J7" s="79" t="s">
        <v>58</v>
      </c>
      <c r="K7" s="79" t="s">
        <v>59</v>
      </c>
      <c r="L7" s="79" t="s">
        <v>60</v>
      </c>
      <c r="M7" s="79" t="s">
        <v>61</v>
      </c>
      <c r="N7" s="79" t="s">
        <v>62</v>
      </c>
      <c r="O7" s="79" t="s">
        <v>63</v>
      </c>
      <c r="P7" s="79" t="s">
        <v>64</v>
      </c>
      <c r="R7" s="79" t="s">
        <v>65</v>
      </c>
      <c r="S7" s="79" t="s">
        <v>50</v>
      </c>
      <c r="T7" s="79" t="s">
        <v>51</v>
      </c>
      <c r="U7" s="79" t="s">
        <v>52</v>
      </c>
      <c r="V7" s="79" t="s">
        <v>53</v>
      </c>
      <c r="W7" s="79" t="s">
        <v>54</v>
      </c>
      <c r="X7" s="79" t="s">
        <v>55</v>
      </c>
      <c r="Y7" s="79" t="s">
        <v>56</v>
      </c>
      <c r="Z7" s="79" t="s">
        <v>57</v>
      </c>
      <c r="AA7" s="79" t="s">
        <v>58</v>
      </c>
      <c r="AB7" s="79" t="s">
        <v>59</v>
      </c>
      <c r="AC7" s="79" t="s">
        <v>60</v>
      </c>
      <c r="AD7" s="79" t="s">
        <v>61</v>
      </c>
      <c r="AE7" s="79" t="s">
        <v>62</v>
      </c>
      <c r="AF7" s="79" t="s">
        <v>63</v>
      </c>
      <c r="AG7" s="79" t="s">
        <v>64</v>
      </c>
    </row>
    <row r="8" spans="1:33">
      <c r="A8" s="80" t="s">
        <v>66</v>
      </c>
      <c r="B8" s="80" t="str">
        <f>IF(B10="","",IF(B12="","! catégorie !",COUNTIF($B$12:B$12,B12)))</f>
        <v/>
      </c>
      <c r="C8" s="80" t="str">
        <f>IF(C10="","",IF(C12="","! catégorie !",COUNTIF($B$12:C$12,C12)))</f>
        <v/>
      </c>
      <c r="D8" s="80" t="str">
        <f>IF(D10="","",IF(D12="","! catégorie !",COUNTIF($B$12:D$12,D12)))</f>
        <v/>
      </c>
      <c r="E8" s="80" t="str">
        <f>IF(E10="","",IF(E12="","! catégorie !",COUNTIF($B$12:E$12,E12)))</f>
        <v/>
      </c>
      <c r="F8" s="80" t="str">
        <f>IF(F10="","",IF(F12="","! catégorie !",COUNTIF($B$12:F$12,F12)))</f>
        <v/>
      </c>
      <c r="G8" s="80" t="str">
        <f>IF(G10="","",IF(G12="","! catégorie !",COUNTIF($B$12:G$12,G12)))</f>
        <v/>
      </c>
      <c r="H8" s="80" t="str">
        <f>IF(H10="","",IF(H12="","! catégorie !",COUNTIF($B$12:H$12,H12)))</f>
        <v/>
      </c>
      <c r="I8" s="80" t="str">
        <f>IF(I10="","",IF(I12="","! catégorie !",COUNTIF($B$12:I$12,I12)))</f>
        <v/>
      </c>
      <c r="J8" s="80" t="str">
        <f>IF(J10="","",IF(J12="","! catégorie !",COUNTIF($B$12:J$12,J12)))</f>
        <v/>
      </c>
      <c r="K8" s="80" t="str">
        <f>IF(K10="","",IF(K12="","! catégorie !",COUNTIF($B$12:K$12,K12)))</f>
        <v/>
      </c>
      <c r="L8" s="80" t="str">
        <f>IF(L10="","",IF(L12="","! catégorie !",COUNTIF($B$12:L$12,L12)))</f>
        <v/>
      </c>
      <c r="M8" s="80" t="str">
        <f>IF(M10="","",IF(M12="","! catégorie !",COUNTIF($B$12:M$12,M12)))</f>
        <v/>
      </c>
      <c r="N8" s="80" t="str">
        <f>IF(N10="","",IF(N12="","! catégorie !",COUNTIF($B$12:N$12,N12)))</f>
        <v/>
      </c>
      <c r="O8" s="80" t="str">
        <f>IF(O10="","",IF(O12="","! catégorie !",COUNTIF($B$12:O$12,O12)))</f>
        <v/>
      </c>
      <c r="P8" s="80" t="str">
        <f>IF(P10="","",IF(P12="","! catégorie !",COUNTIF($B$12:P$12,P12)))</f>
        <v/>
      </c>
      <c r="R8" s="80" t="s">
        <v>66</v>
      </c>
      <c r="S8" s="80" t="str">
        <f t="shared" ref="S8:AG9" si="0">B8</f>
        <v/>
      </c>
      <c r="T8" s="80" t="str">
        <f t="shared" si="0"/>
        <v/>
      </c>
      <c r="U8" s="80" t="str">
        <f t="shared" si="0"/>
        <v/>
      </c>
      <c r="V8" s="80" t="str">
        <f t="shared" si="0"/>
        <v/>
      </c>
      <c r="W8" s="80" t="str">
        <f t="shared" si="0"/>
        <v/>
      </c>
      <c r="X8" s="80" t="str">
        <f t="shared" si="0"/>
        <v/>
      </c>
      <c r="Y8" s="80" t="str">
        <f t="shared" si="0"/>
        <v/>
      </c>
      <c r="Z8" s="80" t="str">
        <f t="shared" si="0"/>
        <v/>
      </c>
      <c r="AA8" s="80" t="str">
        <f t="shared" si="0"/>
        <v/>
      </c>
      <c r="AB8" s="80" t="str">
        <f t="shared" si="0"/>
        <v/>
      </c>
      <c r="AC8" s="80" t="str">
        <f t="shared" si="0"/>
        <v/>
      </c>
      <c r="AD8" s="80" t="str">
        <f t="shared" si="0"/>
        <v/>
      </c>
      <c r="AE8" s="80" t="str">
        <f t="shared" si="0"/>
        <v/>
      </c>
      <c r="AF8" s="80" t="str">
        <f t="shared" si="0"/>
        <v/>
      </c>
      <c r="AG8" s="80" t="str">
        <f t="shared" si="0"/>
        <v/>
      </c>
    </row>
    <row r="9" spans="1:33">
      <c r="A9" s="80" t="s">
        <v>67</v>
      </c>
      <c r="B9" s="81" t="str">
        <f t="shared" ref="B9:P9" si="1">IF(B12="","",CONCATENATE(B12,B8))</f>
        <v/>
      </c>
      <c r="C9" s="81" t="str">
        <f t="shared" si="1"/>
        <v/>
      </c>
      <c r="D9" s="81" t="str">
        <f t="shared" si="1"/>
        <v/>
      </c>
      <c r="E9" s="81" t="str">
        <f t="shared" si="1"/>
        <v/>
      </c>
      <c r="F9" s="81" t="str">
        <f t="shared" si="1"/>
        <v/>
      </c>
      <c r="G9" s="81" t="str">
        <f t="shared" si="1"/>
        <v/>
      </c>
      <c r="H9" s="81" t="str">
        <f t="shared" si="1"/>
        <v/>
      </c>
      <c r="I9" s="81" t="str">
        <f t="shared" si="1"/>
        <v/>
      </c>
      <c r="J9" s="81" t="str">
        <f t="shared" si="1"/>
        <v/>
      </c>
      <c r="K9" s="81" t="str">
        <f t="shared" si="1"/>
        <v/>
      </c>
      <c r="L9" s="81" t="str">
        <f t="shared" si="1"/>
        <v/>
      </c>
      <c r="M9" s="81" t="str">
        <f t="shared" si="1"/>
        <v/>
      </c>
      <c r="N9" s="81" t="str">
        <f t="shared" si="1"/>
        <v/>
      </c>
      <c r="O9" s="81" t="str">
        <f t="shared" si="1"/>
        <v/>
      </c>
      <c r="P9" s="81" t="str">
        <f t="shared" si="1"/>
        <v/>
      </c>
      <c r="R9" s="80" t="s">
        <v>67</v>
      </c>
      <c r="S9" s="80" t="str">
        <f t="shared" si="0"/>
        <v/>
      </c>
      <c r="T9" s="80" t="str">
        <f t="shared" si="0"/>
        <v/>
      </c>
      <c r="U9" s="80" t="str">
        <f t="shared" si="0"/>
        <v/>
      </c>
      <c r="V9" s="80" t="str">
        <f t="shared" si="0"/>
        <v/>
      </c>
      <c r="W9" s="80" t="str">
        <f t="shared" si="0"/>
        <v/>
      </c>
      <c r="X9" s="80" t="str">
        <f t="shared" si="0"/>
        <v/>
      </c>
      <c r="Y9" s="80" t="str">
        <f t="shared" si="0"/>
        <v/>
      </c>
      <c r="Z9" s="80" t="str">
        <f t="shared" si="0"/>
        <v/>
      </c>
      <c r="AA9" s="80" t="str">
        <f t="shared" si="0"/>
        <v/>
      </c>
      <c r="AB9" s="80" t="str">
        <f t="shared" si="0"/>
        <v/>
      </c>
      <c r="AC9" s="80" t="str">
        <f t="shared" si="0"/>
        <v/>
      </c>
      <c r="AD9" s="80" t="str">
        <f t="shared" si="0"/>
        <v/>
      </c>
      <c r="AE9" s="80" t="str">
        <f t="shared" si="0"/>
        <v/>
      </c>
      <c r="AF9" s="80" t="str">
        <f t="shared" si="0"/>
        <v/>
      </c>
      <c r="AG9" s="80" t="str">
        <f t="shared" si="0"/>
        <v/>
      </c>
    </row>
    <row r="10" spans="1:33" ht="46.7" customHeight="1">
      <c r="A10" s="80" t="s">
        <v>68</v>
      </c>
      <c r="B10" s="82"/>
      <c r="C10" s="83"/>
      <c r="D10" s="83"/>
      <c r="E10" s="83"/>
      <c r="F10" s="83"/>
      <c r="G10" s="83"/>
      <c r="H10" s="83"/>
      <c r="I10" s="83"/>
      <c r="J10" s="83"/>
      <c r="K10" s="83"/>
      <c r="L10" s="83"/>
      <c r="M10" s="83"/>
      <c r="N10" s="83"/>
      <c r="O10" s="83"/>
      <c r="P10" s="83"/>
    </row>
    <row r="11" spans="1:33" ht="52.15" customHeight="1">
      <c r="A11" s="80" t="s">
        <v>69</v>
      </c>
      <c r="B11" s="84"/>
      <c r="C11" s="85"/>
      <c r="D11" s="85"/>
      <c r="E11" s="85"/>
      <c r="F11" s="85"/>
      <c r="G11" s="85"/>
      <c r="H11" s="85"/>
      <c r="I11" s="85"/>
      <c r="J11" s="85"/>
      <c r="K11" s="85"/>
      <c r="L11" s="85"/>
      <c r="M11" s="85"/>
      <c r="N11" s="85"/>
      <c r="O11" s="85"/>
      <c r="P11" s="85"/>
    </row>
    <row r="12" spans="1:33" ht="52.15" customHeight="1">
      <c r="A12" s="80" t="s">
        <v>70</v>
      </c>
      <c r="B12" s="84"/>
      <c r="C12" s="85"/>
      <c r="D12" s="85"/>
      <c r="E12" s="85"/>
      <c r="F12" s="85"/>
      <c r="G12" s="85"/>
      <c r="H12" s="85"/>
      <c r="I12" s="85"/>
      <c r="J12" s="85"/>
      <c r="K12" s="85"/>
      <c r="L12" s="85"/>
      <c r="M12" s="85"/>
      <c r="N12" s="85"/>
      <c r="O12" s="85"/>
      <c r="P12" s="85"/>
    </row>
    <row r="13" spans="1:33" ht="25.7" customHeight="1">
      <c r="A13" s="80" t="s">
        <v>71</v>
      </c>
      <c r="B13" s="85"/>
      <c r="C13" s="85"/>
      <c r="D13" s="85"/>
      <c r="E13" s="85"/>
      <c r="F13" s="85"/>
      <c r="G13" s="85"/>
      <c r="H13" s="85"/>
      <c r="I13" s="85"/>
      <c r="J13" s="85"/>
      <c r="K13" s="85"/>
      <c r="L13" s="85"/>
      <c r="M13" s="85"/>
      <c r="N13" s="85"/>
      <c r="O13" s="85"/>
      <c r="P13" s="85"/>
    </row>
    <row r="14" spans="1:33" ht="25.7" customHeight="1">
      <c r="A14" s="81" t="s">
        <v>72</v>
      </c>
      <c r="B14" s="86"/>
      <c r="C14" s="86"/>
      <c r="D14" s="86"/>
      <c r="E14" s="86"/>
      <c r="F14" s="86"/>
      <c r="G14" s="86"/>
      <c r="H14" s="86"/>
      <c r="I14" s="86"/>
      <c r="J14" s="86"/>
      <c r="K14" s="86"/>
      <c r="L14" s="86"/>
      <c r="M14" s="86"/>
      <c r="N14" s="86"/>
      <c r="O14" s="86"/>
      <c r="P14" s="86"/>
    </row>
    <row r="15" spans="1:33" ht="46.15" customHeight="1">
      <c r="A15" s="87" t="s">
        <v>73</v>
      </c>
      <c r="B15" s="88" t="str">
        <f t="shared" ref="B15:P15" si="2">IF(OR(B13="",B13="Non"),"",IF(ISERROR(SEARCH(RIGHT(B13,1),B16)),"UP non éligible plan Adour !",IF(AND(B13="Mesure 2",B14=""),"Renseigner nb jours vide pour Mesure 2","")))</f>
        <v/>
      </c>
      <c r="C15" s="88" t="str">
        <f t="shared" si="2"/>
        <v/>
      </c>
      <c r="D15" s="88" t="str">
        <f t="shared" si="2"/>
        <v/>
      </c>
      <c r="E15" s="88" t="str">
        <f t="shared" si="2"/>
        <v/>
      </c>
      <c r="F15" s="88" t="str">
        <f t="shared" si="2"/>
        <v/>
      </c>
      <c r="G15" s="88" t="str">
        <f t="shared" si="2"/>
        <v/>
      </c>
      <c r="H15" s="88" t="str">
        <f t="shared" si="2"/>
        <v/>
      </c>
      <c r="I15" s="88" t="str">
        <f t="shared" si="2"/>
        <v/>
      </c>
      <c r="J15" s="88" t="str">
        <f t="shared" si="2"/>
        <v/>
      </c>
      <c r="K15" s="88" t="str">
        <f t="shared" si="2"/>
        <v/>
      </c>
      <c r="L15" s="88" t="str">
        <f t="shared" si="2"/>
        <v/>
      </c>
      <c r="M15" s="88" t="str">
        <f t="shared" si="2"/>
        <v/>
      </c>
      <c r="N15" s="88" t="str">
        <f t="shared" si="2"/>
        <v/>
      </c>
      <c r="O15" s="88" t="str">
        <f t="shared" si="2"/>
        <v/>
      </c>
      <c r="P15" s="88" t="str">
        <f t="shared" si="2"/>
        <v/>
      </c>
    </row>
    <row r="16" spans="1:33">
      <c r="A16" s="80" t="s">
        <v>74</v>
      </c>
      <c r="B16" s="89" t="str">
        <f>IF(B11="","",VLOOKUP(B11,param!$Q$12:$T$6046,4,0))</f>
        <v/>
      </c>
      <c r="C16" s="89" t="str">
        <f>IF(C11="","",VLOOKUP(C11,param!$Q$12:$T$6046,4,0))</f>
        <v/>
      </c>
      <c r="D16" s="89" t="str">
        <f>IF(D11="","",VLOOKUP(D11,param!$Q$12:$T$6046,4,0))</f>
        <v/>
      </c>
      <c r="E16" s="89" t="str">
        <f>IF(E11="","",VLOOKUP(E11,param!$Q$12:$T$6046,4,0))</f>
        <v/>
      </c>
      <c r="F16" s="89" t="str">
        <f>IF(F11="","",VLOOKUP(F11,param!$Q$12:$T$6046,4,0))</f>
        <v/>
      </c>
      <c r="G16" s="89" t="str">
        <f>IF(G11="","",VLOOKUP(G11,param!$Q$12:$T$6046,4,0))</f>
        <v/>
      </c>
      <c r="H16" s="89" t="str">
        <f>IF(H11="","",VLOOKUP(H11,param!$Q$12:$T$6046,4,0))</f>
        <v/>
      </c>
      <c r="I16" s="89" t="str">
        <f>IF(I11="","",VLOOKUP(I11,param!$Q$12:$T$6046,4,0))</f>
        <v/>
      </c>
      <c r="J16" s="89" t="str">
        <f>IF(J11="","",VLOOKUP(J11,param!$Q$12:$T$6046,4,0))</f>
        <v/>
      </c>
      <c r="K16" s="89" t="str">
        <f>IF(K11="","",VLOOKUP(K11,param!$Q$12:$T$6046,4,0))</f>
        <v/>
      </c>
      <c r="L16" s="89" t="str">
        <f>IF(L11="","",VLOOKUP(L11,param!$Q$12:$T$6046,4,0))</f>
        <v/>
      </c>
      <c r="M16" s="89" t="str">
        <f>IF(M11="","",VLOOKUP(M11,param!$Q$12:$T$6046,4,0))</f>
        <v/>
      </c>
      <c r="N16" s="89" t="str">
        <f>IF(N11="","",VLOOKUP(N11,param!$Q$12:$T$6046,4,0))</f>
        <v/>
      </c>
      <c r="O16" s="89" t="str">
        <f>IF(O11="","",VLOOKUP(O11,param!$Q$12:$T$6046,4,0))</f>
        <v/>
      </c>
      <c r="P16" s="89" t="str">
        <f>IF(P11="","",VLOOKUP(P11,param!$Q$12:$T$6046,4,0))</f>
        <v/>
      </c>
    </row>
    <row r="17" spans="1:33">
      <c r="A17" s="80" t="s">
        <v>75</v>
      </c>
      <c r="B17" s="90" t="str">
        <f>IF(B11="","",VLOOKUP(B11,param!$Q$12:$S$6046,2,0))</f>
        <v/>
      </c>
      <c r="C17" s="90" t="str">
        <f>IF(C11="","",VLOOKUP(C11,param!$Q$12:$S$6046,2,0))</f>
        <v/>
      </c>
      <c r="D17" s="90" t="str">
        <f>IF(D11="","",VLOOKUP(D11,param!$Q$12:$S$6046,2,0))</f>
        <v/>
      </c>
      <c r="E17" s="90" t="str">
        <f>IF(E11="","",VLOOKUP(E11,param!$Q$12:$S$6046,2,0))</f>
        <v/>
      </c>
      <c r="F17" s="90" t="str">
        <f>IF(F11="","",VLOOKUP(F11,param!$Q$12:$S$6046,2,0))</f>
        <v/>
      </c>
      <c r="G17" s="90" t="str">
        <f>IF(G11="","",VLOOKUP(G11,param!$Q$12:$S$6046,2,0))</f>
        <v/>
      </c>
      <c r="H17" s="90" t="str">
        <f>IF(H11="","",VLOOKUP(H11,param!$Q$12:$S$6046,2,0))</f>
        <v/>
      </c>
      <c r="I17" s="90" t="str">
        <f>IF(I11="","",VLOOKUP(I11,param!$Q$12:$S$6046,2,0))</f>
        <v/>
      </c>
      <c r="J17" s="90" t="str">
        <f>IF(J11="","",VLOOKUP(J11,param!$Q$12:$S$6046,2,0))</f>
        <v/>
      </c>
      <c r="K17" s="90" t="str">
        <f>IF(K11="","",VLOOKUP(K11,param!$Q$12:$S$6046,2,0))</f>
        <v/>
      </c>
      <c r="L17" s="90" t="str">
        <f>IF(L11="","",VLOOKUP(L11,param!$Q$12:$S$6046,2,0))</f>
        <v/>
      </c>
      <c r="M17" s="90" t="str">
        <f>IF(M11="","",VLOOKUP(M11,param!$Q$12:$S$6046,2,0))</f>
        <v/>
      </c>
      <c r="N17" s="90" t="str">
        <f>IF(N11="","",VLOOKUP(N11,param!$Q$12:$S$6046,2,0))</f>
        <v/>
      </c>
      <c r="O17" s="90" t="str">
        <f>IF(O11="","",VLOOKUP(O11,param!$Q$12:$S$6046,2,0))</f>
        <v/>
      </c>
      <c r="P17" s="90" t="str">
        <f>IF(P11="","",VLOOKUP(P11,param!$Q$12:$S$6046,2,0))</f>
        <v/>
      </c>
    </row>
    <row r="18" spans="1:33">
      <c r="A18" s="80" t="s">
        <v>76</v>
      </c>
      <c r="B18" s="90" t="str">
        <f>IF(B11="","",VLOOKUP(B11,param!$Q$12:$S$6046,3,0))</f>
        <v/>
      </c>
      <c r="C18" s="90" t="str">
        <f>IF(C11="","",VLOOKUP(C11,param!$Q$12:$S$6046,3,0))</f>
        <v/>
      </c>
      <c r="D18" s="90" t="str">
        <f>IF(D11="","",VLOOKUP(D11,param!$Q$12:$S$6046,3,0))</f>
        <v/>
      </c>
      <c r="E18" s="90" t="str">
        <f>IF(E11="","",VLOOKUP(E11,param!$Q$12:$S$6046,3,0))</f>
        <v/>
      </c>
      <c r="F18" s="90" t="str">
        <f>IF(F11="","",VLOOKUP(F11,param!$Q$12:$S$6046,3,0))</f>
        <v/>
      </c>
      <c r="G18" s="90" t="str">
        <f>IF(G11="","",VLOOKUP(G11,param!$Q$12:$S$6046,3,0))</f>
        <v/>
      </c>
      <c r="H18" s="90" t="str">
        <f>IF(H11="","",VLOOKUP(H11,param!$Q$12:$S$6046,3,0))</f>
        <v/>
      </c>
      <c r="I18" s="90" t="str">
        <f>IF(I11="","",VLOOKUP(I11,param!$Q$12:$S$6046,3,0))</f>
        <v/>
      </c>
      <c r="J18" s="90" t="str">
        <f>IF(J11="","",VLOOKUP(J11,param!$Q$12:$S$6046,3,0))</f>
        <v/>
      </c>
      <c r="K18" s="90" t="str">
        <f>IF(K11="","",VLOOKUP(K11,param!$Q$12:$S$6046,3,0))</f>
        <v/>
      </c>
      <c r="L18" s="90" t="str">
        <f>IF(L11="","",VLOOKUP(L11,param!$Q$12:$S$6046,3,0))</f>
        <v/>
      </c>
      <c r="M18" s="90" t="str">
        <f>IF(M11="","",VLOOKUP(M11,param!$Q$12:$S$6046,3,0))</f>
        <v/>
      </c>
      <c r="N18" s="90" t="str">
        <f>IF(N11="","",VLOOKUP(N11,param!$Q$12:$S$6046,3,0))</f>
        <v/>
      </c>
      <c r="O18" s="90" t="str">
        <f>IF(O11="","",VLOOKUP(O11,param!$Q$12:$S$6046,3,0))</f>
        <v/>
      </c>
      <c r="P18" s="90" t="str">
        <f>IF(P11="","",VLOOKUP(P11,param!$Q$12:$S$6046,3,0))</f>
        <v/>
      </c>
    </row>
    <row r="19" spans="1:33" ht="42.75">
      <c r="A19" s="81" t="s">
        <v>77</v>
      </c>
      <c r="B19" s="23"/>
      <c r="C19" s="23"/>
      <c r="D19" s="23"/>
      <c r="E19" s="23"/>
      <c r="F19" s="23"/>
      <c r="G19" s="23"/>
      <c r="H19" s="23"/>
      <c r="I19" s="23"/>
      <c r="J19" s="23"/>
      <c r="K19" s="23"/>
      <c r="L19" s="23"/>
      <c r="M19" s="23"/>
      <c r="N19" s="23"/>
      <c r="O19" s="23"/>
      <c r="P19" s="23"/>
      <c r="R19" s="80" t="s">
        <v>78</v>
      </c>
      <c r="S19" s="15" t="str">
        <f>IF(B19="","",MAX(0,IF(B20="",param!$B$4+1,MIN(param!$B$4+1,B20))-MAX(B19,B$22)))</f>
        <v/>
      </c>
      <c r="T19" s="15" t="str">
        <f>IF(C19="","",MAX(0,IF(C20="",param!$B$4+1,MIN(param!$B$4+1,C20))-MAX(C19,C$22)))</f>
        <v/>
      </c>
      <c r="U19" s="15" t="str">
        <f>IF(D19="","",MAX(0,IF(D20="",param!$B$4+1,MIN(param!$B$4+1,D20))-MAX(D19,D$22)))</f>
        <v/>
      </c>
      <c r="V19" s="15" t="str">
        <f>IF(E19="","",MAX(0,IF(E20="",param!$B$4+1,MIN(param!$B$4+1,E20))-MAX(E19,E$22)))</f>
        <v/>
      </c>
      <c r="W19" s="15" t="str">
        <f>IF(F19="","",MAX(0,IF(F20="",param!$B$4+1,MIN(param!$B$4+1,F20))-MAX(F19,F$22)))</f>
        <v/>
      </c>
      <c r="X19" s="15" t="str">
        <f>IF(G19="","",MAX(0,IF(G20="",param!$B$4+1,MIN(param!$B$4+1,G20))-MAX(G19,G$22)))</f>
        <v/>
      </c>
      <c r="Y19" s="15" t="str">
        <f>IF(H19="","",MAX(0,IF(H20="",param!$B$4+1,MIN(param!$B$4+1,H20))-MAX(H19,H$22)))</f>
        <v/>
      </c>
      <c r="Z19" s="15" t="str">
        <f>IF(I19="","",MAX(0,IF(I20="",param!$B$4+1,MIN(param!$B$4+1,I20))-MAX(I19,I$22)))</f>
        <v/>
      </c>
      <c r="AA19" s="15" t="str">
        <f>IF(J19="","",MAX(0,IF(J20="",param!$B$4+1,MIN(param!$B$4+1,J20))-MAX(J19,J$22)))</f>
        <v/>
      </c>
      <c r="AB19" s="15" t="str">
        <f>IF(K19="","",MAX(0,IF(K20="",param!$B$4+1,MIN(param!$B$4+1,K20))-MAX(K19,K$22)))</f>
        <v/>
      </c>
      <c r="AC19" s="15" t="str">
        <f>IF(L19="","",MAX(0,IF(L20="",param!$B$4+1,MIN(param!$B$4+1,L20))-MAX(L19,L$22)))</f>
        <v/>
      </c>
      <c r="AD19" s="15" t="str">
        <f>IF(M19="","",MAX(0,IF(M20="",param!$B$4+1,MIN(param!$B$4+1,M20))-MAX(M19,M$22)))</f>
        <v/>
      </c>
      <c r="AE19" s="15" t="str">
        <f>IF(N19="","",MAX(0,IF(N20="",param!$B$4+1,MIN(param!$B$4+1,N20))-MAX(N19,N$22)))</f>
        <v/>
      </c>
      <c r="AF19" s="15" t="str">
        <f>IF(O19="","",MAX(0,IF(O20="",param!$B$4+1,MIN(param!$B$4+1,O20))-MAX(O19,O$22)))</f>
        <v/>
      </c>
      <c r="AG19" s="15" t="str">
        <f>IF(P19="","",MAX(0,IF(P20="",param!$B$4+1,MIN(param!$B$4+1,P20))-MAX(P19,P$22)))</f>
        <v/>
      </c>
    </row>
    <row r="20" spans="1:33" ht="28.5">
      <c r="A20" s="81" t="s">
        <v>79</v>
      </c>
      <c r="B20" s="23"/>
      <c r="C20" s="23"/>
      <c r="D20" s="23"/>
      <c r="E20" s="23"/>
      <c r="F20" s="23"/>
      <c r="G20" s="23"/>
      <c r="H20" s="23"/>
      <c r="I20" s="23"/>
      <c r="J20" s="23"/>
      <c r="K20" s="23"/>
      <c r="L20" s="23"/>
      <c r="M20" s="23"/>
      <c r="N20" s="23"/>
      <c r="O20" s="23"/>
      <c r="P20" s="23"/>
      <c r="R20" s="80" t="s">
        <v>80</v>
      </c>
      <c r="S20" s="15" t="str">
        <f>IF(OR(B19="",LEFT(B$16,6)&lt;&gt;"Mesure",LEFT(B$13,6)&lt;&gt;"Mesure"),"",MAX(0,MIN(VLOOKUP(B$13,param!$E$3:$H$9,3,0)+1,IF(B20="",param!$B$4+1,MIN(param!$B$4+1,B20)))-MAX(B19,B$22,VLOOKUP(B$13,param!$E$3:$H$9,2,0))))</f>
        <v/>
      </c>
      <c r="T20" s="15" t="str">
        <f>IF(OR(C19="",LEFT(C$16,6)&lt;&gt;"Mesure",LEFT(C$13,6)&lt;&gt;"Mesure"),"",MAX(0,MIN(VLOOKUP(C$13,param!$E$3:$H$9,3,0)+1,IF(C20="",param!$B$4+1,MIN(param!$B$4+1,C20)))-MAX(C19,C$22,VLOOKUP(C$13,param!$E$3:$H$9,2,0))))</f>
        <v/>
      </c>
      <c r="U20" s="15" t="str">
        <f>IF(OR(D19="",LEFT(D$16,6)&lt;&gt;"Mesure",LEFT(D$13,6)&lt;&gt;"Mesure"),"",MAX(0,MIN(VLOOKUP(D$13,param!$E$3:$H$9,3,0)+1,IF(D20="",param!$B$4+1,MIN(param!$B$4+1,D20)))-MAX(D19,D$22,VLOOKUP(D$13,param!$E$3:$H$9,2,0))))</f>
        <v/>
      </c>
      <c r="V20" s="15" t="str">
        <f>IF(OR(E19="",LEFT(E$16,6)&lt;&gt;"Mesure",LEFT(E$13,6)&lt;&gt;"Mesure"),"",MAX(0,MIN(VLOOKUP(E$13,param!$E$3:$H$9,3,0)+1,IF(E20="",param!$B$4+1,MIN(param!$B$4+1,E20)))-MAX(E19,E$22,VLOOKUP(E$13,param!$E$3:$H$9,2,0))))</f>
        <v/>
      </c>
      <c r="W20" s="15" t="str">
        <f>IF(OR(F19="",LEFT(F$16,6)&lt;&gt;"Mesure",LEFT(F$13,6)&lt;&gt;"Mesure"),"",MAX(0,MIN(VLOOKUP(F$13,param!$E$3:$H$9,3,0)+1,IF(F20="",param!$B$4+1,MIN(param!$B$4+1,F20)))-MAX(F19,F$22,VLOOKUP(F$13,param!$E$3:$H$9,2,0))))</f>
        <v/>
      </c>
      <c r="X20" s="15" t="str">
        <f>IF(OR(G19="",LEFT(G$16,6)&lt;&gt;"Mesure",LEFT(G$13,6)&lt;&gt;"Mesure"),"",MAX(0,MIN(VLOOKUP(G$13,param!$E$3:$H$9,3,0)+1,IF(G20="",param!$B$4+1,MIN(param!$B$4+1,G20)))-MAX(G19,G$22,VLOOKUP(G$13,param!$E$3:$H$9,2,0))))</f>
        <v/>
      </c>
      <c r="Y20" s="15" t="str">
        <f>IF(OR(H19="",LEFT(H$16,6)&lt;&gt;"Mesure",LEFT(H$13,6)&lt;&gt;"Mesure"),"",MAX(0,MIN(VLOOKUP(H$13,param!$E$3:$H$9,3,0)+1,IF(H20="",param!$B$4+1,MIN(param!$B$4+1,H20)))-MAX(H19,H$22,VLOOKUP(H$13,param!$E$3:$H$9,2,0))))</f>
        <v/>
      </c>
      <c r="Z20" s="15" t="str">
        <f>IF(OR(I19="",LEFT(I$16,6)&lt;&gt;"Mesure",LEFT(I$13,6)&lt;&gt;"Mesure"),"",MAX(0,MIN(VLOOKUP(I$13,param!$E$3:$H$9,3,0)+1,IF(I20="",param!$B$4+1,MIN(param!$B$4+1,I20)))-MAX(I19,I$22,VLOOKUP(I$13,param!$E$3:$H$9,2,0))))</f>
        <v/>
      </c>
      <c r="AA20" s="15" t="str">
        <f>IF(OR(J19="",LEFT(J$16,6)&lt;&gt;"Mesure",LEFT(J$13,6)&lt;&gt;"Mesure"),"",MAX(0,MIN(VLOOKUP(J$13,param!$E$3:$H$9,3,0)+1,IF(J20="",param!$B$4+1,MIN(param!$B$4+1,J20)))-MAX(J19,J$22,VLOOKUP(J$13,param!$E$3:$H$9,2,0))))</f>
        <v/>
      </c>
      <c r="AB20" s="15" t="str">
        <f>IF(OR(K19="",LEFT(K$16,6)&lt;&gt;"Mesure",LEFT(K$13,6)&lt;&gt;"Mesure"),"",MAX(0,MIN(VLOOKUP(K$13,param!$E$3:$H$9,3,0)+1,IF(K20="",param!$B$4+1,MIN(param!$B$4+1,K20)))-MAX(K19,K$22,VLOOKUP(K$13,param!$E$3:$H$9,2,0))))</f>
        <v/>
      </c>
      <c r="AC20" s="15" t="str">
        <f>IF(OR(L19="",LEFT(L$16,6)&lt;&gt;"Mesure",LEFT(L$13,6)&lt;&gt;"Mesure"),"",MAX(0,MIN(VLOOKUP(L$13,param!$E$3:$H$9,3,0)+1,IF(L20="",param!$B$4+1,MIN(param!$B$4+1,L20)))-MAX(L19,L$22,VLOOKUP(L$13,param!$E$3:$H$9,2,0))))</f>
        <v/>
      </c>
      <c r="AD20" s="15" t="str">
        <f>IF(OR(M19="",LEFT(M$16,6)&lt;&gt;"Mesure",LEFT(M$13,6)&lt;&gt;"Mesure"),"",MAX(0,MIN(VLOOKUP(M$13,param!$E$3:$H$9,3,0)+1,IF(M20="",param!$B$4+1,MIN(param!$B$4+1,M20)))-MAX(M19,M$22,VLOOKUP(M$13,param!$E$3:$H$9,2,0))))</f>
        <v/>
      </c>
      <c r="AE20" s="15" t="str">
        <f>IF(OR(N19="",LEFT(N$16,6)&lt;&gt;"Mesure",LEFT(N$13,6)&lt;&gt;"Mesure"),"",MAX(0,MIN(VLOOKUP(N$13,param!$E$3:$H$9,3,0)+1,IF(N20="",param!$B$4+1,MIN(param!$B$4+1,N20)))-MAX(N19,N$22,VLOOKUP(N$13,param!$E$3:$H$9,2,0))))</f>
        <v/>
      </c>
      <c r="AF20" s="15" t="str">
        <f>IF(OR(O19="",LEFT(O$16,6)&lt;&gt;"Mesure",LEFT(O$13,6)&lt;&gt;"Mesure"),"",MAX(0,MIN(VLOOKUP(O$13,param!$E$3:$H$9,3,0)+1,IF(O20="",param!$B$4+1,MIN(param!$B$4+1,O20)))-MAX(O19,O$22,VLOOKUP(O$13,param!$E$3:$H$9,2,0))))</f>
        <v/>
      </c>
      <c r="AG20" s="15" t="str">
        <f>IF(OR(P19="",LEFT(P$16,6)&lt;&gt;"Mesure",LEFT(P$13,6)&lt;&gt;"Mesure"),"",MAX(0,MIN(VLOOKUP(P$13,param!$E$3:$H$9,3,0)+1,IF(P20="",param!$B$4+1,MIN(param!$B$4+1,P20)))-MAX(P19,P$22,VLOOKUP(P$13,param!$E$3:$H$9,2,0))))</f>
        <v/>
      </c>
    </row>
    <row r="21" spans="1:33">
      <c r="A21" s="81" t="s">
        <v>81</v>
      </c>
      <c r="B21" s="15" t="str">
        <f>IF(B19="","",IF(B20="","non - pas reprise",IF(B20&gt;param!$B$2,"non - reprise tardive","oui")))</f>
        <v/>
      </c>
      <c r="C21" s="15" t="str">
        <f>IF(C19="","",IF(C20="","non - pas reprise",IF(C20&gt;param!$B$2,"non - reprise tardive","oui")))</f>
        <v/>
      </c>
      <c r="D21" s="15" t="str">
        <f>IF(D19="","",IF(D20="","non - pas reprise",IF(D20&gt;param!$B$2,"non - reprise tardive","oui")))</f>
        <v/>
      </c>
      <c r="E21" s="15" t="str">
        <f>IF(E19="","",IF(E20="","non - pas reprise",IF(E20&gt;param!$B$2,"non - reprise tardive","oui")))</f>
        <v/>
      </c>
      <c r="F21" s="15" t="str">
        <f>IF(F19="","",IF(F20="","non - pas reprise",IF(F20&gt;param!$B$2,"non - reprise tardive","oui")))</f>
        <v/>
      </c>
      <c r="G21" s="15" t="str">
        <f>IF(G19="","",IF(G20="","non - pas reprise",IF(G20&gt;param!$B$2,"non - reprise tardive","oui")))</f>
        <v/>
      </c>
      <c r="H21" s="15" t="str">
        <f>IF(H19="","",IF(H20="","non - pas reprise",IF(H20&gt;param!$B$2,"non - reprise tardive","oui")))</f>
        <v/>
      </c>
      <c r="I21" s="15" t="str">
        <f>IF(I19="","",IF(I20="","non - pas reprise",IF(I20&gt;param!$B$2,"non - reprise tardive","oui")))</f>
        <v/>
      </c>
      <c r="J21" s="15" t="str">
        <f>IF(J19="","",IF(J20="","non - pas reprise",IF(J20&gt;param!$B$2,"non - reprise tardive","oui")))</f>
        <v/>
      </c>
      <c r="K21" s="15" t="str">
        <f>IF(K19="","",IF(K20="","non - pas reprise",IF(K20&gt;param!$B$2,"non - reprise tardive","oui")))</f>
        <v/>
      </c>
      <c r="L21" s="15" t="str">
        <f>IF(L19="","",IF(L20="","non - pas reprise",IF(L20&gt;param!$B$2,"non - reprise tardive","oui")))</f>
        <v/>
      </c>
      <c r="M21" s="15" t="str">
        <f>IF(M19="","",IF(M20="","non - pas reprise",IF(M20&gt;param!$B$2,"non - reprise tardive","oui")))</f>
        <v/>
      </c>
      <c r="N21" s="15" t="str">
        <f>IF(N19="","",IF(N20="","non - pas reprise",IF(N20&gt;param!$B$2,"non - reprise tardive","oui")))</f>
        <v/>
      </c>
      <c r="O21" s="15" t="str">
        <f>IF(O19="","",IF(O20="","non - pas reprise",IF(O20&gt;param!$B$2,"non - reprise tardive","oui")))</f>
        <v/>
      </c>
      <c r="P21" s="15" t="str">
        <f>IF(P19="","",IF(P20="","non - pas reprise",IF(P20&gt;param!$B$2,"non - reprise tardive","oui")))</f>
        <v/>
      </c>
      <c r="R21" s="80" t="s">
        <v>82</v>
      </c>
      <c r="S21" s="15" t="str">
        <f>IF(B19="","",MIN(S19,MAX(0,IF(B20="",param!$B$6,MIN(param!$B$6,B20-1))-MAX(param!$B$5,B19,B22)+1)))</f>
        <v/>
      </c>
      <c r="T21" s="15" t="str">
        <f>IF(C19="","",MIN(T19,MAX(0,IF(C20="",param!$B$6,MIN(param!$B$6,C20-1))-MAX(param!$B$5,C19,C22)+1)))</f>
        <v/>
      </c>
      <c r="U21" s="15" t="str">
        <f>IF(D19="","",MIN(U19,MAX(0,IF(D20="",param!$B$6,MIN(param!$B$6,D20-1))-MAX(param!$B$5,D19,D22)+1)))</f>
        <v/>
      </c>
      <c r="V21" s="15" t="str">
        <f>IF(E19="","",MIN(V19,MAX(0,IF(E20="",param!$B$6,MIN(param!$B$6,E20-1))-MAX(param!$B$5,E19,E22)+1)))</f>
        <v/>
      </c>
      <c r="W21" s="15" t="str">
        <f>IF(F19="","",MIN(W19,MAX(0,IF(F20="",param!$B$6,MIN(param!$B$6,F20-1))-MAX(param!$B$5,F19,F22)+1)))</f>
        <v/>
      </c>
      <c r="X21" s="15" t="str">
        <f>IF(G19="","",MIN(X19,MAX(0,IF(G20="",param!$B$6,MIN(param!$B$6,G20-1))-MAX(param!$B$5,G19,G22)+1)))</f>
        <v/>
      </c>
      <c r="Y21" s="15" t="str">
        <f>IF(H19="","",MIN(Y19,MAX(0,IF(H20="",param!$B$6,MIN(param!$B$6,H20-1))-MAX(param!$B$5,H19,H22)+1)))</f>
        <v/>
      </c>
      <c r="Z21" s="15" t="str">
        <f>IF(I19="","",MIN(Z19,MAX(0,IF(I20="",param!$B$6,MIN(param!$B$6,I20-1))-MAX(param!$B$5,I19,I22)+1)))</f>
        <v/>
      </c>
      <c r="AA21" s="15" t="str">
        <f>IF(J19="","",MIN(AA19,MAX(0,IF(J20="",param!$B$6,MIN(param!$B$6,J20-1))-MAX(param!$B$5,J19,J22)+1)))</f>
        <v/>
      </c>
      <c r="AB21" s="15" t="str">
        <f>IF(K19="","",MIN(AB19,MAX(0,IF(K20="",param!$B$6,MIN(param!$B$6,K20-1))-MAX(param!$B$5,K19,K22)+1)))</f>
        <v/>
      </c>
      <c r="AC21" s="15" t="str">
        <f>IF(L19="","",MIN(AC19,MAX(0,IF(L20="",param!$B$6,MIN(param!$B$6,L20-1))-MAX(param!$B$5,L19,L22)+1)))</f>
        <v/>
      </c>
      <c r="AD21" s="15" t="str">
        <f>IF(M19="","",MIN(AD19,MAX(0,IF(M20="",param!$B$6,MIN(param!$B$6,M20-1))-MAX(param!$B$5,M19,M22)+1)))</f>
        <v/>
      </c>
      <c r="AE21" s="15" t="str">
        <f>IF(N19="","",MIN(AE19,MAX(0,IF(N20="",param!$B$6,MIN(param!$B$6,N20-1))-MAX(param!$B$5,N19,N22)+1)))</f>
        <v/>
      </c>
      <c r="AF21" s="15" t="str">
        <f>IF(O19="","",MIN(AF19,MAX(0,IF(O20="",param!$B$6,MIN(param!$B$6,O20-1))-MAX(param!$B$5,O19,O22)+1)))</f>
        <v/>
      </c>
      <c r="AG21" s="15" t="str">
        <f>IF(P19="","",MIN(AG19,MAX(0,IF(P20="",param!$B$6,MIN(param!$B$6,P20-1))-MAX(param!$B$5,P19,P22)+1)))</f>
        <v/>
      </c>
    </row>
    <row r="22" spans="1:33">
      <c r="A22" s="80" t="s">
        <v>83</v>
      </c>
      <c r="B22" s="91" t="str">
        <f>IF(OR(B19="",B20=""),"",IF(B19&gt;=B18,B19,MAX(B18,MIN(B18+150,B20,param!$B$2+1))))</f>
        <v/>
      </c>
      <c r="C22" s="91" t="str">
        <f>IF(OR(C19="",C20=""),"",IF(C19&gt;=C18,C19,MAX(C18,MIN(C18+150,C20,param!$B$2+1))))</f>
        <v/>
      </c>
      <c r="D22" s="91" t="str">
        <f>IF(OR(D19="",D20=""),"",IF(D19&gt;=D18,D19,MAX(D18,MIN(D18+150,D20,param!$B$2+1))))</f>
        <v/>
      </c>
      <c r="E22" s="91" t="str">
        <f>IF(OR(E19="",E20=""),"",IF(E19&gt;=E18,E19,MAX(E18,MIN(E18+150,E20,param!$B$2+1))))</f>
        <v/>
      </c>
      <c r="F22" s="91" t="str">
        <f>IF(OR(F19="",F20=""),"",IF(F19&gt;=F18,F19,MAX(F18,MIN(F18+150,F20,param!$B$2+1))))</f>
        <v/>
      </c>
      <c r="G22" s="91" t="str">
        <f>IF(OR(G19="",G20=""),"",IF(G19&gt;=G18,G19,MAX(G18,MIN(G18+150,G20,param!$B$2+1))))</f>
        <v/>
      </c>
      <c r="H22" s="91" t="str">
        <f>IF(OR(H19="",H20=""),"",IF(H19&gt;=H18,H19,MAX(H18,MIN(H18+150,H20,param!$B$2+1))))</f>
        <v/>
      </c>
      <c r="I22" s="91" t="str">
        <f>IF(OR(I19="",I20=""),"",IF(I19&gt;=I18,I19,MAX(I18,MIN(I18+150,I20,param!$B$2+1))))</f>
        <v/>
      </c>
      <c r="J22" s="91" t="str">
        <f>IF(OR(J19="",J20=""),"",IF(J19&gt;=J18,J19,MAX(J18,MIN(J18+150,J20,param!$B$2+1))))</f>
        <v/>
      </c>
      <c r="K22" s="91" t="str">
        <f>IF(OR(K19="",K20=""),"",IF(K19&gt;=K18,K19,MAX(K18,MIN(K18+150,K20,param!$B$2+1))))</f>
        <v/>
      </c>
      <c r="L22" s="91" t="str">
        <f>IF(OR(L19="",L20=""),"",IF(L19&gt;=L18,L19,MAX(L18,MIN(L18+150,L20,param!$B$2+1))))</f>
        <v/>
      </c>
      <c r="M22" s="91" t="str">
        <f>IF(OR(M19="",M20=""),"",IF(M19&gt;=M18,M19,MAX(M18,MIN(M18+150,M20,param!$B$2+1))))</f>
        <v/>
      </c>
      <c r="N22" s="91" t="str">
        <f>IF(OR(N19="",N20=""),"",IF(N19&gt;=N18,N19,MAX(N18,MIN(N18+150,N20,param!$B$2+1))))</f>
        <v/>
      </c>
      <c r="O22" s="91" t="str">
        <f>IF(OR(O19="",O20=""),"",IF(O19&gt;=O18,O19,MAX(O18,MIN(O18+150,O20,param!$B$2+1))))</f>
        <v/>
      </c>
      <c r="P22" s="91" t="str">
        <f>IF(OR(P19="",P20=""),"",IF(P19&gt;=P18,P19,MAX(P18,MIN(P18+150,P20,param!$B$2+1))))</f>
        <v/>
      </c>
      <c r="R22" s="80" t="s">
        <v>84</v>
      </c>
      <c r="S22" s="80" t="s">
        <v>85</v>
      </c>
      <c r="T22" s="80" t="s">
        <v>85</v>
      </c>
      <c r="U22" s="80" t="s">
        <v>85</v>
      </c>
      <c r="V22" s="80" t="s">
        <v>85</v>
      </c>
      <c r="W22" s="80" t="s">
        <v>85</v>
      </c>
      <c r="X22" s="80" t="s">
        <v>85</v>
      </c>
      <c r="Y22" s="80" t="s">
        <v>85</v>
      </c>
      <c r="Z22" s="80" t="s">
        <v>85</v>
      </c>
      <c r="AA22" s="80" t="s">
        <v>85</v>
      </c>
      <c r="AB22" s="80" t="s">
        <v>85</v>
      </c>
      <c r="AC22" s="80" t="s">
        <v>85</v>
      </c>
      <c r="AD22" s="80" t="s">
        <v>85</v>
      </c>
      <c r="AE22" s="80" t="s">
        <v>85</v>
      </c>
      <c r="AF22" s="80" t="s">
        <v>85</v>
      </c>
      <c r="AG22" s="80" t="s">
        <v>85</v>
      </c>
    </row>
    <row r="23" spans="1:33">
      <c r="A23" s="87"/>
      <c r="B23" s="92"/>
      <c r="C23" s="80"/>
      <c r="D23" s="80"/>
      <c r="E23" s="80"/>
      <c r="F23" s="80"/>
      <c r="G23" s="80"/>
      <c r="H23" s="80"/>
      <c r="I23" s="80"/>
      <c r="J23" s="80"/>
      <c r="K23" s="80"/>
      <c r="L23" s="80"/>
      <c r="M23" s="80"/>
      <c r="N23" s="80"/>
      <c r="O23" s="80"/>
      <c r="P23" s="80"/>
    </row>
    <row r="24" spans="1:33" ht="28.5">
      <c r="A24" s="81" t="s">
        <v>86</v>
      </c>
      <c r="B24" s="23"/>
      <c r="C24" s="23"/>
      <c r="D24" s="23"/>
      <c r="E24" s="23"/>
      <c r="F24" s="23"/>
      <c r="G24" s="23"/>
      <c r="H24" s="23"/>
      <c r="I24" s="23"/>
      <c r="J24" s="23"/>
      <c r="K24" s="23"/>
      <c r="L24" s="23"/>
      <c r="M24" s="23"/>
      <c r="N24" s="23"/>
      <c r="O24" s="23"/>
      <c r="P24" s="23"/>
      <c r="R24" s="80" t="s">
        <v>78</v>
      </c>
      <c r="S24" s="15" t="str">
        <f>IF(B24="","",MAX(0,IF(B25="",param!$B$4+1,MIN(param!$B$4+1,B25))-MAX(B24+S27,B$22)))</f>
        <v/>
      </c>
      <c r="T24" s="15" t="str">
        <f>IF(C24="","",MAX(0,IF(C25="",param!$B$4+1,MIN(param!$B$4+1,C25))-MAX(C24+T27,C$22)))</f>
        <v/>
      </c>
      <c r="U24" s="15" t="str">
        <f>IF(D24="","",MAX(0,IF(D25="",param!$B$4+1,MIN(param!$B$4+1,D25))-MAX(D24+U27,D$22)))</f>
        <v/>
      </c>
      <c r="V24" s="15" t="str">
        <f>IF(E24="","",MAX(0,IF(E25="",param!$B$4+1,MIN(param!$B$4+1,E25))-MAX(E24+V27,E$22)))</f>
        <v/>
      </c>
      <c r="W24" s="15" t="str">
        <f>IF(F24="","",MAX(0,IF(F25="",param!$B$4+1,MIN(param!$B$4+1,F25))-MAX(F24+W27,F$22)))</f>
        <v/>
      </c>
      <c r="X24" s="15" t="str">
        <f>IF(G24="","",MAX(0,IF(G25="",param!$B$4+1,MIN(param!$B$4+1,G25))-MAX(G24+X27,G$22)))</f>
        <v/>
      </c>
      <c r="Y24" s="15" t="str">
        <f>IF(H24="","",MAX(0,IF(H25="",param!$B$4+1,MIN(param!$B$4+1,H25))-MAX(H24+Y27,H$22)))</f>
        <v/>
      </c>
      <c r="Z24" s="15" t="str">
        <f>IF(I24="","",MAX(0,IF(I25="",param!$B$4+1,MIN(param!$B$4+1,I25))-MAX(I24+Z27,I$22)))</f>
        <v/>
      </c>
      <c r="AA24" s="15" t="str">
        <f>IF(J24="","",MAX(0,IF(J25="",param!$B$4+1,MIN(param!$B$4+1,J25))-MAX(J24+AA27,J$22)))</f>
        <v/>
      </c>
      <c r="AB24" s="15" t="str">
        <f>IF(K24="","",MAX(0,IF(K25="",param!$B$4+1,MIN(param!$B$4+1,K25))-MAX(K24+AB27,K$22)))</f>
        <v/>
      </c>
      <c r="AC24" s="15" t="str">
        <f>IF(L24="","",MAX(0,IF(L25="",param!$B$4+1,MIN(param!$B$4+1,L25))-MAX(L24+AC27,L$22)))</f>
        <v/>
      </c>
      <c r="AD24" s="15" t="str">
        <f>IF(M24="","",MAX(0,IF(M25="",param!$B$4+1,MIN(param!$B$4+1,M25))-MAX(M24+AD27,M$22)))</f>
        <v/>
      </c>
      <c r="AE24" s="15" t="str">
        <f>IF(N24="","",MAX(0,IF(N25="",param!$B$4+1,MIN(param!$B$4+1,N25))-MAX(N24+AE27,N$22)))</f>
        <v/>
      </c>
      <c r="AF24" s="15" t="str">
        <f>IF(O24="","",MAX(0,IF(O25="",param!$B$4+1,MIN(param!$B$4+1,O25))-MAX(O24+AF27,O$22)))</f>
        <v/>
      </c>
      <c r="AG24" s="15" t="str">
        <f>IF(P24="","",MAX(0,IF(P25="",param!$B$4+1,MIN(param!$B$4+1,P25))-MAX(P24+AG27,P$22)))</f>
        <v/>
      </c>
    </row>
    <row r="25" spans="1:33" ht="28.5">
      <c r="A25" s="81" t="s">
        <v>87</v>
      </c>
      <c r="B25" s="23"/>
      <c r="C25" s="23"/>
      <c r="D25" s="23"/>
      <c r="E25" s="93"/>
      <c r="F25" s="23"/>
      <c r="G25" s="93"/>
      <c r="H25" s="23"/>
      <c r="I25" s="23"/>
      <c r="J25" s="23"/>
      <c r="K25" s="23"/>
      <c r="L25" s="23"/>
      <c r="M25" s="23"/>
      <c r="N25" s="23"/>
      <c r="O25" s="23"/>
      <c r="P25" s="23"/>
      <c r="R25" s="80" t="s">
        <v>80</v>
      </c>
      <c r="S25" s="15" t="str">
        <f>IF(OR(B24="",LEFT(B$16,6)&lt;&gt;"Mesure",LEFT(B$13,6)&lt;&gt;"Mesure"),"",MAX(0,MIN(VLOOKUP(B$13,param!$E$3:$H$9,3,0)+1,IF(B25="",param!$B$4+1,MIN(param!$B$4+1,B25)))-MAX(B24+S27,B$22,VLOOKUP(B$13,param!$E$3:$H$9,2,0))))</f>
        <v/>
      </c>
      <c r="T25" s="15" t="str">
        <f>IF(OR(C24="",LEFT(C$16,6)&lt;&gt;"Mesure",LEFT(C$13,6)&lt;&gt;"Mesure"),"",MAX(0,MIN(VLOOKUP(C$13,param!$E$3:$H$9,3,0)+1,IF(C25="",param!$B$4+1,MIN(param!$B$4+1,C25)))-MAX(C24+T27,C$22,VLOOKUP(C$13,param!$E$3:$H$9,2,0))))</f>
        <v/>
      </c>
      <c r="U25" s="15" t="str">
        <f>IF(OR(D24="",LEFT(D$16,6)&lt;&gt;"Mesure",LEFT(D$13,6)&lt;&gt;"Mesure"),"",MAX(0,MIN(VLOOKUP(D$13,param!$E$3:$H$9,3,0)+1,IF(D25="",param!$B$4+1,MIN(param!$B$4+1,D25)))-MAX(D24+U27,D$22,VLOOKUP(D$13,param!$E$3:$H$9,2,0))))</f>
        <v/>
      </c>
      <c r="V25" s="15" t="str">
        <f>IF(OR(E24="",LEFT(E$16,6)&lt;&gt;"Mesure",LEFT(E$13,6)&lt;&gt;"Mesure"),"",MAX(0,MIN(VLOOKUP(E$13,param!$E$3:$H$9,3,0)+1,IF(E25="",param!$B$4+1,MIN(param!$B$4+1,E25)))-MAX(E24+V27,E$22,VLOOKUP(E$13,param!$E$3:$H$9,2,0))))</f>
        <v/>
      </c>
      <c r="W25" s="15" t="str">
        <f>IF(OR(F24="",LEFT(F$16,6)&lt;&gt;"Mesure",LEFT(F$13,6)&lt;&gt;"Mesure"),"",MAX(0,MIN(VLOOKUP(F$13,param!$E$3:$H$9,3,0)+1,IF(F25="",param!$B$4+1,MIN(param!$B$4+1,F25)))-MAX(F24+W27,F$22,VLOOKUP(F$13,param!$E$3:$H$9,2,0))))</f>
        <v/>
      </c>
      <c r="X25" s="15" t="str">
        <f>IF(OR(G24="",LEFT(G$16,6)&lt;&gt;"Mesure",LEFT(G$13,6)&lt;&gt;"Mesure"),"",MAX(0,MIN(VLOOKUP(G$13,param!$E$3:$H$9,3,0)+1,IF(G25="",param!$B$4+1,MIN(param!$B$4+1,G25)))-MAX(G24+X27,G$22,VLOOKUP(G$13,param!$E$3:$H$9,2,0))))</f>
        <v/>
      </c>
      <c r="Y25" s="15" t="str">
        <f>IF(OR(H24="",LEFT(H$16,6)&lt;&gt;"Mesure",LEFT(H$13,6)&lt;&gt;"Mesure"),"",MAX(0,MIN(VLOOKUP(H$13,param!$E$3:$H$9,3,0)+1,IF(H25="",param!$B$4+1,MIN(param!$B$4+1,H25)))-MAX(H24+Y27,H$22,VLOOKUP(H$13,param!$E$3:$H$9,2,0))))</f>
        <v/>
      </c>
      <c r="Z25" s="15" t="str">
        <f>IF(OR(I24="",LEFT(I$16,6)&lt;&gt;"Mesure",LEFT(I$13,6)&lt;&gt;"Mesure"),"",MAX(0,MIN(VLOOKUP(I$13,param!$E$3:$H$9,3,0)+1,IF(I25="",param!$B$4+1,MIN(param!$B$4+1,I25)))-MAX(I24+Z27,I$22,VLOOKUP(I$13,param!$E$3:$H$9,2,0))))</f>
        <v/>
      </c>
      <c r="AA25" s="15" t="str">
        <f>IF(OR(J24="",LEFT(J$16,6)&lt;&gt;"Mesure",LEFT(J$13,6)&lt;&gt;"Mesure"),"",MAX(0,MIN(VLOOKUP(J$13,param!$E$3:$H$9,3,0)+1,IF(J25="",param!$B$4+1,MIN(param!$B$4+1,J25)))-MAX(J24+AA27,J$22,VLOOKUP(J$13,param!$E$3:$H$9,2,0))))</f>
        <v/>
      </c>
      <c r="AB25" s="15" t="str">
        <f>IF(OR(K24="",LEFT(K$16,6)&lt;&gt;"Mesure",LEFT(K$13,6)&lt;&gt;"Mesure"),"",MAX(0,MIN(VLOOKUP(K$13,param!$E$3:$H$9,3,0)+1,IF(K25="",param!$B$4+1,MIN(param!$B$4+1,K25)))-MAX(K24+AB27,K$22,VLOOKUP(K$13,param!$E$3:$H$9,2,0))))</f>
        <v/>
      </c>
      <c r="AC25" s="15" t="str">
        <f>IF(OR(L24="",LEFT(L$16,6)&lt;&gt;"Mesure",LEFT(L$13,6)&lt;&gt;"Mesure"),"",MAX(0,MIN(VLOOKUP(L$13,param!$E$3:$H$9,3,0)+1,IF(L25="",param!$B$4+1,MIN(param!$B$4+1,L25)))-MAX(L24+AC27,L$22,VLOOKUP(L$13,param!$E$3:$H$9,2,0))))</f>
        <v/>
      </c>
      <c r="AD25" s="15" t="str">
        <f>IF(OR(M24="",LEFT(M$16,6)&lt;&gt;"Mesure",LEFT(M$13,6)&lt;&gt;"Mesure"),"",MAX(0,MIN(VLOOKUP(M$13,param!$E$3:$H$9,3,0)+1,IF(M25="",param!$B$4+1,MIN(param!$B$4+1,M25)))-MAX(M24+AD27,M$22,VLOOKUP(M$13,param!$E$3:$H$9,2,0))))</f>
        <v/>
      </c>
      <c r="AE25" s="15" t="str">
        <f>IF(OR(N24="",LEFT(N$16,6)&lt;&gt;"Mesure",LEFT(N$13,6)&lt;&gt;"Mesure"),"",MAX(0,MIN(VLOOKUP(N$13,param!$E$3:$H$9,3,0)+1,IF(N25="",param!$B$4+1,MIN(param!$B$4+1,N25)))-MAX(N24+AE27,N$22,VLOOKUP(N$13,param!$E$3:$H$9,2,0))))</f>
        <v/>
      </c>
      <c r="AF25" s="15" t="str">
        <f>IF(OR(O24="",LEFT(O$16,6)&lt;&gt;"Mesure",LEFT(O$13,6)&lt;&gt;"Mesure"),"",MAX(0,MIN(VLOOKUP(O$13,param!$E$3:$H$9,3,0)+1,IF(O25="",param!$B$4+1,MIN(param!$B$4+1,O25)))-MAX(O24+AF27,O$22,VLOOKUP(O$13,param!$E$3:$H$9,2,0))))</f>
        <v/>
      </c>
      <c r="AG25" s="15" t="str">
        <f>IF(OR(P24="",LEFT(P$16,6)&lt;&gt;"Mesure",LEFT(P$13,6)&lt;&gt;"Mesure"),"",MAX(0,MIN(VLOOKUP(P$13,param!$E$3:$H$9,3,0)+1,IF(P25="",param!$B$4+1,MIN(param!$B$4+1,P25)))-MAX(P24+AG27,P$22,VLOOKUP(P$13,param!$E$3:$H$9,2,0))))</f>
        <v/>
      </c>
    </row>
    <row r="26" spans="1:33">
      <c r="A26" s="81" t="s">
        <v>88</v>
      </c>
      <c r="B26" s="23"/>
      <c r="C26" s="23"/>
      <c r="D26" s="23"/>
      <c r="E26" s="23"/>
      <c r="F26" s="23"/>
      <c r="G26" s="23"/>
      <c r="H26" s="23"/>
      <c r="I26" s="23"/>
      <c r="J26" s="23"/>
      <c r="K26" s="23"/>
      <c r="L26" s="23"/>
      <c r="M26" s="23"/>
      <c r="N26" s="23"/>
      <c r="O26" s="23"/>
      <c r="P26" s="23"/>
      <c r="R26" s="80" t="s">
        <v>82</v>
      </c>
      <c r="S26" s="15" t="str">
        <f>IF(B24="","",MIN(S24,MAX(0,IF(B25="",param!$B$6,MIN(param!$B$6,B25-1))-MAX(param!$B$5,B24+S27,B$22)+1)))</f>
        <v/>
      </c>
      <c r="T26" s="15" t="str">
        <f>IF(C24="","",MIN(T24,MAX(0,IF(C25="",param!$B$6,MIN(param!$B$6,C25-1))-MAX(param!$B$5,C24+T27,C$22)+1)))</f>
        <v/>
      </c>
      <c r="U26" s="15" t="str">
        <f>IF(D24="","",MIN(U24,MAX(0,IF(D25="",param!$B$6,MIN(param!$B$6,D25-1))-MAX(param!$B$5,D24+U27,D$22)+1)))</f>
        <v/>
      </c>
      <c r="V26" s="15" t="str">
        <f>IF(E24="","",MIN(V24,MAX(0,IF(E25="",param!$B$6,MIN(param!$B$6,E25-1))-MAX(param!$B$5,E24+V27,E$22)+1)))</f>
        <v/>
      </c>
      <c r="W26" s="15" t="str">
        <f>IF(F24="","",MIN(W24,MAX(0,IF(F25="",param!$B$6,MIN(param!$B$6,F25-1))-MAX(param!$B$5,F24+W27,F$22)+1)))</f>
        <v/>
      </c>
      <c r="X26" s="15" t="str">
        <f>IF(G24="","",MIN(X24,MAX(0,IF(G25="",param!$B$6,MIN(param!$B$6,G25-1))-MAX(param!$B$5,G24+X27,G$22)+1)))</f>
        <v/>
      </c>
      <c r="Y26" s="15" t="str">
        <f>IF(H24="","",MIN(Y24,MAX(0,IF(H25="",param!$B$6,MIN(param!$B$6,H25-1))-MAX(param!$B$5,H24+Y27,H$22)+1)))</f>
        <v/>
      </c>
      <c r="Z26" s="15" t="str">
        <f>IF(I24="","",MIN(Z24,MAX(0,IF(I25="",param!$B$6,MIN(param!$B$6,I25-1))-MAX(param!$B$5,I24+Z27,I$22)+1)))</f>
        <v/>
      </c>
      <c r="AA26" s="15" t="str">
        <f>IF(J24="","",MIN(AA24,MAX(0,IF(J25="",param!$B$6,MIN(param!$B$6,J25-1))-MAX(param!$B$5,J24+AA27,J$22)+1)))</f>
        <v/>
      </c>
      <c r="AB26" s="15" t="str">
        <f>IF(K24="","",MIN(AB24,MAX(0,IF(K25="",param!$B$6,MIN(param!$B$6,K25-1))-MAX(param!$B$5,K24+AB27,K$22)+1)))</f>
        <v/>
      </c>
      <c r="AC26" s="15" t="str">
        <f>IF(L24="","",MIN(AC24,MAX(0,IF(L25="",param!$B$6,MIN(param!$B$6,L25-1))-MAX(param!$B$5,L24+AC27,L$22)+1)))</f>
        <v/>
      </c>
      <c r="AD26" s="15" t="str">
        <f>IF(M24="","",MIN(AD24,MAX(0,IF(M25="",param!$B$6,MIN(param!$B$6,M25-1))-MAX(param!$B$5,M24+AD27,M$22)+1)))</f>
        <v/>
      </c>
      <c r="AE26" s="15" t="str">
        <f>IF(N24="","",MIN(AE24,MAX(0,IF(N25="",param!$B$6,MIN(param!$B$6,N25-1))-MAX(param!$B$5,N24+AE27,N$22)+1)))</f>
        <v/>
      </c>
      <c r="AF26" s="15" t="str">
        <f>IF(O24="","",MIN(AF24,MAX(0,IF(O25="",param!$B$6,MIN(param!$B$6,O25-1))-MAX(param!$B$5,O24+AF27,O$22)+1)))</f>
        <v/>
      </c>
      <c r="AG26" s="15" t="str">
        <f>IF(P24="","",MIN(AG24,MAX(0,IF(P25="",param!$B$6,MIN(param!$B$6,P25-1))-MAX(param!$B$5,P24+AG27,P$22)+1)))</f>
        <v/>
      </c>
    </row>
    <row r="27" spans="1:33">
      <c r="A27" s="87" t="s">
        <v>73</v>
      </c>
      <c r="B27" s="94" t="str">
        <f t="shared" ref="B27:P27" si="3">IF(CONCATENATE(B24,B25,B26)="","",IF(B24&lt;B20,"incohérence avec précédent vide",IF(OR(B24="",B25="",B26=""),"Saisie incomplète !","")))</f>
        <v/>
      </c>
      <c r="C27" s="94" t="str">
        <f t="shared" si="3"/>
        <v/>
      </c>
      <c r="D27" s="94" t="str">
        <f t="shared" si="3"/>
        <v/>
      </c>
      <c r="E27" s="94" t="str">
        <f t="shared" si="3"/>
        <v/>
      </c>
      <c r="F27" s="94" t="str">
        <f t="shared" si="3"/>
        <v/>
      </c>
      <c r="G27" s="94" t="str">
        <f t="shared" si="3"/>
        <v/>
      </c>
      <c r="H27" s="94" t="str">
        <f t="shared" si="3"/>
        <v/>
      </c>
      <c r="I27" s="94" t="str">
        <f t="shared" si="3"/>
        <v/>
      </c>
      <c r="J27" s="94" t="str">
        <f t="shared" si="3"/>
        <v/>
      </c>
      <c r="K27" s="94" t="str">
        <f t="shared" si="3"/>
        <v/>
      </c>
      <c r="L27" s="94" t="str">
        <f t="shared" si="3"/>
        <v/>
      </c>
      <c r="M27" s="94" t="str">
        <f t="shared" si="3"/>
        <v/>
      </c>
      <c r="N27" s="94" t="str">
        <f t="shared" si="3"/>
        <v/>
      </c>
      <c r="O27" s="94" t="str">
        <f t="shared" si="3"/>
        <v/>
      </c>
      <c r="P27" s="94" t="str">
        <f t="shared" si="3"/>
        <v/>
      </c>
      <c r="R27" s="80" t="s">
        <v>84</v>
      </c>
      <c r="S27" s="15" t="str">
        <f>IF(B26="","",VLOOKUP(B26,param!$A$43:$B$46,2,0))</f>
        <v/>
      </c>
      <c r="T27" s="15" t="str">
        <f>IF(C26="","",VLOOKUP(C26,param!$A$43:$B$46,2,0))</f>
        <v/>
      </c>
      <c r="U27" s="15" t="str">
        <f>IF(D26="","",VLOOKUP(D26,param!$A$43:$B$46,2,0))</f>
        <v/>
      </c>
      <c r="V27" s="15" t="str">
        <f>IF(E26="","",VLOOKUP(E26,param!$A$43:$B$46,2,0))</f>
        <v/>
      </c>
      <c r="W27" s="15" t="str">
        <f>IF(F26="","",VLOOKUP(F26,param!$A$43:$B$46,2,0))</f>
        <v/>
      </c>
      <c r="X27" s="15" t="str">
        <f>IF(G26="","",VLOOKUP(G26,param!$A$43:$B$46,2,0))</f>
        <v/>
      </c>
      <c r="Y27" s="15" t="str">
        <f>IF(H26="","",VLOOKUP(H26,param!$A$43:$B$46,2,0))</f>
        <v/>
      </c>
      <c r="Z27" s="15" t="str">
        <f>IF(I26="","",VLOOKUP(I26,param!$A$43:$B$46,2,0))</f>
        <v/>
      </c>
      <c r="AA27" s="15" t="str">
        <f>IF(J26="","",VLOOKUP(J26,param!$A$43:$B$46,2,0))</f>
        <v/>
      </c>
      <c r="AB27" s="15" t="str">
        <f>IF(K26="","",VLOOKUP(K26,param!$A$43:$B$46,2,0))</f>
        <v/>
      </c>
      <c r="AC27" s="15" t="str">
        <f>IF(L26="","",VLOOKUP(L26,param!$A$43:$B$46,2,0))</f>
        <v/>
      </c>
      <c r="AD27" s="15" t="str">
        <f>IF(M26="","",VLOOKUP(M26,param!$A$43:$B$46,2,0))</f>
        <v/>
      </c>
      <c r="AE27" s="15" t="str">
        <f>IF(N26="","",VLOOKUP(N26,param!$A$43:$B$46,2,0))</f>
        <v/>
      </c>
      <c r="AF27" s="15" t="str">
        <f>IF(O26="","",VLOOKUP(O26,param!$A$43:$B$46,2,0))</f>
        <v/>
      </c>
      <c r="AG27" s="15" t="str">
        <f>IF(P26="","",VLOOKUP(P26,param!$A$43:$B$46,2,0))</f>
        <v/>
      </c>
    </row>
    <row r="28" spans="1:33" ht="28.5">
      <c r="A28" s="81" t="s">
        <v>86</v>
      </c>
      <c r="B28" s="23"/>
      <c r="C28" s="23"/>
      <c r="D28" s="23"/>
      <c r="E28" s="23"/>
      <c r="F28" s="23"/>
      <c r="G28" s="23"/>
      <c r="H28" s="23"/>
      <c r="I28" s="23"/>
      <c r="J28" s="23"/>
      <c r="K28" s="23"/>
      <c r="L28" s="23"/>
      <c r="M28" s="23"/>
      <c r="N28" s="23"/>
      <c r="O28" s="23"/>
      <c r="P28" s="23"/>
      <c r="R28" s="80" t="s">
        <v>78</v>
      </c>
      <c r="S28" s="15" t="str">
        <f>IF(B28="","",MAX(0,IF(B29="",param!$B$4+1,MIN(param!$B$4+1,B29))-MAX(B28+S31,B$22)))</f>
        <v/>
      </c>
      <c r="T28" s="15" t="str">
        <f>IF(C28="","",MAX(0,IF(C29="",param!$B$4+1,MIN(param!$B$4+1,C29))-MAX(C28+T31,C$22)))</f>
        <v/>
      </c>
      <c r="U28" s="15" t="str">
        <f>IF(D28="","",MAX(0,IF(D29="",param!$B$4+1,MIN(param!$B$4+1,D29))-MAX(D28+U31,D$22)))</f>
        <v/>
      </c>
      <c r="V28" s="15" t="str">
        <f>IF(E28="","",MAX(0,IF(E29="",param!$B$4+1,MIN(param!$B$4+1,E29))-MAX(E28+V31,E$22)))</f>
        <v/>
      </c>
      <c r="W28" s="15" t="str">
        <f>IF(F28="","",MAX(0,IF(F29="",param!$B$4+1,MIN(param!$B$4+1,F29))-MAX(F28+W31,F$22)))</f>
        <v/>
      </c>
      <c r="X28" s="15" t="str">
        <f>IF(G28="","",MAX(0,IF(G29="",param!$B$4+1,MIN(param!$B$4+1,G29))-MAX(G28+X31,G$22)))</f>
        <v/>
      </c>
      <c r="Y28" s="15" t="str">
        <f>IF(H28="","",MAX(0,IF(H29="",param!$B$4+1,MIN(param!$B$4+1,H29))-MAX(H28+Y31,H$22)))</f>
        <v/>
      </c>
      <c r="Z28" s="15" t="str">
        <f>IF(I28="","",MAX(0,IF(I29="",param!$B$4+1,MIN(param!$B$4+1,I29))-MAX(I28+Z31,I$22)))</f>
        <v/>
      </c>
      <c r="AA28" s="15" t="str">
        <f>IF(J28="","",MAX(0,IF(J29="",param!$B$4+1,MIN(param!$B$4+1,J29))-MAX(J28+AA31,J$22)))</f>
        <v/>
      </c>
      <c r="AB28" s="15" t="str">
        <f>IF(K28="","",MAX(0,IF(K29="",param!$B$4+1,MIN(param!$B$4+1,K29))-MAX(K28+AB31,K$22)))</f>
        <v/>
      </c>
      <c r="AC28" s="15" t="str">
        <f>IF(L28="","",MAX(0,IF(L29="",param!$B$4+1,MIN(param!$B$4+1,L29))-MAX(L28+AC31,L$22)))</f>
        <v/>
      </c>
      <c r="AD28" s="15" t="str">
        <f>IF(M28="","",MAX(0,IF(M29="",param!$B$4+1,MIN(param!$B$4+1,M29))-MAX(M28+AD31,M$22)))</f>
        <v/>
      </c>
      <c r="AE28" s="15" t="str">
        <f>IF(N28="","",MAX(0,IF(N29="",param!$B$4+1,MIN(param!$B$4+1,N29))-MAX(N28+AE31,N$22)))</f>
        <v/>
      </c>
      <c r="AF28" s="15" t="str">
        <f>IF(O28="","",MAX(0,IF(O29="",param!$B$4+1,MIN(param!$B$4+1,O29))-MAX(O28+AF31,O$22)))</f>
        <v/>
      </c>
      <c r="AG28" s="15" t="str">
        <f>IF(P28="","",MAX(0,IF(P29="",param!$B$4+1,MIN(param!$B$4+1,P29))-MAX(P28+AG31,P$22)))</f>
        <v/>
      </c>
    </row>
    <row r="29" spans="1:33" ht="28.5">
      <c r="A29" s="81" t="s">
        <v>87</v>
      </c>
      <c r="B29" s="23"/>
      <c r="C29" s="23"/>
      <c r="D29" s="23"/>
      <c r="E29" s="23"/>
      <c r="F29" s="23"/>
      <c r="G29" s="23"/>
      <c r="H29" s="23"/>
      <c r="I29" s="23"/>
      <c r="J29" s="23"/>
      <c r="K29" s="23"/>
      <c r="L29" s="23"/>
      <c r="M29" s="23"/>
      <c r="N29" s="23"/>
      <c r="O29" s="23"/>
      <c r="P29" s="23"/>
      <c r="R29" s="80" t="s">
        <v>80</v>
      </c>
      <c r="S29" s="15" t="str">
        <f>IF(OR(B28="",LEFT(B$16,6)&lt;&gt;"Mesure",LEFT(B$13,6)&lt;&gt;"Mesure"),"",MAX(0,MIN(VLOOKUP(B$13,param!$E$3:$H$9,3,0)+1,IF(B29="",param!$B$4+1,MIN(param!$B$4+1,B29)))-MAX(B28+S31,B$22,VLOOKUP(B$13,param!$E$3:$H$9,2,0))))</f>
        <v/>
      </c>
      <c r="T29" s="15" t="str">
        <f>IF(OR(C28="",LEFT(C$16,6)&lt;&gt;"Mesure",LEFT(C$13,6)&lt;&gt;"Mesure"),"",MAX(0,MIN(VLOOKUP(C$13,param!$E$3:$H$9,3,0)+1,IF(C29="",param!$B$4+1,MIN(param!$B$4+1,C29)))-MAX(C28+T31,C$22,VLOOKUP(C$13,param!$E$3:$H$9,2,0))))</f>
        <v/>
      </c>
      <c r="U29" s="15" t="str">
        <f>IF(OR(D28="",LEFT(D$16,6)&lt;&gt;"Mesure",LEFT(D$13,6)&lt;&gt;"Mesure"),"",MAX(0,MIN(VLOOKUP(D$13,param!$E$3:$H$9,3,0)+1,IF(D29="",param!$B$4+1,MIN(param!$B$4+1,D29)))-MAX(D28+U31,D$22,VLOOKUP(D$13,param!$E$3:$H$9,2,0))))</f>
        <v/>
      </c>
      <c r="V29" s="15" t="str">
        <f>IF(OR(E28="",LEFT(E$16,6)&lt;&gt;"Mesure",LEFT(E$13,6)&lt;&gt;"Mesure"),"",MAX(0,MIN(VLOOKUP(E$13,param!$E$3:$H$9,3,0)+1,IF(E29="",param!$B$4+1,MIN(param!$B$4+1,E29)))-MAX(E28+V31,E$22,VLOOKUP(E$13,param!$E$3:$H$9,2,0))))</f>
        <v/>
      </c>
      <c r="W29" s="15" t="str">
        <f>IF(OR(F28="",LEFT(F$16,6)&lt;&gt;"Mesure",LEFT(F$13,6)&lt;&gt;"Mesure"),"",MAX(0,MIN(VLOOKUP(F$13,param!$E$3:$H$9,3,0)+1,IF(F29="",param!$B$4+1,MIN(param!$B$4+1,F29)))-MAX(F28+W31,F$22,VLOOKUP(F$13,param!$E$3:$H$9,2,0))))</f>
        <v/>
      </c>
      <c r="X29" s="15" t="str">
        <f>IF(OR(G28="",LEFT(G$16,6)&lt;&gt;"Mesure",LEFT(G$13,6)&lt;&gt;"Mesure"),"",MAX(0,MIN(VLOOKUP(G$13,param!$E$3:$H$9,3,0)+1,IF(G29="",param!$B$4+1,MIN(param!$B$4+1,G29)))-MAX(G28+X31,G$22,VLOOKUP(G$13,param!$E$3:$H$9,2,0))))</f>
        <v/>
      </c>
      <c r="Y29" s="15" t="str">
        <f>IF(OR(H28="",LEFT(H$16,6)&lt;&gt;"Mesure",LEFT(H$13,6)&lt;&gt;"Mesure"),"",MAX(0,MIN(VLOOKUP(H$13,param!$E$3:$H$9,3,0)+1,IF(H29="",param!$B$4+1,MIN(param!$B$4+1,H29)))-MAX(H28+Y31,H$22,VLOOKUP(H$13,param!$E$3:$H$9,2,0))))</f>
        <v/>
      </c>
      <c r="Z29" s="15" t="str">
        <f>IF(OR(I28="",LEFT(I$16,6)&lt;&gt;"Mesure",LEFT(I$13,6)&lt;&gt;"Mesure"),"",MAX(0,MIN(VLOOKUP(I$13,param!$E$3:$H$9,3,0)+1,IF(I29="",param!$B$4+1,MIN(param!$B$4+1,I29)))-MAX(I28+Z31,I$22,VLOOKUP(I$13,param!$E$3:$H$9,2,0))))</f>
        <v/>
      </c>
      <c r="AA29" s="15" t="str">
        <f>IF(OR(J28="",LEFT(J$16,6)&lt;&gt;"Mesure",LEFT(J$13,6)&lt;&gt;"Mesure"),"",MAX(0,MIN(VLOOKUP(J$13,param!$E$3:$H$9,3,0)+1,IF(J29="",param!$B$4+1,MIN(param!$B$4+1,J29)))-MAX(J28+AA31,J$22,VLOOKUP(J$13,param!$E$3:$H$9,2,0))))</f>
        <v/>
      </c>
      <c r="AB29" s="15" t="str">
        <f>IF(OR(K28="",LEFT(K$16,6)&lt;&gt;"Mesure",LEFT(K$13,6)&lt;&gt;"Mesure"),"",MAX(0,MIN(VLOOKUP(K$13,param!$E$3:$H$9,3,0)+1,IF(K29="",param!$B$4+1,MIN(param!$B$4+1,K29)))-MAX(K28+AB31,K$22,VLOOKUP(K$13,param!$E$3:$H$9,2,0))))</f>
        <v/>
      </c>
      <c r="AC29" s="15" t="str">
        <f>IF(OR(L28="",LEFT(L$16,6)&lt;&gt;"Mesure",LEFT(L$13,6)&lt;&gt;"Mesure"),"",MAX(0,MIN(VLOOKUP(L$13,param!$E$3:$H$9,3,0)+1,IF(L29="",param!$B$4+1,MIN(param!$B$4+1,L29)))-MAX(L28+AC31,L$22,VLOOKUP(L$13,param!$E$3:$H$9,2,0))))</f>
        <v/>
      </c>
      <c r="AD29" s="15" t="str">
        <f>IF(OR(M28="",LEFT(M$16,6)&lt;&gt;"Mesure",LEFT(M$13,6)&lt;&gt;"Mesure"),"",MAX(0,MIN(VLOOKUP(M$13,param!$E$3:$H$9,3,0)+1,IF(M29="",param!$B$4+1,MIN(param!$B$4+1,M29)))-MAX(M28+AD31,M$22,VLOOKUP(M$13,param!$E$3:$H$9,2,0))))</f>
        <v/>
      </c>
      <c r="AE29" s="15" t="str">
        <f>IF(OR(N28="",LEFT(N$16,6)&lt;&gt;"Mesure",LEFT(N$13,6)&lt;&gt;"Mesure"),"",MAX(0,MIN(VLOOKUP(N$13,param!$E$3:$H$9,3,0)+1,IF(N29="",param!$B$4+1,MIN(param!$B$4+1,N29)))-MAX(N28+AE31,N$22,VLOOKUP(N$13,param!$E$3:$H$9,2,0))))</f>
        <v/>
      </c>
      <c r="AF29" s="15" t="str">
        <f>IF(OR(O28="",LEFT(O$16,6)&lt;&gt;"Mesure",LEFT(O$13,6)&lt;&gt;"Mesure"),"",MAX(0,MIN(VLOOKUP(O$13,param!$E$3:$H$9,3,0)+1,IF(O29="",param!$B$4+1,MIN(param!$B$4+1,O29)))-MAX(O28+AF31,O$22,VLOOKUP(O$13,param!$E$3:$H$9,2,0))))</f>
        <v/>
      </c>
      <c r="AG29" s="15" t="str">
        <f>IF(OR(P28="",LEFT(P$16,6)&lt;&gt;"Mesure",LEFT(P$13,6)&lt;&gt;"Mesure"),"",MAX(0,MIN(VLOOKUP(P$13,param!$E$3:$H$9,3,0)+1,IF(P29="",param!$B$4+1,MIN(param!$B$4+1,P29)))-MAX(P28+AG31,P$22,VLOOKUP(P$13,param!$E$3:$H$9,2,0))))</f>
        <v/>
      </c>
    </row>
    <row r="30" spans="1:33">
      <c r="A30" s="81" t="s">
        <v>88</v>
      </c>
      <c r="B30" s="23"/>
      <c r="C30" s="23"/>
      <c r="D30" s="23"/>
      <c r="E30" s="23"/>
      <c r="F30" s="23"/>
      <c r="G30" s="23"/>
      <c r="H30" s="23"/>
      <c r="I30" s="23"/>
      <c r="J30" s="23"/>
      <c r="K30" s="23"/>
      <c r="L30" s="23"/>
      <c r="M30" s="23"/>
      <c r="N30" s="23"/>
      <c r="O30" s="23"/>
      <c r="P30" s="23"/>
      <c r="R30" s="80" t="s">
        <v>82</v>
      </c>
      <c r="S30" s="15" t="str">
        <f>IF(B28="","",MIN(S28,MAX(0,IF(B29="",param!$B$6,MIN(param!$B$6,B29-1))-MAX(param!$B$5,B28+S31,B$22)+1)))</f>
        <v/>
      </c>
      <c r="T30" s="15" t="str">
        <f>IF(C28="","",MIN(T28,MAX(0,IF(C29="",param!$B$6,MIN(param!$B$6,C29-1))-MAX(param!$B$5,C28+T31,C$22)+1)))</f>
        <v/>
      </c>
      <c r="U30" s="15" t="str">
        <f>IF(D28="","",MIN(U28,MAX(0,IF(D29="",param!$B$6,MIN(param!$B$6,D29-1))-MAX(param!$B$5,D28+U31,D$22)+1)))</f>
        <v/>
      </c>
      <c r="V30" s="15" t="str">
        <f>IF(E28="","",MIN(V28,MAX(0,IF(E29="",param!$B$6,MIN(param!$B$6,E29-1))-MAX(param!$B$5,E28+V31,E$22)+1)))</f>
        <v/>
      </c>
      <c r="W30" s="15" t="str">
        <f>IF(F28="","",MIN(W28,MAX(0,IF(F29="",param!$B$6,MIN(param!$B$6,F29-1))-MAX(param!$B$5,F28+W31,F$22)+1)))</f>
        <v/>
      </c>
      <c r="X30" s="15" t="str">
        <f>IF(G28="","",MIN(X28,MAX(0,IF(G29="",param!$B$6,MIN(param!$B$6,G29-1))-MAX(param!$B$5,G28+X31,G$22)+1)))</f>
        <v/>
      </c>
      <c r="Y30" s="15" t="str">
        <f>IF(H28="","",MIN(Y28,MAX(0,IF(H29="",param!$B$6,MIN(param!$B$6,H29-1))-MAX(param!$B$5,H28+Y31,H$22)+1)))</f>
        <v/>
      </c>
      <c r="Z30" s="15" t="str">
        <f>IF(I28="","",MIN(Z28,MAX(0,IF(I29="",param!$B$6,MIN(param!$B$6,I29-1))-MAX(param!$B$5,I28+Z31,I$22)+1)))</f>
        <v/>
      </c>
      <c r="AA30" s="15" t="str">
        <f>IF(J28="","",MIN(AA28,MAX(0,IF(J29="",param!$B$6,MIN(param!$B$6,J29-1))-MAX(param!$B$5,J28+AA31,J$22)+1)))</f>
        <v/>
      </c>
      <c r="AB30" s="15" t="str">
        <f>IF(K28="","",MIN(AB28,MAX(0,IF(K29="",param!$B$6,MIN(param!$B$6,K29-1))-MAX(param!$B$5,K28+AB31,K$22)+1)))</f>
        <v/>
      </c>
      <c r="AC30" s="15" t="str">
        <f>IF(L28="","",MIN(AC28,MAX(0,IF(L29="",param!$B$6,MIN(param!$B$6,L29-1))-MAX(param!$B$5,L28+AC31,L$22)+1)))</f>
        <v/>
      </c>
      <c r="AD30" s="15" t="str">
        <f>IF(M28="","",MIN(AD28,MAX(0,IF(M29="",param!$B$6,MIN(param!$B$6,M29-1))-MAX(param!$B$5,M28+AD31,M$22)+1)))</f>
        <v/>
      </c>
      <c r="AE30" s="15" t="str">
        <f>IF(N28="","",MIN(AE28,MAX(0,IF(N29="",param!$B$6,MIN(param!$B$6,N29-1))-MAX(param!$B$5,N28+AE31,N$22)+1)))</f>
        <v/>
      </c>
      <c r="AF30" s="15" t="str">
        <f>IF(O28="","",MIN(AF28,MAX(0,IF(O29="",param!$B$6,MIN(param!$B$6,O29-1))-MAX(param!$B$5,O28+AF31,O$22)+1)))</f>
        <v/>
      </c>
      <c r="AG30" s="15" t="str">
        <f>IF(P28="","",MIN(AG28,MAX(0,IF(P29="",param!$B$6,MIN(param!$B$6,P29-1))-MAX(param!$B$5,P28+AG31,P$22)+1)))</f>
        <v/>
      </c>
    </row>
    <row r="31" spans="1:33">
      <c r="A31" s="87" t="s">
        <v>73</v>
      </c>
      <c r="B31" s="94" t="str">
        <f t="shared" ref="B31:P31" si="4">IF(CONCATENATE(B28,B29,B30)="","",IF(B28&lt;B24,"incohérence avec précédent vide",IF(OR(B28="",B29="",B30=""),"Saisie incomplète !","")))</f>
        <v/>
      </c>
      <c r="C31" s="94" t="str">
        <f t="shared" si="4"/>
        <v/>
      </c>
      <c r="D31" s="94" t="str">
        <f t="shared" si="4"/>
        <v/>
      </c>
      <c r="E31" s="94" t="str">
        <f t="shared" si="4"/>
        <v/>
      </c>
      <c r="F31" s="94" t="str">
        <f t="shared" si="4"/>
        <v/>
      </c>
      <c r="G31" s="94" t="str">
        <f t="shared" si="4"/>
        <v/>
      </c>
      <c r="H31" s="94" t="str">
        <f t="shared" si="4"/>
        <v/>
      </c>
      <c r="I31" s="94" t="str">
        <f t="shared" si="4"/>
        <v/>
      </c>
      <c r="J31" s="94" t="str">
        <f t="shared" si="4"/>
        <v/>
      </c>
      <c r="K31" s="94" t="str">
        <f t="shared" si="4"/>
        <v/>
      </c>
      <c r="L31" s="94" t="str">
        <f t="shared" si="4"/>
        <v/>
      </c>
      <c r="M31" s="94" t="str">
        <f t="shared" si="4"/>
        <v/>
      </c>
      <c r="N31" s="94" t="str">
        <f t="shared" si="4"/>
        <v/>
      </c>
      <c r="O31" s="94" t="str">
        <f t="shared" si="4"/>
        <v/>
      </c>
      <c r="P31" s="94" t="str">
        <f t="shared" si="4"/>
        <v/>
      </c>
      <c r="R31" s="80" t="s">
        <v>84</v>
      </c>
      <c r="S31" s="15" t="str">
        <f>IF(B30="","",VLOOKUP(B30,param!$A$43:$B$46,2,0))</f>
        <v/>
      </c>
      <c r="T31" s="15" t="str">
        <f>IF(C30="","",VLOOKUP(C30,param!$A$43:$B$46,2,0))</f>
        <v/>
      </c>
      <c r="U31" s="15" t="str">
        <f>IF(D30="","",VLOOKUP(D30,param!$A$43:$B$46,2,0))</f>
        <v/>
      </c>
      <c r="V31" s="15" t="str">
        <f>IF(E30="","",VLOOKUP(E30,param!$A$43:$B$46,2,0))</f>
        <v/>
      </c>
      <c r="W31" s="15" t="str">
        <f>IF(F30="","",VLOOKUP(F30,param!$A$43:$B$46,2,0))</f>
        <v/>
      </c>
      <c r="X31" s="15" t="str">
        <f>IF(G30="","",VLOOKUP(G30,param!$A$43:$B$46,2,0))</f>
        <v/>
      </c>
      <c r="Y31" s="15" t="str">
        <f>IF(H30="","",VLOOKUP(H30,param!$A$43:$B$46,2,0))</f>
        <v/>
      </c>
      <c r="Z31" s="15" t="str">
        <f>IF(I30="","",VLOOKUP(I30,param!$A$43:$B$46,2,0))</f>
        <v/>
      </c>
      <c r="AA31" s="15" t="str">
        <f>IF(J30="","",VLOOKUP(J30,param!$A$43:$B$46,2,0))</f>
        <v/>
      </c>
      <c r="AB31" s="15" t="str">
        <f>IF(K30="","",VLOOKUP(K30,param!$A$43:$B$46,2,0))</f>
        <v/>
      </c>
      <c r="AC31" s="15" t="str">
        <f>IF(L30="","",VLOOKUP(L30,param!$A$43:$B$46,2,0))</f>
        <v/>
      </c>
      <c r="AD31" s="15" t="str">
        <f>IF(M30="","",VLOOKUP(M30,param!$A$43:$B$46,2,0))</f>
        <v/>
      </c>
      <c r="AE31" s="15" t="str">
        <f>IF(N30="","",VLOOKUP(N30,param!$A$43:$B$46,2,0))</f>
        <v/>
      </c>
      <c r="AF31" s="15" t="str">
        <f>IF(O30="","",VLOOKUP(O30,param!$A$43:$B$46,2,0))</f>
        <v/>
      </c>
      <c r="AG31" s="15" t="str">
        <f>IF(P30="","",VLOOKUP(P30,param!$A$43:$B$46,2,0))</f>
        <v/>
      </c>
    </row>
    <row r="32" spans="1:33" ht="28.5">
      <c r="A32" s="81" t="s">
        <v>86</v>
      </c>
      <c r="B32" s="23"/>
      <c r="C32" s="23"/>
      <c r="D32" s="23"/>
      <c r="E32" s="23"/>
      <c r="F32" s="23"/>
      <c r="G32" s="23"/>
      <c r="H32" s="23"/>
      <c r="I32" s="23"/>
      <c r="J32" s="23"/>
      <c r="K32" s="23"/>
      <c r="L32" s="23"/>
      <c r="M32" s="23"/>
      <c r="N32" s="23"/>
      <c r="O32" s="23"/>
      <c r="P32" s="23"/>
      <c r="R32" s="80" t="s">
        <v>78</v>
      </c>
      <c r="S32" s="15" t="str">
        <f>IF(B32="","",MAX(0,IF(B33="",param!$B$4+1,MIN(param!$B$4+1,B33))-MAX(B32+S35,B$22)))</f>
        <v/>
      </c>
      <c r="T32" s="15" t="str">
        <f>IF(C32="","",MAX(0,IF(C33="",param!$B$4+1,MIN(param!$B$4+1,C33))-MAX(C32+T35,C$22)))</f>
        <v/>
      </c>
      <c r="U32" s="15" t="str">
        <f>IF(D32="","",MAX(0,IF(D33="",param!$B$4+1,MIN(param!$B$4+1,D33))-MAX(D32+U35,D$22)))</f>
        <v/>
      </c>
      <c r="V32" s="15" t="str">
        <f>IF(E32="","",MAX(0,IF(E33="",param!$B$4+1,MIN(param!$B$4+1,E33))-MAX(E32+V35,E$22)))</f>
        <v/>
      </c>
      <c r="W32" s="15" t="str">
        <f>IF(F32="","",MAX(0,IF(F33="",param!$B$4+1,MIN(param!$B$4+1,F33))-MAX(F32+W35,F$22)))</f>
        <v/>
      </c>
      <c r="X32" s="15" t="str">
        <f>IF(G32="","",MAX(0,IF(G33="",param!$B$4+1,MIN(param!$B$4+1,G33))-MAX(G32+X35,G$22)))</f>
        <v/>
      </c>
      <c r="Y32" s="15" t="str">
        <f>IF(H32="","",MAX(0,IF(H33="",param!$B$4+1,MIN(param!$B$4+1,H33))-MAX(H32+Y35,H$22)))</f>
        <v/>
      </c>
      <c r="Z32" s="15" t="str">
        <f>IF(I32="","",MAX(0,IF(I33="",param!$B$4+1,MIN(param!$B$4+1,I33))-MAX(I32+Z35,I$22)))</f>
        <v/>
      </c>
      <c r="AA32" s="15" t="str">
        <f>IF(J32="","",MAX(0,IF(J33="",param!$B$4+1,MIN(param!$B$4+1,J33))-MAX(J32+AA35,J$22)))</f>
        <v/>
      </c>
      <c r="AB32" s="15" t="str">
        <f>IF(K32="","",MAX(0,IF(K33="",param!$B$4+1,MIN(param!$B$4+1,K33))-MAX(K32+AB35,K$22)))</f>
        <v/>
      </c>
      <c r="AC32" s="15" t="str">
        <f>IF(L32="","",MAX(0,IF(L33="",param!$B$4+1,MIN(param!$B$4+1,L33))-MAX(L32+AC35,L$22)))</f>
        <v/>
      </c>
      <c r="AD32" s="15" t="str">
        <f>IF(M32="","",MAX(0,IF(M33="",param!$B$4+1,MIN(param!$B$4+1,M33))-MAX(M32+AD35,M$22)))</f>
        <v/>
      </c>
      <c r="AE32" s="15" t="str">
        <f>IF(N32="","",MAX(0,IF(N33="",param!$B$4+1,MIN(param!$B$4+1,N33))-MAX(N32+AE35,N$22)))</f>
        <v/>
      </c>
      <c r="AF32" s="15" t="str">
        <f>IF(O32="","",MAX(0,IF(O33="",param!$B$4+1,MIN(param!$B$4+1,O33))-MAX(O32+AF35,O$22)))</f>
        <v/>
      </c>
      <c r="AG32" s="15" t="str">
        <f>IF(P32="","",MAX(0,IF(P33="",param!$B$4+1,MIN(param!$B$4+1,P33))-MAX(P32+AG35,P$22)))</f>
        <v/>
      </c>
    </row>
    <row r="33" spans="1:33" ht="28.5">
      <c r="A33" s="81" t="s">
        <v>87</v>
      </c>
      <c r="B33" s="23"/>
      <c r="C33" s="23"/>
      <c r="D33" s="23"/>
      <c r="E33" s="23"/>
      <c r="F33" s="23"/>
      <c r="G33" s="23"/>
      <c r="H33" s="23"/>
      <c r="I33" s="23"/>
      <c r="J33" s="23"/>
      <c r="K33" s="23"/>
      <c r="L33" s="23"/>
      <c r="M33" s="23"/>
      <c r="N33" s="23"/>
      <c r="O33" s="23"/>
      <c r="P33" s="23"/>
      <c r="R33" s="80" t="s">
        <v>80</v>
      </c>
      <c r="S33" s="15" t="str">
        <f>IF(OR(B32="",LEFT(B$16,6)&lt;&gt;"Mesure",LEFT(B$13,6)&lt;&gt;"Mesure"),"",MAX(0,MIN(VLOOKUP(B$13,param!$E$3:$H$9,3,0)+1,IF(B33="",param!$B$4+1,MIN(param!$B$4+1,B33)))-MAX(B32+S35,B$22,VLOOKUP(B$13,param!$E$3:$H$9,2,0))))</f>
        <v/>
      </c>
      <c r="T33" s="15" t="str">
        <f>IF(OR(C32="",LEFT(C$16,6)&lt;&gt;"Mesure",LEFT(C$13,6)&lt;&gt;"Mesure"),"",MAX(0,MIN(VLOOKUP(C$13,param!$E$3:$H$9,3,0)+1,IF(C33="",param!$B$4+1,MIN(param!$B$4+1,C33)))-MAX(C32+T35,C$22,VLOOKUP(C$13,param!$E$3:$H$9,2,0))))</f>
        <v/>
      </c>
      <c r="U33" s="15" t="str">
        <f>IF(OR(D32="",LEFT(D$16,6)&lt;&gt;"Mesure",LEFT(D$13,6)&lt;&gt;"Mesure"),"",MAX(0,MIN(VLOOKUP(D$13,param!$E$3:$H$9,3,0)+1,IF(D33="",param!$B$4+1,MIN(param!$B$4+1,D33)))-MAX(D32+U35,D$22,VLOOKUP(D$13,param!$E$3:$H$9,2,0))))</f>
        <v/>
      </c>
      <c r="V33" s="15" t="str">
        <f>IF(OR(E32="",LEFT(E$16,6)&lt;&gt;"Mesure",LEFT(E$13,6)&lt;&gt;"Mesure"),"",MAX(0,MIN(VLOOKUP(E$13,param!$E$3:$H$9,3,0)+1,IF(E33="",param!$B$4+1,MIN(param!$B$4+1,E33)))-MAX(E32+V35,E$22,VLOOKUP(E$13,param!$E$3:$H$9,2,0))))</f>
        <v/>
      </c>
      <c r="W33" s="15" t="str">
        <f>IF(OR(F32="",LEFT(F$16,6)&lt;&gt;"Mesure",LEFT(F$13,6)&lt;&gt;"Mesure"),"",MAX(0,MIN(VLOOKUP(F$13,param!$E$3:$H$9,3,0)+1,IF(F33="",param!$B$4+1,MIN(param!$B$4+1,F33)))-MAX(F32+W35,F$22,VLOOKUP(F$13,param!$E$3:$H$9,2,0))))</f>
        <v/>
      </c>
      <c r="X33" s="15" t="str">
        <f>IF(OR(G32="",LEFT(G$16,6)&lt;&gt;"Mesure",LEFT(G$13,6)&lt;&gt;"Mesure"),"",MAX(0,MIN(VLOOKUP(G$13,param!$E$3:$H$9,3,0)+1,IF(G33="",param!$B$4+1,MIN(param!$B$4+1,G33)))-MAX(G32+X35,G$22,VLOOKUP(G$13,param!$E$3:$H$9,2,0))))</f>
        <v/>
      </c>
      <c r="Y33" s="15" t="str">
        <f>IF(OR(H32="",LEFT(H$16,6)&lt;&gt;"Mesure",LEFT(H$13,6)&lt;&gt;"Mesure"),"",MAX(0,MIN(VLOOKUP(H$13,param!$E$3:$H$9,3,0)+1,IF(H33="",param!$B$4+1,MIN(param!$B$4+1,H33)))-MAX(H32+Y35,H$22,VLOOKUP(H$13,param!$E$3:$H$9,2,0))))</f>
        <v/>
      </c>
      <c r="Z33" s="15" t="str">
        <f>IF(OR(I32="",LEFT(I$16,6)&lt;&gt;"Mesure",LEFT(I$13,6)&lt;&gt;"Mesure"),"",MAX(0,MIN(VLOOKUP(I$13,param!$E$3:$H$9,3,0)+1,IF(I33="",param!$B$4+1,MIN(param!$B$4+1,I33)))-MAX(I32+Z35,I$22,VLOOKUP(I$13,param!$E$3:$H$9,2,0))))</f>
        <v/>
      </c>
      <c r="AA33" s="15" t="str">
        <f>IF(OR(J32="",LEFT(J$16,6)&lt;&gt;"Mesure",LEFT(J$13,6)&lt;&gt;"Mesure"),"",MAX(0,MIN(VLOOKUP(J$13,param!$E$3:$H$9,3,0)+1,IF(J33="",param!$B$4+1,MIN(param!$B$4+1,J33)))-MAX(J32+AA35,J$22,VLOOKUP(J$13,param!$E$3:$H$9,2,0))))</f>
        <v/>
      </c>
      <c r="AB33" s="15" t="str">
        <f>IF(OR(K32="",LEFT(K$16,6)&lt;&gt;"Mesure",LEFT(K$13,6)&lt;&gt;"Mesure"),"",MAX(0,MIN(VLOOKUP(K$13,param!$E$3:$H$9,3,0)+1,IF(K33="",param!$B$4+1,MIN(param!$B$4+1,K33)))-MAX(K32+AB35,K$22,VLOOKUP(K$13,param!$E$3:$H$9,2,0))))</f>
        <v/>
      </c>
      <c r="AC33" s="15" t="str">
        <f>IF(OR(L32="",LEFT(L$16,6)&lt;&gt;"Mesure",LEFT(L$13,6)&lt;&gt;"Mesure"),"",MAX(0,MIN(VLOOKUP(L$13,param!$E$3:$H$9,3,0)+1,IF(L33="",param!$B$4+1,MIN(param!$B$4+1,L33)))-MAX(L32+AC35,L$22,VLOOKUP(L$13,param!$E$3:$H$9,2,0))))</f>
        <v/>
      </c>
      <c r="AD33" s="15" t="str">
        <f>IF(OR(M32="",LEFT(M$16,6)&lt;&gt;"Mesure",LEFT(M$13,6)&lt;&gt;"Mesure"),"",MAX(0,MIN(VLOOKUP(M$13,param!$E$3:$H$9,3,0)+1,IF(M33="",param!$B$4+1,MIN(param!$B$4+1,M33)))-MAX(M32+AD35,M$22,VLOOKUP(M$13,param!$E$3:$H$9,2,0))))</f>
        <v/>
      </c>
      <c r="AE33" s="15" t="str">
        <f>IF(OR(N32="",LEFT(N$16,6)&lt;&gt;"Mesure",LEFT(N$13,6)&lt;&gt;"Mesure"),"",MAX(0,MIN(VLOOKUP(N$13,param!$E$3:$H$9,3,0)+1,IF(N33="",param!$B$4+1,MIN(param!$B$4+1,N33)))-MAX(N32+AE35,N$22,VLOOKUP(N$13,param!$E$3:$H$9,2,0))))</f>
        <v/>
      </c>
      <c r="AF33" s="15" t="str">
        <f>IF(OR(O32="",LEFT(O$16,6)&lt;&gt;"Mesure",LEFT(O$13,6)&lt;&gt;"Mesure"),"",MAX(0,MIN(VLOOKUP(O$13,param!$E$3:$H$9,3,0)+1,IF(O33="",param!$B$4+1,MIN(param!$B$4+1,O33)))-MAX(O32+AF35,O$22,VLOOKUP(O$13,param!$E$3:$H$9,2,0))))</f>
        <v/>
      </c>
      <c r="AG33" s="15" t="str">
        <f>IF(OR(P32="",LEFT(P$16,6)&lt;&gt;"Mesure",LEFT(P$13,6)&lt;&gt;"Mesure"),"",MAX(0,MIN(VLOOKUP(P$13,param!$E$3:$H$9,3,0)+1,IF(P33="",param!$B$4+1,MIN(param!$B$4+1,P33)))-MAX(P32+AG35,P$22,VLOOKUP(P$13,param!$E$3:$H$9,2,0))))</f>
        <v/>
      </c>
    </row>
    <row r="34" spans="1:33">
      <c r="A34" s="81" t="s">
        <v>88</v>
      </c>
      <c r="B34" s="23"/>
      <c r="C34" s="23"/>
      <c r="D34" s="23"/>
      <c r="E34" s="23"/>
      <c r="F34" s="23"/>
      <c r="G34" s="23"/>
      <c r="H34" s="23"/>
      <c r="I34" s="23"/>
      <c r="J34" s="23"/>
      <c r="K34" s="23"/>
      <c r="L34" s="23"/>
      <c r="M34" s="23"/>
      <c r="N34" s="23"/>
      <c r="O34" s="23"/>
      <c r="P34" s="23"/>
      <c r="R34" s="80" t="s">
        <v>82</v>
      </c>
      <c r="S34" s="15" t="str">
        <f>IF(B32="","",MIN(S32,MAX(0,IF(B33="",param!$B$6,MIN(param!$B$6,B33-1))-MAX(param!$B$5,B32+S35,B$22)+1)))</f>
        <v/>
      </c>
      <c r="T34" s="15" t="str">
        <f>IF(C32="","",MIN(T32,MAX(0,IF(C33="",param!$B$6,MIN(param!$B$6,C33-1))-MAX(param!$B$5,C32+T35,C$22)+1)))</f>
        <v/>
      </c>
      <c r="U34" s="15" t="str">
        <f>IF(D32="","",MIN(U32,MAX(0,IF(D33="",param!$B$6,MIN(param!$B$6,D33-1))-MAX(param!$B$5,D32+U35,D$22)+1)))</f>
        <v/>
      </c>
      <c r="V34" s="15" t="str">
        <f>IF(E32="","",MIN(V32,MAX(0,IF(E33="",param!$B$6,MIN(param!$B$6,E33-1))-MAX(param!$B$5,E32+V35,E$22)+1)))</f>
        <v/>
      </c>
      <c r="W34" s="15" t="str">
        <f>IF(F32="","",MIN(W32,MAX(0,IF(F33="",param!$B$6,MIN(param!$B$6,F33-1))-MAX(param!$B$5,F32+W35,F$22)+1)))</f>
        <v/>
      </c>
      <c r="X34" s="15" t="str">
        <f>IF(G32="","",MIN(X32,MAX(0,IF(G33="",param!$B$6,MIN(param!$B$6,G33-1))-MAX(param!$B$5,G32+X35,G$22)+1)))</f>
        <v/>
      </c>
      <c r="Y34" s="15" t="str">
        <f>IF(H32="","",MIN(Y32,MAX(0,IF(H33="",param!$B$6,MIN(param!$B$6,H33-1))-MAX(param!$B$5,H32+Y35,H$22)+1)))</f>
        <v/>
      </c>
      <c r="Z34" s="15" t="str">
        <f>IF(I32="","",MIN(Z32,MAX(0,IF(I33="",param!$B$6,MIN(param!$B$6,I33-1))-MAX(param!$B$5,I32+Z35,I$22)+1)))</f>
        <v/>
      </c>
      <c r="AA34" s="15" t="str">
        <f>IF(J32="","",MIN(AA32,MAX(0,IF(J33="",param!$B$6,MIN(param!$B$6,J33-1))-MAX(param!$B$5,J32+AA35,J$22)+1)))</f>
        <v/>
      </c>
      <c r="AB34" s="15" t="str">
        <f>IF(K32="","",MIN(AB32,MAX(0,IF(K33="",param!$B$6,MIN(param!$B$6,K33-1))-MAX(param!$B$5,K32+AB35,K$22)+1)))</f>
        <v/>
      </c>
      <c r="AC34" s="15" t="str">
        <f>IF(L32="","",MIN(AC32,MAX(0,IF(L33="",param!$B$6,MIN(param!$B$6,L33-1))-MAX(param!$B$5,L32+AC35,L$22)+1)))</f>
        <v/>
      </c>
      <c r="AD34" s="15" t="str">
        <f>IF(M32="","",MIN(AD32,MAX(0,IF(M33="",param!$B$6,MIN(param!$B$6,M33-1))-MAX(param!$B$5,M32+AD35,M$22)+1)))</f>
        <v/>
      </c>
      <c r="AE34" s="15" t="str">
        <f>IF(N32="","",MIN(AE32,MAX(0,IF(N33="",param!$B$6,MIN(param!$B$6,N33-1))-MAX(param!$B$5,N32+AE35,N$22)+1)))</f>
        <v/>
      </c>
      <c r="AF34" s="15" t="str">
        <f>IF(O32="","",MIN(AF32,MAX(0,IF(O33="",param!$B$6,MIN(param!$B$6,O33-1))-MAX(param!$B$5,O32+AF35,O$22)+1)))</f>
        <v/>
      </c>
      <c r="AG34" s="15" t="str">
        <f>IF(P32="","",MIN(AG32,MAX(0,IF(P33="",param!$B$6,MIN(param!$B$6,P33-1))-MAX(param!$B$5,P32+AG35,P$22)+1)))</f>
        <v/>
      </c>
    </row>
    <row r="35" spans="1:33">
      <c r="A35" s="87" t="s">
        <v>73</v>
      </c>
      <c r="B35" s="94" t="str">
        <f t="shared" ref="B35:P35" si="5">IF(CONCATENATE(B32,B33,B34)="","",IF(B32&lt;B28,"incohérence avec précédent vide",IF(OR(B32="",B33="",B34=""),"Saisie incomplète !","")))</f>
        <v/>
      </c>
      <c r="C35" s="94" t="str">
        <f t="shared" si="5"/>
        <v/>
      </c>
      <c r="D35" s="94" t="str">
        <f t="shared" si="5"/>
        <v/>
      </c>
      <c r="E35" s="94" t="str">
        <f t="shared" si="5"/>
        <v/>
      </c>
      <c r="F35" s="94" t="str">
        <f t="shared" si="5"/>
        <v/>
      </c>
      <c r="G35" s="94" t="str">
        <f t="shared" si="5"/>
        <v/>
      </c>
      <c r="H35" s="94" t="str">
        <f t="shared" si="5"/>
        <v/>
      </c>
      <c r="I35" s="94" t="str">
        <f t="shared" si="5"/>
        <v/>
      </c>
      <c r="J35" s="94" t="str">
        <f t="shared" si="5"/>
        <v/>
      </c>
      <c r="K35" s="94" t="str">
        <f t="shared" si="5"/>
        <v/>
      </c>
      <c r="L35" s="94" t="str">
        <f t="shared" si="5"/>
        <v/>
      </c>
      <c r="M35" s="94" t="str">
        <f t="shared" si="5"/>
        <v/>
      </c>
      <c r="N35" s="94" t="str">
        <f t="shared" si="5"/>
        <v/>
      </c>
      <c r="O35" s="94" t="str">
        <f t="shared" si="5"/>
        <v/>
      </c>
      <c r="P35" s="94" t="str">
        <f t="shared" si="5"/>
        <v/>
      </c>
      <c r="R35" s="80" t="s">
        <v>84</v>
      </c>
      <c r="S35" s="15" t="str">
        <f>IF(B34="","",VLOOKUP(B34,param!$A$43:$B$46,2,0))</f>
        <v/>
      </c>
      <c r="T35" s="15" t="str">
        <f>IF(C34="","",VLOOKUP(C34,param!$A$43:$B$46,2,0))</f>
        <v/>
      </c>
      <c r="U35" s="15" t="str">
        <f>IF(D34="","",VLOOKUP(D34,param!$A$43:$B$46,2,0))</f>
        <v/>
      </c>
      <c r="V35" s="15" t="str">
        <f>IF(E34="","",VLOOKUP(E34,param!$A$43:$B$46,2,0))</f>
        <v/>
      </c>
      <c r="W35" s="15" t="str">
        <f>IF(F34="","",VLOOKUP(F34,param!$A$43:$B$46,2,0))</f>
        <v/>
      </c>
      <c r="X35" s="15" t="str">
        <f>IF(G34="","",VLOOKUP(G34,param!$A$43:$B$46,2,0))</f>
        <v/>
      </c>
      <c r="Y35" s="15" t="str">
        <f>IF(H34="","",VLOOKUP(H34,param!$A$43:$B$46,2,0))</f>
        <v/>
      </c>
      <c r="Z35" s="15" t="str">
        <f>IF(I34="","",VLOOKUP(I34,param!$A$43:$B$46,2,0))</f>
        <v/>
      </c>
      <c r="AA35" s="15" t="str">
        <f>IF(J34="","",VLOOKUP(J34,param!$A$43:$B$46,2,0))</f>
        <v/>
      </c>
      <c r="AB35" s="15" t="str">
        <f>IF(K34="","",VLOOKUP(K34,param!$A$43:$B$46,2,0))</f>
        <v/>
      </c>
      <c r="AC35" s="15" t="str">
        <f>IF(L34="","",VLOOKUP(L34,param!$A$43:$B$46,2,0))</f>
        <v/>
      </c>
      <c r="AD35" s="15" t="str">
        <f>IF(M34="","",VLOOKUP(M34,param!$A$43:$B$46,2,0))</f>
        <v/>
      </c>
      <c r="AE35" s="15" t="str">
        <f>IF(N34="","",VLOOKUP(N34,param!$A$43:$B$46,2,0))</f>
        <v/>
      </c>
      <c r="AF35" s="15" t="str">
        <f>IF(O34="","",VLOOKUP(O34,param!$A$43:$B$46,2,0))</f>
        <v/>
      </c>
      <c r="AG35" s="15" t="str">
        <f>IF(P34="","",VLOOKUP(P34,param!$A$43:$B$46,2,0))</f>
        <v/>
      </c>
    </row>
    <row r="36" spans="1:33" ht="28.5">
      <c r="A36" s="81" t="s">
        <v>86</v>
      </c>
      <c r="B36" s="23"/>
      <c r="C36" s="23"/>
      <c r="D36" s="23"/>
      <c r="E36" s="23"/>
      <c r="F36" s="23"/>
      <c r="G36" s="23"/>
      <c r="H36" s="23"/>
      <c r="I36" s="23"/>
      <c r="J36" s="23"/>
      <c r="K36" s="23"/>
      <c r="L36" s="23"/>
      <c r="M36" s="23"/>
      <c r="N36" s="23"/>
      <c r="O36" s="23"/>
      <c r="P36" s="23"/>
      <c r="R36" s="80" t="s">
        <v>78</v>
      </c>
      <c r="S36" s="15" t="str">
        <f>IF(B36="","",MAX(0,IF(B37="",param!$B$4+1,MIN(param!$B$4+1,B37))-MAX(B36+S39,B$22)))</f>
        <v/>
      </c>
      <c r="T36" s="15" t="str">
        <f>IF(C36="","",MAX(0,IF(C37="",param!$B$4+1,MIN(param!$B$4+1,C37))-MAX(C36+T39,C$22)))</f>
        <v/>
      </c>
      <c r="U36" s="15" t="str">
        <f>IF(D36="","",MAX(0,IF(D37="",param!$B$4+1,MIN(param!$B$4+1,D37))-MAX(D36+U39,D$22)))</f>
        <v/>
      </c>
      <c r="V36" s="15" t="str">
        <f>IF(E36="","",MAX(0,IF(E37="",param!$B$4+1,MIN(param!$B$4+1,E37))-MAX(E36+V39,E$22)))</f>
        <v/>
      </c>
      <c r="W36" s="15" t="str">
        <f>IF(F36="","",MAX(0,IF(F37="",param!$B$4+1,MIN(param!$B$4+1,F37))-MAX(F36+W39,F$22)))</f>
        <v/>
      </c>
      <c r="X36" s="15" t="str">
        <f>IF(G36="","",MAX(0,IF(G37="",param!$B$4+1,MIN(param!$B$4+1,G37))-MAX(G36+X39,G$22)))</f>
        <v/>
      </c>
      <c r="Y36" s="15" t="str">
        <f>IF(H36="","",MAX(0,IF(H37="",param!$B$4+1,MIN(param!$B$4+1,H37))-MAX(H36+Y39,H$22)))</f>
        <v/>
      </c>
      <c r="Z36" s="15" t="str">
        <f>IF(I36="","",MAX(0,IF(I37="",param!$B$4+1,MIN(param!$B$4+1,I37))-MAX(I36+Z39,I$22)))</f>
        <v/>
      </c>
      <c r="AA36" s="15" t="str">
        <f>IF(J36="","",MAX(0,IF(J37="",param!$B$4+1,MIN(param!$B$4+1,J37))-MAX(J36+AA39,J$22)))</f>
        <v/>
      </c>
      <c r="AB36" s="15" t="str">
        <f>IF(K36="","",MAX(0,IF(K37="",param!$B$4+1,MIN(param!$B$4+1,K37))-MAX(K36+AB39,K$22)))</f>
        <v/>
      </c>
      <c r="AC36" s="15" t="str">
        <f>IF(L36="","",MAX(0,IF(L37="",param!$B$4+1,MIN(param!$B$4+1,L37))-MAX(L36+AC39,L$22)))</f>
        <v/>
      </c>
      <c r="AD36" s="15" t="str">
        <f>IF(M36="","",MAX(0,IF(M37="",param!$B$4+1,MIN(param!$B$4+1,M37))-MAX(M36+AD39,M$22)))</f>
        <v/>
      </c>
      <c r="AE36" s="15" t="str">
        <f>IF(N36="","",MAX(0,IF(N37="",param!$B$4+1,MIN(param!$B$4+1,N37))-MAX(N36+AE39,N$22)))</f>
        <v/>
      </c>
      <c r="AF36" s="15" t="str">
        <f>IF(O36="","",MAX(0,IF(O37="",param!$B$4+1,MIN(param!$B$4+1,O37))-MAX(O36+AF39,O$22)))</f>
        <v/>
      </c>
      <c r="AG36" s="15" t="str">
        <f>IF(P36="","",MAX(0,IF(P37="",param!$B$4+1,MIN(param!$B$4+1,P37))-MAX(P36+AG39,P$22)))</f>
        <v/>
      </c>
    </row>
    <row r="37" spans="1:33" ht="28.5">
      <c r="A37" s="81" t="s">
        <v>87</v>
      </c>
      <c r="B37" s="23"/>
      <c r="C37" s="23"/>
      <c r="D37" s="23"/>
      <c r="E37" s="23"/>
      <c r="F37" s="23"/>
      <c r="G37" s="23"/>
      <c r="H37" s="23"/>
      <c r="I37" s="23"/>
      <c r="J37" s="23"/>
      <c r="K37" s="23"/>
      <c r="L37" s="23"/>
      <c r="M37" s="23"/>
      <c r="N37" s="23"/>
      <c r="O37" s="23"/>
      <c r="P37" s="23"/>
      <c r="R37" s="80" t="s">
        <v>80</v>
      </c>
      <c r="S37" s="15" t="str">
        <f>IF(OR(B36="",LEFT(B$16,6)&lt;&gt;"Mesure",LEFT(B$13,6)&lt;&gt;"Mesure"),"",MAX(0,MIN(VLOOKUP(B$13,param!$E$3:$H$9,3,0)+1,IF(B37="",param!$B$4+1,MIN(param!$B$4+1,B37)))-MAX(B36+S39,B$22,VLOOKUP(B$13,param!$E$3:$H$9,2,0))))</f>
        <v/>
      </c>
      <c r="T37" s="15" t="str">
        <f>IF(OR(C36="",LEFT(C$16,6)&lt;&gt;"Mesure",LEFT(C$13,6)&lt;&gt;"Mesure"),"",MAX(0,MIN(VLOOKUP(C$13,param!$E$3:$H$9,3,0)+1,IF(C37="",param!$B$4+1,MIN(param!$B$4+1,C37)))-MAX(C36+T39,C$22,VLOOKUP(C$13,param!$E$3:$H$9,2,0))))</f>
        <v/>
      </c>
      <c r="U37" s="15" t="str">
        <f>IF(OR(D36="",LEFT(D$16,6)&lt;&gt;"Mesure",LEFT(D$13,6)&lt;&gt;"Mesure"),"",MAX(0,MIN(VLOOKUP(D$13,param!$E$3:$H$9,3,0)+1,IF(D37="",param!$B$4+1,MIN(param!$B$4+1,D37)))-MAX(D36+U39,D$22,VLOOKUP(D$13,param!$E$3:$H$9,2,0))))</f>
        <v/>
      </c>
      <c r="V37" s="15" t="str">
        <f>IF(OR(E36="",LEFT(E$16,6)&lt;&gt;"Mesure",LEFT(E$13,6)&lt;&gt;"Mesure"),"",MAX(0,MIN(VLOOKUP(E$13,param!$E$3:$H$9,3,0)+1,IF(E37="",param!$B$4+1,MIN(param!$B$4+1,E37)))-MAX(E36+V39,E$22,VLOOKUP(E$13,param!$E$3:$H$9,2,0))))</f>
        <v/>
      </c>
      <c r="W37" s="15" t="str">
        <f>IF(OR(F36="",LEFT(F$16,6)&lt;&gt;"Mesure",LEFT(F$13,6)&lt;&gt;"Mesure"),"",MAX(0,MIN(VLOOKUP(F$13,param!$E$3:$H$9,3,0)+1,IF(F37="",param!$B$4+1,MIN(param!$B$4+1,F37)))-MAX(F36+W39,F$22,VLOOKUP(F$13,param!$E$3:$H$9,2,0))))</f>
        <v/>
      </c>
      <c r="X37" s="15" t="str">
        <f>IF(OR(G36="",LEFT(G$16,6)&lt;&gt;"Mesure",LEFT(G$13,6)&lt;&gt;"Mesure"),"",MAX(0,MIN(VLOOKUP(G$13,param!$E$3:$H$9,3,0)+1,IF(G37="",param!$B$4+1,MIN(param!$B$4+1,G37)))-MAX(G36+X39,G$22,VLOOKUP(G$13,param!$E$3:$H$9,2,0))))</f>
        <v/>
      </c>
      <c r="Y37" s="15" t="str">
        <f>IF(OR(H36="",LEFT(H$16,6)&lt;&gt;"Mesure",LEFT(H$13,6)&lt;&gt;"Mesure"),"",MAX(0,MIN(VLOOKUP(H$13,param!$E$3:$H$9,3,0)+1,IF(H37="",param!$B$4+1,MIN(param!$B$4+1,H37)))-MAX(H36+Y39,H$22,VLOOKUP(H$13,param!$E$3:$H$9,2,0))))</f>
        <v/>
      </c>
      <c r="Z37" s="15" t="str">
        <f>IF(OR(I36="",LEFT(I$16,6)&lt;&gt;"Mesure",LEFT(I$13,6)&lt;&gt;"Mesure"),"",MAX(0,MIN(VLOOKUP(I$13,param!$E$3:$H$9,3,0)+1,IF(I37="",param!$B$4+1,MIN(param!$B$4+1,I37)))-MAX(I36+Z39,I$22,VLOOKUP(I$13,param!$E$3:$H$9,2,0))))</f>
        <v/>
      </c>
      <c r="AA37" s="15" t="str">
        <f>IF(OR(J36="",LEFT(J$16,6)&lt;&gt;"Mesure",LEFT(J$13,6)&lt;&gt;"Mesure"),"",MAX(0,MIN(VLOOKUP(J$13,param!$E$3:$H$9,3,0)+1,IF(J37="",param!$B$4+1,MIN(param!$B$4+1,J37)))-MAX(J36+AA39,J$22,VLOOKUP(J$13,param!$E$3:$H$9,2,0))))</f>
        <v/>
      </c>
      <c r="AB37" s="15" t="str">
        <f>IF(OR(K36="",LEFT(K$16,6)&lt;&gt;"Mesure",LEFT(K$13,6)&lt;&gt;"Mesure"),"",MAX(0,MIN(VLOOKUP(K$13,param!$E$3:$H$9,3,0)+1,IF(K37="",param!$B$4+1,MIN(param!$B$4+1,K37)))-MAX(K36+AB39,K$22,VLOOKUP(K$13,param!$E$3:$H$9,2,0))))</f>
        <v/>
      </c>
      <c r="AC37" s="15" t="str">
        <f>IF(OR(L36="",LEFT(L$16,6)&lt;&gt;"Mesure",LEFT(L$13,6)&lt;&gt;"Mesure"),"",MAX(0,MIN(VLOOKUP(L$13,param!$E$3:$H$9,3,0)+1,IF(L37="",param!$B$4+1,MIN(param!$B$4+1,L37)))-MAX(L36+AC39,L$22,VLOOKUP(L$13,param!$E$3:$H$9,2,0))))</f>
        <v/>
      </c>
      <c r="AD37" s="15" t="str">
        <f>IF(OR(M36="",LEFT(M$16,6)&lt;&gt;"Mesure",LEFT(M$13,6)&lt;&gt;"Mesure"),"",MAX(0,MIN(VLOOKUP(M$13,param!$E$3:$H$9,3,0)+1,IF(M37="",param!$B$4+1,MIN(param!$B$4+1,M37)))-MAX(M36+AD39,M$22,VLOOKUP(M$13,param!$E$3:$H$9,2,0))))</f>
        <v/>
      </c>
      <c r="AE37" s="15" t="str">
        <f>IF(OR(N36="",LEFT(N$16,6)&lt;&gt;"Mesure",LEFT(N$13,6)&lt;&gt;"Mesure"),"",MAX(0,MIN(VLOOKUP(N$13,param!$E$3:$H$9,3,0)+1,IF(N37="",param!$B$4+1,MIN(param!$B$4+1,N37)))-MAX(N36+AE39,N$22,VLOOKUP(N$13,param!$E$3:$H$9,2,0))))</f>
        <v/>
      </c>
      <c r="AF37" s="15" t="str">
        <f>IF(OR(O36="",LEFT(O$16,6)&lt;&gt;"Mesure",LEFT(O$13,6)&lt;&gt;"Mesure"),"",MAX(0,MIN(VLOOKUP(O$13,param!$E$3:$H$9,3,0)+1,IF(O37="",param!$B$4+1,MIN(param!$B$4+1,O37)))-MAX(O36+AF39,O$22,VLOOKUP(O$13,param!$E$3:$H$9,2,0))))</f>
        <v/>
      </c>
      <c r="AG37" s="15" t="str">
        <f>IF(OR(P36="",LEFT(P$16,6)&lt;&gt;"Mesure",LEFT(P$13,6)&lt;&gt;"Mesure"),"",MAX(0,MIN(VLOOKUP(P$13,param!$E$3:$H$9,3,0)+1,IF(P37="",param!$B$4+1,MIN(param!$B$4+1,P37)))-MAX(P36+AG39,P$22,VLOOKUP(P$13,param!$E$3:$H$9,2,0))))</f>
        <v/>
      </c>
    </row>
    <row r="38" spans="1:33">
      <c r="A38" s="81" t="s">
        <v>88</v>
      </c>
      <c r="B38" s="23"/>
      <c r="C38" s="23"/>
      <c r="D38" s="23"/>
      <c r="E38" s="23"/>
      <c r="F38" s="23"/>
      <c r="G38" s="23"/>
      <c r="H38" s="23"/>
      <c r="I38" s="23"/>
      <c r="J38" s="23"/>
      <c r="K38" s="23"/>
      <c r="L38" s="23"/>
      <c r="M38" s="23"/>
      <c r="N38" s="23"/>
      <c r="O38" s="23"/>
      <c r="P38" s="23"/>
      <c r="R38" s="80" t="s">
        <v>82</v>
      </c>
      <c r="S38" s="15" t="str">
        <f>IF(B36="","",MIN(S36,MAX(0,IF(B37="",param!$B$6,MIN(param!$B$6,B37-1))-MAX(param!$B$5,B36+S39,B$22)+1)))</f>
        <v/>
      </c>
      <c r="T38" s="15" t="str">
        <f>IF(C36="","",MIN(T36,MAX(0,IF(C37="",param!$B$6,MIN(param!$B$6,C37-1))-MAX(param!$B$5,C36+T39,C$22)+1)))</f>
        <v/>
      </c>
      <c r="U38" s="15" t="str">
        <f>IF(D36="","",MIN(U36,MAX(0,IF(D37="",param!$B$6,MIN(param!$B$6,D37-1))-MAX(param!$B$5,D36+U39,D$22)+1)))</f>
        <v/>
      </c>
      <c r="V38" s="15" t="str">
        <f>IF(E36="","",MIN(V36,MAX(0,IF(E37="",param!$B$6,MIN(param!$B$6,E37-1))-MAX(param!$B$5,E36+V39,E$22)+1)))</f>
        <v/>
      </c>
      <c r="W38" s="15" t="str">
        <f>IF(F36="","",MIN(W36,MAX(0,IF(F37="",param!$B$6,MIN(param!$B$6,F37-1))-MAX(param!$B$5,F36+W39,F$22)+1)))</f>
        <v/>
      </c>
      <c r="X38" s="15" t="str">
        <f>IF(G36="","",MIN(X36,MAX(0,IF(G37="",param!$B$6,MIN(param!$B$6,G37-1))-MAX(param!$B$5,G36+X39,G$22)+1)))</f>
        <v/>
      </c>
      <c r="Y38" s="15" t="str">
        <f>IF(H36="","",MIN(Y36,MAX(0,IF(H37="",param!$B$6,MIN(param!$B$6,H37-1))-MAX(param!$B$5,H36+Y39,H$22)+1)))</f>
        <v/>
      </c>
      <c r="Z38" s="15" t="str">
        <f>IF(I36="","",MIN(Z36,MAX(0,IF(I37="",param!$B$6,MIN(param!$B$6,I37-1))-MAX(param!$B$5,I36+Z39,I$22)+1)))</f>
        <v/>
      </c>
      <c r="AA38" s="15" t="str">
        <f>IF(J36="","",MIN(AA36,MAX(0,IF(J37="",param!$B$6,MIN(param!$B$6,J37-1))-MAX(param!$B$5,J36+AA39,J$22)+1)))</f>
        <v/>
      </c>
      <c r="AB38" s="15" t="str">
        <f>IF(K36="","",MIN(AB36,MAX(0,IF(K37="",param!$B$6,MIN(param!$B$6,K37-1))-MAX(param!$B$5,K36+AB39,K$22)+1)))</f>
        <v/>
      </c>
      <c r="AC38" s="15" t="str">
        <f>IF(L36="","",MIN(AC36,MAX(0,IF(L37="",param!$B$6,MIN(param!$B$6,L37-1))-MAX(param!$B$5,L36+AC39,L$22)+1)))</f>
        <v/>
      </c>
      <c r="AD38" s="15" t="str">
        <f>IF(M36="","",MIN(AD36,MAX(0,IF(M37="",param!$B$6,MIN(param!$B$6,M37-1))-MAX(param!$B$5,M36+AD39,M$22)+1)))</f>
        <v/>
      </c>
      <c r="AE38" s="15" t="str">
        <f>IF(N36="","",MIN(AE36,MAX(0,IF(N37="",param!$B$6,MIN(param!$B$6,N37-1))-MAX(param!$B$5,N36+AE39,N$22)+1)))</f>
        <v/>
      </c>
      <c r="AF38" s="15" t="str">
        <f>IF(O36="","",MIN(AF36,MAX(0,IF(O37="",param!$B$6,MIN(param!$B$6,O37-1))-MAX(param!$B$5,O36+AF39,O$22)+1)))</f>
        <v/>
      </c>
      <c r="AG38" s="15" t="str">
        <f>IF(P36="","",MIN(AG36,MAX(0,IF(P37="",param!$B$6,MIN(param!$B$6,P37-1))-MAX(param!$B$5,P36+AG39,P$22)+1)))</f>
        <v/>
      </c>
    </row>
    <row r="39" spans="1:33">
      <c r="A39" s="87" t="s">
        <v>73</v>
      </c>
      <c r="B39" s="94" t="str">
        <f t="shared" ref="B39:P39" si="6">IF(CONCATENATE(B36,B37,B38)="","",IF(B36&lt;B32,"incohérence avec précédent vide",IF(OR(B36="",B37="",B38=""),"Saisie incomplète !","")))</f>
        <v/>
      </c>
      <c r="C39" s="94" t="str">
        <f t="shared" si="6"/>
        <v/>
      </c>
      <c r="D39" s="94" t="str">
        <f t="shared" si="6"/>
        <v/>
      </c>
      <c r="E39" s="94" t="str">
        <f t="shared" si="6"/>
        <v/>
      </c>
      <c r="F39" s="94" t="str">
        <f t="shared" si="6"/>
        <v/>
      </c>
      <c r="G39" s="94" t="str">
        <f t="shared" si="6"/>
        <v/>
      </c>
      <c r="H39" s="94" t="str">
        <f t="shared" si="6"/>
        <v/>
      </c>
      <c r="I39" s="94" t="str">
        <f t="shared" si="6"/>
        <v/>
      </c>
      <c r="J39" s="94" t="str">
        <f t="shared" si="6"/>
        <v/>
      </c>
      <c r="K39" s="94" t="str">
        <f t="shared" si="6"/>
        <v/>
      </c>
      <c r="L39" s="94" t="str">
        <f t="shared" si="6"/>
        <v/>
      </c>
      <c r="M39" s="94" t="str">
        <f t="shared" si="6"/>
        <v/>
      </c>
      <c r="N39" s="94" t="str">
        <f t="shared" si="6"/>
        <v/>
      </c>
      <c r="O39" s="94" t="str">
        <f t="shared" si="6"/>
        <v/>
      </c>
      <c r="P39" s="94" t="str">
        <f t="shared" si="6"/>
        <v/>
      </c>
      <c r="R39" s="80" t="s">
        <v>84</v>
      </c>
      <c r="S39" s="15" t="str">
        <f>IF(B38="","",VLOOKUP(B38,param!$A$43:$B$46,2,0))</f>
        <v/>
      </c>
      <c r="T39" s="15" t="str">
        <f>IF(C38="","",VLOOKUP(C38,param!$A$43:$B$46,2,0))</f>
        <v/>
      </c>
      <c r="U39" s="15" t="str">
        <f>IF(D38="","",VLOOKUP(D38,param!$A$43:$B$46,2,0))</f>
        <v/>
      </c>
      <c r="V39" s="15" t="str">
        <f>IF(E38="","",VLOOKUP(E38,param!$A$43:$B$46,2,0))</f>
        <v/>
      </c>
      <c r="W39" s="15" t="str">
        <f>IF(F38="","",VLOOKUP(F38,param!$A$43:$B$46,2,0))</f>
        <v/>
      </c>
      <c r="X39" s="15" t="str">
        <f>IF(G38="","",VLOOKUP(G38,param!$A$43:$B$46,2,0))</f>
        <v/>
      </c>
      <c r="Y39" s="15" t="str">
        <f>IF(H38="","",VLOOKUP(H38,param!$A$43:$B$46,2,0))</f>
        <v/>
      </c>
      <c r="Z39" s="15" t="str">
        <f>IF(I38="","",VLOOKUP(I38,param!$A$43:$B$46,2,0))</f>
        <v/>
      </c>
      <c r="AA39" s="15" t="str">
        <f>IF(J38="","",VLOOKUP(J38,param!$A$43:$B$46,2,0))</f>
        <v/>
      </c>
      <c r="AB39" s="15" t="str">
        <f>IF(K38="","",VLOOKUP(K38,param!$A$43:$B$46,2,0))</f>
        <v/>
      </c>
      <c r="AC39" s="15" t="str">
        <f>IF(L38="","",VLOOKUP(L38,param!$A$43:$B$46,2,0))</f>
        <v/>
      </c>
      <c r="AD39" s="15" t="str">
        <f>IF(M38="","",VLOOKUP(M38,param!$A$43:$B$46,2,0))</f>
        <v/>
      </c>
      <c r="AE39" s="15" t="str">
        <f>IF(N38="","",VLOOKUP(N38,param!$A$43:$B$46,2,0))</f>
        <v/>
      </c>
      <c r="AF39" s="15" t="str">
        <f>IF(O38="","",VLOOKUP(O38,param!$A$43:$B$46,2,0))</f>
        <v/>
      </c>
      <c r="AG39" s="15" t="str">
        <f>IF(P38="","",VLOOKUP(P38,param!$A$43:$B$46,2,0))</f>
        <v/>
      </c>
    </row>
    <row r="40" spans="1:33" ht="28.5">
      <c r="A40" s="81" t="s">
        <v>86</v>
      </c>
      <c r="B40" s="23"/>
      <c r="C40" s="23"/>
      <c r="D40" s="23"/>
      <c r="E40" s="23"/>
      <c r="F40" s="23"/>
      <c r="G40" s="23"/>
      <c r="H40" s="23"/>
      <c r="I40" s="23"/>
      <c r="J40" s="23"/>
      <c r="K40" s="23"/>
      <c r="L40" s="23"/>
      <c r="M40" s="23"/>
      <c r="N40" s="23"/>
      <c r="O40" s="23"/>
      <c r="P40" s="23"/>
      <c r="R40" s="80" t="s">
        <v>78</v>
      </c>
      <c r="S40" s="15" t="str">
        <f>IF(B40="","",MAX(0,IF(B41="",param!$B$4+1,MIN(param!$B$4+1,B41))-MAX(B40+S43,B$22)))</f>
        <v/>
      </c>
      <c r="T40" s="15" t="str">
        <f>IF(C40="","",MAX(0,IF(C41="",param!$B$4+1,MIN(param!$B$4+1,C41))-MAX(C40+T43,C$22)))</f>
        <v/>
      </c>
      <c r="U40" s="15" t="str">
        <f>IF(D40="","",MAX(0,IF(D41="",param!$B$4+1,MIN(param!$B$4+1,D41))-MAX(D40+U43,D$22)))</f>
        <v/>
      </c>
      <c r="V40" s="15" t="str">
        <f>IF(E40="","",MAX(0,IF(E41="",param!$B$4+1,MIN(param!$B$4+1,E41))-MAX(E40+V43,E$22)))</f>
        <v/>
      </c>
      <c r="W40" s="15" t="str">
        <f>IF(F40="","",MAX(0,IF(F41="",param!$B$4+1,MIN(param!$B$4+1,F41))-MAX(F40+W43,F$22)))</f>
        <v/>
      </c>
      <c r="X40" s="15" t="str">
        <f>IF(G40="","",MAX(0,IF(G41="",param!$B$4+1,MIN(param!$B$4+1,G41))-MAX(G40+X43,G$22)))</f>
        <v/>
      </c>
      <c r="Y40" s="15" t="str">
        <f>IF(H40="","",MAX(0,IF(H41="",param!$B$4+1,MIN(param!$B$4+1,H41))-MAX(H40+Y43,H$22)))</f>
        <v/>
      </c>
      <c r="Z40" s="15" t="str">
        <f>IF(I40="","",MAX(0,IF(I41="",param!$B$4+1,MIN(param!$B$4+1,I41))-MAX(I40+Z43,I$22)))</f>
        <v/>
      </c>
      <c r="AA40" s="15" t="str">
        <f>IF(J40="","",MAX(0,IF(J41="",param!$B$4+1,MIN(param!$B$4+1,J41))-MAX(J40+AA43,J$22)))</f>
        <v/>
      </c>
      <c r="AB40" s="15" t="str">
        <f>IF(K40="","",MAX(0,IF(K41="",param!$B$4+1,MIN(param!$B$4+1,K41))-MAX(K40+AB43,K$22)))</f>
        <v/>
      </c>
      <c r="AC40" s="15" t="str">
        <f>IF(L40="","",MAX(0,IF(L41="",param!$B$4+1,MIN(param!$B$4+1,L41))-MAX(L40+AC43,L$22)))</f>
        <v/>
      </c>
      <c r="AD40" s="15" t="str">
        <f>IF(M40="","",MAX(0,IF(M41="",param!$B$4+1,MIN(param!$B$4+1,M41))-MAX(M40+AD43,M$22)))</f>
        <v/>
      </c>
      <c r="AE40" s="15" t="str">
        <f>IF(N40="","",MAX(0,IF(N41="",param!$B$4+1,MIN(param!$B$4+1,N41))-MAX(N40+AE43,N$22)))</f>
        <v/>
      </c>
      <c r="AF40" s="15" t="str">
        <f>IF(O40="","",MAX(0,IF(O41="",param!$B$4+1,MIN(param!$B$4+1,O41))-MAX(O40+AF43,O$22)))</f>
        <v/>
      </c>
      <c r="AG40" s="15" t="str">
        <f>IF(P40="","",MAX(0,IF(P41="",param!$B$4+1,MIN(param!$B$4+1,P41))-MAX(P40+AG43,P$22)))</f>
        <v/>
      </c>
    </row>
    <row r="41" spans="1:33" ht="28.5">
      <c r="A41" s="81" t="s">
        <v>87</v>
      </c>
      <c r="B41" s="23"/>
      <c r="C41" s="23"/>
      <c r="D41" s="23"/>
      <c r="E41" s="23"/>
      <c r="F41" s="23"/>
      <c r="G41" s="23"/>
      <c r="H41" s="23"/>
      <c r="I41" s="23"/>
      <c r="J41" s="23"/>
      <c r="K41" s="23"/>
      <c r="L41" s="23"/>
      <c r="M41" s="23"/>
      <c r="N41" s="23"/>
      <c r="O41" s="23"/>
      <c r="P41" s="23"/>
      <c r="R41" s="80" t="s">
        <v>80</v>
      </c>
      <c r="S41" s="15" t="str">
        <f>IF(OR(B40="",LEFT(B$16,6)&lt;&gt;"Mesure",LEFT(B$13,6)&lt;&gt;"Mesure"),"",MAX(0,MIN(VLOOKUP(B$13,param!$E$3:$H$9,3,0)+1,IF(B41="",param!$B$4+1,MIN(param!$B$4+1,B41)))-MAX(B40+S43,B$22,VLOOKUP(B$13,param!$E$3:$H$9,2,0))))</f>
        <v/>
      </c>
      <c r="T41" s="15" t="str">
        <f>IF(OR(C40="",LEFT(C$16,6)&lt;&gt;"Mesure",LEFT(C$13,6)&lt;&gt;"Mesure"),"",MAX(0,MIN(VLOOKUP(C$13,param!$E$3:$H$9,3,0)+1,IF(C41="",param!$B$4+1,MIN(param!$B$4+1,C41)))-MAX(C40+T43,C$22,VLOOKUP(C$13,param!$E$3:$H$9,2,0))))</f>
        <v/>
      </c>
      <c r="U41" s="15" t="str">
        <f>IF(OR(D40="",LEFT(D$16,6)&lt;&gt;"Mesure",LEFT(D$13,6)&lt;&gt;"Mesure"),"",MAX(0,MIN(VLOOKUP(D$13,param!$E$3:$H$9,3,0)+1,IF(D41="",param!$B$4+1,MIN(param!$B$4+1,D41)))-MAX(D40+U43,D$22,VLOOKUP(D$13,param!$E$3:$H$9,2,0))))</f>
        <v/>
      </c>
      <c r="V41" s="15" t="str">
        <f>IF(OR(E40="",LEFT(E$16,6)&lt;&gt;"Mesure",LEFT(E$13,6)&lt;&gt;"Mesure"),"",MAX(0,MIN(VLOOKUP(E$13,param!$E$3:$H$9,3,0)+1,IF(E41="",param!$B$4+1,MIN(param!$B$4+1,E41)))-MAX(E40+V43,E$22,VLOOKUP(E$13,param!$E$3:$H$9,2,0))))</f>
        <v/>
      </c>
      <c r="W41" s="15" t="str">
        <f>IF(OR(F40="",LEFT(F$16,6)&lt;&gt;"Mesure",LEFT(F$13,6)&lt;&gt;"Mesure"),"",MAX(0,MIN(VLOOKUP(F$13,param!$E$3:$H$9,3,0)+1,IF(F41="",param!$B$4+1,MIN(param!$B$4+1,F41)))-MAX(F40+W43,F$22,VLOOKUP(F$13,param!$E$3:$H$9,2,0))))</f>
        <v/>
      </c>
      <c r="X41" s="15" t="str">
        <f>IF(OR(G40="",LEFT(G$16,6)&lt;&gt;"Mesure",LEFT(G$13,6)&lt;&gt;"Mesure"),"",MAX(0,MIN(VLOOKUP(G$13,param!$E$3:$H$9,3,0)+1,IF(G41="",param!$B$4+1,MIN(param!$B$4+1,G41)))-MAX(G40+X43,G$22,VLOOKUP(G$13,param!$E$3:$H$9,2,0))))</f>
        <v/>
      </c>
      <c r="Y41" s="15" t="str">
        <f>IF(OR(H40="",LEFT(H$16,6)&lt;&gt;"Mesure",LEFT(H$13,6)&lt;&gt;"Mesure"),"",MAX(0,MIN(VLOOKUP(H$13,param!$E$3:$H$9,3,0)+1,IF(H41="",param!$B$4+1,MIN(param!$B$4+1,H41)))-MAX(H40+Y43,H$22,VLOOKUP(H$13,param!$E$3:$H$9,2,0))))</f>
        <v/>
      </c>
      <c r="Z41" s="15" t="str">
        <f>IF(OR(I40="",LEFT(I$16,6)&lt;&gt;"Mesure",LEFT(I$13,6)&lt;&gt;"Mesure"),"",MAX(0,MIN(VLOOKUP(I$13,param!$E$3:$H$9,3,0)+1,IF(I41="",param!$B$4+1,MIN(param!$B$4+1,I41)))-MAX(I40+Z43,I$22,VLOOKUP(I$13,param!$E$3:$H$9,2,0))))</f>
        <v/>
      </c>
      <c r="AA41" s="15" t="str">
        <f>IF(OR(J40="",LEFT(J$16,6)&lt;&gt;"Mesure",LEFT(J$13,6)&lt;&gt;"Mesure"),"",MAX(0,MIN(VLOOKUP(J$13,param!$E$3:$H$9,3,0)+1,IF(J41="",param!$B$4+1,MIN(param!$B$4+1,J41)))-MAX(J40+AA43,J$22,VLOOKUP(J$13,param!$E$3:$H$9,2,0))))</f>
        <v/>
      </c>
      <c r="AB41" s="15" t="str">
        <f>IF(OR(K40="",LEFT(K$16,6)&lt;&gt;"Mesure",LEFT(K$13,6)&lt;&gt;"Mesure"),"",MAX(0,MIN(VLOOKUP(K$13,param!$E$3:$H$9,3,0)+1,IF(K41="",param!$B$4+1,MIN(param!$B$4+1,K41)))-MAX(K40+AB43,K$22,VLOOKUP(K$13,param!$E$3:$H$9,2,0))))</f>
        <v/>
      </c>
      <c r="AC41" s="15" t="str">
        <f>IF(OR(L40="",LEFT(L$16,6)&lt;&gt;"Mesure",LEFT(L$13,6)&lt;&gt;"Mesure"),"",MAX(0,MIN(VLOOKUP(L$13,param!$E$3:$H$9,3,0)+1,IF(L41="",param!$B$4+1,MIN(param!$B$4+1,L41)))-MAX(L40+AC43,L$22,VLOOKUP(L$13,param!$E$3:$H$9,2,0))))</f>
        <v/>
      </c>
      <c r="AD41" s="15" t="str">
        <f>IF(OR(M40="",LEFT(M$16,6)&lt;&gt;"Mesure",LEFT(M$13,6)&lt;&gt;"Mesure"),"",MAX(0,MIN(VLOOKUP(M$13,param!$E$3:$H$9,3,0)+1,IF(M41="",param!$B$4+1,MIN(param!$B$4+1,M41)))-MAX(M40+AD43,M$22,VLOOKUP(M$13,param!$E$3:$H$9,2,0))))</f>
        <v/>
      </c>
      <c r="AE41" s="15" t="str">
        <f>IF(OR(N40="",LEFT(N$16,6)&lt;&gt;"Mesure",LEFT(N$13,6)&lt;&gt;"Mesure"),"",MAX(0,MIN(VLOOKUP(N$13,param!$E$3:$H$9,3,0)+1,IF(N41="",param!$B$4+1,MIN(param!$B$4+1,N41)))-MAX(N40+AE43,N$22,VLOOKUP(N$13,param!$E$3:$H$9,2,0))))</f>
        <v/>
      </c>
      <c r="AF41" s="15" t="str">
        <f>IF(OR(O40="",LEFT(O$16,6)&lt;&gt;"Mesure",LEFT(O$13,6)&lt;&gt;"Mesure"),"",MAX(0,MIN(VLOOKUP(O$13,param!$E$3:$H$9,3,0)+1,IF(O41="",param!$B$4+1,MIN(param!$B$4+1,O41)))-MAX(O40+AF43,O$22,VLOOKUP(O$13,param!$E$3:$H$9,2,0))))</f>
        <v/>
      </c>
      <c r="AG41" s="15" t="str">
        <f>IF(OR(P40="",LEFT(P$16,6)&lt;&gt;"Mesure",LEFT(P$13,6)&lt;&gt;"Mesure"),"",MAX(0,MIN(VLOOKUP(P$13,param!$E$3:$H$9,3,0)+1,IF(P41="",param!$B$4+1,MIN(param!$B$4+1,P41)))-MAX(P40+AG43,P$22,VLOOKUP(P$13,param!$E$3:$H$9,2,0))))</f>
        <v/>
      </c>
    </row>
    <row r="42" spans="1:33">
      <c r="A42" s="81" t="s">
        <v>88</v>
      </c>
      <c r="B42" s="23"/>
      <c r="C42" s="23"/>
      <c r="D42" s="23"/>
      <c r="E42" s="23"/>
      <c r="F42" s="23"/>
      <c r="G42" s="23"/>
      <c r="H42" s="23"/>
      <c r="I42" s="23"/>
      <c r="J42" s="23"/>
      <c r="K42" s="23"/>
      <c r="L42" s="23"/>
      <c r="M42" s="23"/>
      <c r="N42" s="23"/>
      <c r="O42" s="23"/>
      <c r="P42" s="23"/>
      <c r="R42" s="80" t="s">
        <v>82</v>
      </c>
      <c r="S42" s="15" t="str">
        <f>IF(B40="","",MIN(S40,MAX(0,IF(B41="",param!$B$6,MIN(param!$B$6,B41-1))-MAX(param!$B$5,B40+S43,B$22)+1)))</f>
        <v/>
      </c>
      <c r="T42" s="15" t="str">
        <f>IF(C40="","",MIN(T40,MAX(0,IF(C41="",param!$B$6,MIN(param!$B$6,C41-1))-MAX(param!$B$5,C40+T43,C$22)+1)))</f>
        <v/>
      </c>
      <c r="U42" s="15" t="str">
        <f>IF(D40="","",MIN(U40,MAX(0,IF(D41="",param!$B$6,MIN(param!$B$6,D41-1))-MAX(param!$B$5,D40+U43,D$22)+1)))</f>
        <v/>
      </c>
      <c r="V42" s="15" t="str">
        <f>IF(E40="","",MIN(V40,MAX(0,IF(E41="",param!$B$6,MIN(param!$B$6,E41-1))-MAX(param!$B$5,E40+V43,E$22)+1)))</f>
        <v/>
      </c>
      <c r="W42" s="15" t="str">
        <f>IF(F40="","",MIN(W40,MAX(0,IF(F41="",param!$B$6,MIN(param!$B$6,F41-1))-MAX(param!$B$5,F40+W43,F$22)+1)))</f>
        <v/>
      </c>
      <c r="X42" s="15" t="str">
        <f>IF(G40="","",MIN(X40,MAX(0,IF(G41="",param!$B$6,MIN(param!$B$6,G41-1))-MAX(param!$B$5,G40+X43,G$22)+1)))</f>
        <v/>
      </c>
      <c r="Y42" s="15" t="str">
        <f>IF(H40="","",MIN(Y40,MAX(0,IF(H41="",param!$B$6,MIN(param!$B$6,H41-1))-MAX(param!$B$5,H40+Y43,H$22)+1)))</f>
        <v/>
      </c>
      <c r="Z42" s="15" t="str">
        <f>IF(I40="","",MIN(Z40,MAX(0,IF(I41="",param!$B$6,MIN(param!$B$6,I41-1))-MAX(param!$B$5,I40+Z43,I$22)+1)))</f>
        <v/>
      </c>
      <c r="AA42" s="15" t="str">
        <f>IF(J40="","",MIN(AA40,MAX(0,IF(J41="",param!$B$6,MIN(param!$B$6,J41-1))-MAX(param!$B$5,J40+AA43,J$22)+1)))</f>
        <v/>
      </c>
      <c r="AB42" s="15" t="str">
        <f>IF(K40="","",MIN(AB40,MAX(0,IF(K41="",param!$B$6,MIN(param!$B$6,K41-1))-MAX(param!$B$5,K40+AB43,K$22)+1)))</f>
        <v/>
      </c>
      <c r="AC42" s="15" t="str">
        <f>IF(L40="","",MIN(AC40,MAX(0,IF(L41="",param!$B$6,MIN(param!$B$6,L41-1))-MAX(param!$B$5,L40+AC43,L$22)+1)))</f>
        <v/>
      </c>
      <c r="AD42" s="15" t="str">
        <f>IF(M40="","",MIN(AD40,MAX(0,IF(M41="",param!$B$6,MIN(param!$B$6,M41-1))-MAX(param!$B$5,M40+AD43,M$22)+1)))</f>
        <v/>
      </c>
      <c r="AE42" s="15" t="str">
        <f>IF(N40="","",MIN(AE40,MAX(0,IF(N41="",param!$B$6,MIN(param!$B$6,N41-1))-MAX(param!$B$5,N40+AE43,N$22)+1)))</f>
        <v/>
      </c>
      <c r="AF42" s="15" t="str">
        <f>IF(O40="","",MIN(AF40,MAX(0,IF(O41="",param!$B$6,MIN(param!$B$6,O41-1))-MAX(param!$B$5,O40+AF43,O$22)+1)))</f>
        <v/>
      </c>
      <c r="AG42" s="15" t="str">
        <f>IF(P40="","",MIN(AG40,MAX(0,IF(P41="",param!$B$6,MIN(param!$B$6,P41-1))-MAX(param!$B$5,P40+AG43,P$22)+1)))</f>
        <v/>
      </c>
    </row>
    <row r="43" spans="1:33">
      <c r="A43" s="87" t="s">
        <v>73</v>
      </c>
      <c r="B43" s="94" t="str">
        <f t="shared" ref="B43:P43" si="7">IF(CONCATENATE(B40,B41,B42)="","",IF(B40&lt;B36,"incohérence avec précédent vide",IF(OR(B40="",B41="",B42=""),"Saisie incomplète !","")))</f>
        <v/>
      </c>
      <c r="C43" s="94" t="str">
        <f t="shared" si="7"/>
        <v/>
      </c>
      <c r="D43" s="94" t="str">
        <f t="shared" si="7"/>
        <v/>
      </c>
      <c r="E43" s="94" t="str">
        <f t="shared" si="7"/>
        <v/>
      </c>
      <c r="F43" s="94" t="str">
        <f t="shared" si="7"/>
        <v/>
      </c>
      <c r="G43" s="94" t="str">
        <f t="shared" si="7"/>
        <v/>
      </c>
      <c r="H43" s="94" t="str">
        <f t="shared" si="7"/>
        <v/>
      </c>
      <c r="I43" s="94" t="str">
        <f t="shared" si="7"/>
        <v/>
      </c>
      <c r="J43" s="94" t="str">
        <f t="shared" si="7"/>
        <v/>
      </c>
      <c r="K43" s="94" t="str">
        <f t="shared" si="7"/>
        <v/>
      </c>
      <c r="L43" s="94" t="str">
        <f t="shared" si="7"/>
        <v/>
      </c>
      <c r="M43" s="94" t="str">
        <f t="shared" si="7"/>
        <v/>
      </c>
      <c r="N43" s="94" t="str">
        <f t="shared" si="7"/>
        <v/>
      </c>
      <c r="O43" s="94" t="str">
        <f t="shared" si="7"/>
        <v/>
      </c>
      <c r="P43" s="94" t="str">
        <f t="shared" si="7"/>
        <v/>
      </c>
      <c r="R43" s="80" t="s">
        <v>84</v>
      </c>
      <c r="S43" s="15" t="str">
        <f>IF(B42="","",VLOOKUP(B42,param!$A$43:$B$46,2,0))</f>
        <v/>
      </c>
      <c r="T43" s="15" t="str">
        <f>IF(C42="","",VLOOKUP(C42,param!$A$43:$B$46,2,0))</f>
        <v/>
      </c>
      <c r="U43" s="15" t="str">
        <f>IF(D42="","",VLOOKUP(D42,param!$A$43:$B$46,2,0))</f>
        <v/>
      </c>
      <c r="V43" s="15" t="str">
        <f>IF(E42="","",VLOOKUP(E42,param!$A$43:$B$46,2,0))</f>
        <v/>
      </c>
      <c r="W43" s="15" t="str">
        <f>IF(F42="","",VLOOKUP(F42,param!$A$43:$B$46,2,0))</f>
        <v/>
      </c>
      <c r="X43" s="15" t="str">
        <f>IF(G42="","",VLOOKUP(G42,param!$A$43:$B$46,2,0))</f>
        <v/>
      </c>
      <c r="Y43" s="15" t="str">
        <f>IF(H42="","",VLOOKUP(H42,param!$A$43:$B$46,2,0))</f>
        <v/>
      </c>
      <c r="Z43" s="15" t="str">
        <f>IF(I42="","",VLOOKUP(I42,param!$A$43:$B$46,2,0))</f>
        <v/>
      </c>
      <c r="AA43" s="15" t="str">
        <f>IF(J42="","",VLOOKUP(J42,param!$A$43:$B$46,2,0))</f>
        <v/>
      </c>
      <c r="AB43" s="15" t="str">
        <f>IF(K42="","",VLOOKUP(K42,param!$A$43:$B$46,2,0))</f>
        <v/>
      </c>
      <c r="AC43" s="15" t="str">
        <f>IF(L42="","",VLOOKUP(L42,param!$A$43:$B$46,2,0))</f>
        <v/>
      </c>
      <c r="AD43" s="15" t="str">
        <f>IF(M42="","",VLOOKUP(M42,param!$A$43:$B$46,2,0))</f>
        <v/>
      </c>
      <c r="AE43" s="15" t="str">
        <f>IF(N42="","",VLOOKUP(N42,param!$A$43:$B$46,2,0))</f>
        <v/>
      </c>
      <c r="AF43" s="15" t="str">
        <f>IF(O42="","",VLOOKUP(O42,param!$A$43:$B$46,2,0))</f>
        <v/>
      </c>
      <c r="AG43" s="15" t="str">
        <f>IF(P42="","",VLOOKUP(P42,param!$A$43:$B$46,2,0))</f>
        <v/>
      </c>
    </row>
    <row r="44" spans="1:33" ht="28.5">
      <c r="A44" s="81" t="s">
        <v>86</v>
      </c>
      <c r="B44" s="23"/>
      <c r="C44" s="23"/>
      <c r="D44" s="23"/>
      <c r="E44" s="23"/>
      <c r="F44" s="23"/>
      <c r="G44" s="23"/>
      <c r="H44" s="23"/>
      <c r="I44" s="23"/>
      <c r="J44" s="23"/>
      <c r="K44" s="23"/>
      <c r="L44" s="23"/>
      <c r="M44" s="23"/>
      <c r="N44" s="23"/>
      <c r="O44" s="23"/>
      <c r="P44" s="23"/>
      <c r="R44" s="80" t="s">
        <v>78</v>
      </c>
      <c r="S44" s="15" t="str">
        <f>IF(B44="","",MAX(0,IF(B45="",param!$B$4+1,MIN(param!$B$4+1,B45))-MAX(B44+S47,B$22)))</f>
        <v/>
      </c>
      <c r="T44" s="15" t="str">
        <f>IF(C44="","",MAX(0,IF(C45="",param!$B$4+1,MIN(param!$B$4+1,C45))-MAX(C44+T47,C$22)))</f>
        <v/>
      </c>
      <c r="U44" s="15" t="str">
        <f>IF(D44="","",MAX(0,IF(D45="",param!$B$4+1,MIN(param!$B$4+1,D45))-MAX(D44+U47,D$22)))</f>
        <v/>
      </c>
      <c r="V44" s="15" t="str">
        <f>IF(E44="","",MAX(0,IF(E45="",param!$B$4+1,MIN(param!$B$4+1,E45))-MAX(E44+V47,E$22)))</f>
        <v/>
      </c>
      <c r="W44" s="15" t="str">
        <f>IF(F44="","",MAX(0,IF(F45="",param!$B$4+1,MIN(param!$B$4+1,F45))-MAX(F44+W47,F$22)))</f>
        <v/>
      </c>
      <c r="X44" s="15" t="str">
        <f>IF(G44="","",MAX(0,IF(G45="",param!$B$4+1,MIN(param!$B$4+1,G45))-MAX(G44+X47,G$22)))</f>
        <v/>
      </c>
      <c r="Y44" s="15" t="str">
        <f>IF(H44="","",MAX(0,IF(H45="",param!$B$4+1,MIN(param!$B$4+1,H45))-MAX(H44+Y47,H$22)))</f>
        <v/>
      </c>
      <c r="Z44" s="15" t="str">
        <f>IF(I44="","",MAX(0,IF(I45="",param!$B$4+1,MIN(param!$B$4+1,I45))-MAX(I44+Z47,I$22)))</f>
        <v/>
      </c>
      <c r="AA44" s="15" t="str">
        <f>IF(J44="","",MAX(0,IF(J45="",param!$B$4+1,MIN(param!$B$4+1,J45))-MAX(J44+AA47,J$22)))</f>
        <v/>
      </c>
      <c r="AB44" s="15" t="str">
        <f>IF(K44="","",MAX(0,IF(K45="",param!$B$4+1,MIN(param!$B$4+1,K45))-MAX(K44+AB47,K$22)))</f>
        <v/>
      </c>
      <c r="AC44" s="15" t="str">
        <f>IF(L44="","",MAX(0,IF(L45="",param!$B$4+1,MIN(param!$B$4+1,L45))-MAX(L44+AC47,L$22)))</f>
        <v/>
      </c>
      <c r="AD44" s="15" t="str">
        <f>IF(M44="","",MAX(0,IF(M45="",param!$B$4+1,MIN(param!$B$4+1,M45))-MAX(M44+AD47,M$22)))</f>
        <v/>
      </c>
      <c r="AE44" s="15" t="str">
        <f>IF(N44="","",MAX(0,IF(N45="",param!$B$4+1,MIN(param!$B$4+1,N45))-MAX(N44+AE47,N$22)))</f>
        <v/>
      </c>
      <c r="AF44" s="15" t="str">
        <f>IF(O44="","",MAX(0,IF(O45="",param!$B$4+1,MIN(param!$B$4+1,O45))-MAX(O44+AF47,O$22)))</f>
        <v/>
      </c>
      <c r="AG44" s="15" t="str">
        <f>IF(P44="","",MAX(0,IF(P45="",param!$B$4+1,MIN(param!$B$4+1,P45))-MAX(P44+AG47,P$22)))</f>
        <v/>
      </c>
    </row>
    <row r="45" spans="1:33" ht="28.5">
      <c r="A45" s="81" t="s">
        <v>87</v>
      </c>
      <c r="B45" s="23"/>
      <c r="C45" s="23"/>
      <c r="D45" s="23"/>
      <c r="E45" s="23"/>
      <c r="F45" s="23"/>
      <c r="G45" s="23"/>
      <c r="H45" s="23"/>
      <c r="I45" s="23"/>
      <c r="J45" s="23"/>
      <c r="K45" s="23"/>
      <c r="L45" s="23"/>
      <c r="M45" s="23"/>
      <c r="N45" s="23"/>
      <c r="O45" s="23"/>
      <c r="P45" s="23"/>
      <c r="R45" s="80" t="s">
        <v>80</v>
      </c>
      <c r="S45" s="15" t="str">
        <f>IF(OR(B44="",LEFT(B$16,6)&lt;&gt;"Mesure",LEFT(B$13,6)&lt;&gt;"Mesure"),"",MAX(0,MIN(VLOOKUP(B$13,param!$E$3:$H$9,3,0)+1,IF(B45="",param!$B$4+1,MIN(param!$B$4+1,B45)))-MAX(B44+S47,B$22,VLOOKUP(B$13,param!$E$3:$H$9,2,0))))</f>
        <v/>
      </c>
      <c r="T45" s="15" t="str">
        <f>IF(OR(C44="",LEFT(C$16,6)&lt;&gt;"Mesure",LEFT(C$13,6)&lt;&gt;"Mesure"),"",MAX(0,MIN(VLOOKUP(C$13,param!$E$3:$H$9,3,0)+1,IF(C45="",param!$B$4+1,MIN(param!$B$4+1,C45)))-MAX(C44+T47,C$22,VLOOKUP(C$13,param!$E$3:$H$9,2,0))))</f>
        <v/>
      </c>
      <c r="U45" s="15" t="str">
        <f>IF(OR(D44="",LEFT(D$16,6)&lt;&gt;"Mesure",LEFT(D$13,6)&lt;&gt;"Mesure"),"",MAX(0,MIN(VLOOKUP(D$13,param!$E$3:$H$9,3,0)+1,IF(D45="",param!$B$4+1,MIN(param!$B$4+1,D45)))-MAX(D44+U47,D$22,VLOOKUP(D$13,param!$E$3:$H$9,2,0))))</f>
        <v/>
      </c>
      <c r="V45" s="15" t="str">
        <f>IF(OR(E44="",LEFT(E$16,6)&lt;&gt;"Mesure",LEFT(E$13,6)&lt;&gt;"Mesure"),"",MAX(0,MIN(VLOOKUP(E$13,param!$E$3:$H$9,3,0)+1,IF(E45="",param!$B$4+1,MIN(param!$B$4+1,E45)))-MAX(E44+V47,E$22,VLOOKUP(E$13,param!$E$3:$H$9,2,0))))</f>
        <v/>
      </c>
      <c r="W45" s="15" t="str">
        <f>IF(OR(F44="",LEFT(F$16,6)&lt;&gt;"Mesure",LEFT(F$13,6)&lt;&gt;"Mesure"),"",MAX(0,MIN(VLOOKUP(F$13,param!$E$3:$H$9,3,0)+1,IF(F45="",param!$B$4+1,MIN(param!$B$4+1,F45)))-MAX(F44+W47,F$22,VLOOKUP(F$13,param!$E$3:$H$9,2,0))))</f>
        <v/>
      </c>
      <c r="X45" s="15" t="str">
        <f>IF(OR(G44="",LEFT(G$16,6)&lt;&gt;"Mesure",LEFT(G$13,6)&lt;&gt;"Mesure"),"",MAX(0,MIN(VLOOKUP(G$13,param!$E$3:$H$9,3,0)+1,IF(G45="",param!$B$4+1,MIN(param!$B$4+1,G45)))-MAX(G44+X47,G$22,VLOOKUP(G$13,param!$E$3:$H$9,2,0))))</f>
        <v/>
      </c>
      <c r="Y45" s="15" t="str">
        <f>IF(OR(H44="",LEFT(H$16,6)&lt;&gt;"Mesure",LEFT(H$13,6)&lt;&gt;"Mesure"),"",MAX(0,MIN(VLOOKUP(H$13,param!$E$3:$H$9,3,0)+1,IF(H45="",param!$B$4+1,MIN(param!$B$4+1,H45)))-MAX(H44+Y47,H$22,VLOOKUP(H$13,param!$E$3:$H$9,2,0))))</f>
        <v/>
      </c>
      <c r="Z45" s="15" t="str">
        <f>IF(OR(I44="",LEFT(I$16,6)&lt;&gt;"Mesure",LEFT(I$13,6)&lt;&gt;"Mesure"),"",MAX(0,MIN(VLOOKUP(I$13,param!$E$3:$H$9,3,0)+1,IF(I45="",param!$B$4+1,MIN(param!$B$4+1,I45)))-MAX(I44+Z47,I$22,VLOOKUP(I$13,param!$E$3:$H$9,2,0))))</f>
        <v/>
      </c>
      <c r="AA45" s="15" t="str">
        <f>IF(OR(J44="",LEFT(J$16,6)&lt;&gt;"Mesure",LEFT(J$13,6)&lt;&gt;"Mesure"),"",MAX(0,MIN(VLOOKUP(J$13,param!$E$3:$H$9,3,0)+1,IF(J45="",param!$B$4+1,MIN(param!$B$4+1,J45)))-MAX(J44+AA47,J$22,VLOOKUP(J$13,param!$E$3:$H$9,2,0))))</f>
        <v/>
      </c>
      <c r="AB45" s="15" t="str">
        <f>IF(OR(K44="",LEFT(K$16,6)&lt;&gt;"Mesure",LEFT(K$13,6)&lt;&gt;"Mesure"),"",MAX(0,MIN(VLOOKUP(K$13,param!$E$3:$H$9,3,0)+1,IF(K45="",param!$B$4+1,MIN(param!$B$4+1,K45)))-MAX(K44+AB47,K$22,VLOOKUP(K$13,param!$E$3:$H$9,2,0))))</f>
        <v/>
      </c>
      <c r="AC45" s="15" t="str">
        <f>IF(OR(L44="",LEFT(L$16,6)&lt;&gt;"Mesure",LEFT(L$13,6)&lt;&gt;"Mesure"),"",MAX(0,MIN(VLOOKUP(L$13,param!$E$3:$H$9,3,0)+1,IF(L45="",param!$B$4+1,MIN(param!$B$4+1,L45)))-MAX(L44+AC47,L$22,VLOOKUP(L$13,param!$E$3:$H$9,2,0))))</f>
        <v/>
      </c>
      <c r="AD45" s="15" t="str">
        <f>IF(OR(M44="",LEFT(M$16,6)&lt;&gt;"Mesure",LEFT(M$13,6)&lt;&gt;"Mesure"),"",MAX(0,MIN(VLOOKUP(M$13,param!$E$3:$H$9,3,0)+1,IF(M45="",param!$B$4+1,MIN(param!$B$4+1,M45)))-MAX(M44+AD47,M$22,VLOOKUP(M$13,param!$E$3:$H$9,2,0))))</f>
        <v/>
      </c>
      <c r="AE45" s="15" t="str">
        <f>IF(OR(N44="",LEFT(N$16,6)&lt;&gt;"Mesure",LEFT(N$13,6)&lt;&gt;"Mesure"),"",MAX(0,MIN(VLOOKUP(N$13,param!$E$3:$H$9,3,0)+1,IF(N45="",param!$B$4+1,MIN(param!$B$4+1,N45)))-MAX(N44+AE47,N$22,VLOOKUP(N$13,param!$E$3:$H$9,2,0))))</f>
        <v/>
      </c>
      <c r="AF45" s="15" t="str">
        <f>IF(OR(O44="",LEFT(O$16,6)&lt;&gt;"Mesure",LEFT(O$13,6)&lt;&gt;"Mesure"),"",MAX(0,MIN(VLOOKUP(O$13,param!$E$3:$H$9,3,0)+1,IF(O45="",param!$B$4+1,MIN(param!$B$4+1,O45)))-MAX(O44+AF47,O$22,VLOOKUP(O$13,param!$E$3:$H$9,2,0))))</f>
        <v/>
      </c>
      <c r="AG45" s="15" t="str">
        <f>IF(OR(P44="",LEFT(P$16,6)&lt;&gt;"Mesure",LEFT(P$13,6)&lt;&gt;"Mesure"),"",MAX(0,MIN(VLOOKUP(P$13,param!$E$3:$H$9,3,0)+1,IF(P45="",param!$B$4+1,MIN(param!$B$4+1,P45)))-MAX(P44+AG47,P$22,VLOOKUP(P$13,param!$E$3:$H$9,2,0))))</f>
        <v/>
      </c>
    </row>
    <row r="46" spans="1:33">
      <c r="A46" s="81" t="s">
        <v>88</v>
      </c>
      <c r="B46" s="23"/>
      <c r="C46" s="23"/>
      <c r="D46" s="23"/>
      <c r="E46" s="23"/>
      <c r="F46" s="23"/>
      <c r="G46" s="23"/>
      <c r="H46" s="23"/>
      <c r="I46" s="23"/>
      <c r="J46" s="23"/>
      <c r="K46" s="23"/>
      <c r="L46" s="23"/>
      <c r="M46" s="23"/>
      <c r="N46" s="23"/>
      <c r="O46" s="23"/>
      <c r="P46" s="23"/>
      <c r="R46" s="80" t="s">
        <v>82</v>
      </c>
      <c r="S46" s="15" t="str">
        <f>IF(B44="","",MIN(S44,MAX(0,IF(B45="",param!$B$6,MIN(param!$B$6,B45-1))-MAX(param!$B$5,B44+S47,B$22)+1)))</f>
        <v/>
      </c>
      <c r="T46" s="15" t="str">
        <f>IF(C44="","",MIN(T44,MAX(0,IF(C45="",param!$B$6,MIN(param!$B$6,C45-1))-MAX(param!$B$5,C44+T47,C$22)+1)))</f>
        <v/>
      </c>
      <c r="U46" s="15" t="str">
        <f>IF(D44="","",MIN(U44,MAX(0,IF(D45="",param!$B$6,MIN(param!$B$6,D45-1))-MAX(param!$B$5,D44+U47,D$22)+1)))</f>
        <v/>
      </c>
      <c r="V46" s="15" t="str">
        <f>IF(E44="","",MIN(V44,MAX(0,IF(E45="",param!$B$6,MIN(param!$B$6,E45-1))-MAX(param!$B$5,E44+V47,E$22)+1)))</f>
        <v/>
      </c>
      <c r="W46" s="15" t="str">
        <f>IF(F44="","",MIN(W44,MAX(0,IF(F45="",param!$B$6,MIN(param!$B$6,F45-1))-MAX(param!$B$5,F44+W47,F$22)+1)))</f>
        <v/>
      </c>
      <c r="X46" s="15" t="str">
        <f>IF(G44="","",MIN(X44,MAX(0,IF(G45="",param!$B$6,MIN(param!$B$6,G45-1))-MAX(param!$B$5,G44+X47,G$22)+1)))</f>
        <v/>
      </c>
      <c r="Y46" s="15" t="str">
        <f>IF(H44="","",MIN(Y44,MAX(0,IF(H45="",param!$B$6,MIN(param!$B$6,H45-1))-MAX(param!$B$5,H44+Y47,H$22)+1)))</f>
        <v/>
      </c>
      <c r="Z46" s="15" t="str">
        <f>IF(I44="","",MIN(Z44,MAX(0,IF(I45="",param!$B$6,MIN(param!$B$6,I45-1))-MAX(param!$B$5,I44+Z47,I$22)+1)))</f>
        <v/>
      </c>
      <c r="AA46" s="15" t="str">
        <f>IF(J44="","",MIN(AA44,MAX(0,IF(J45="",param!$B$6,MIN(param!$B$6,J45-1))-MAX(param!$B$5,J44+AA47,J$22)+1)))</f>
        <v/>
      </c>
      <c r="AB46" s="15" t="str">
        <f>IF(K44="","",MIN(AB44,MAX(0,IF(K45="",param!$B$6,MIN(param!$B$6,K45-1))-MAX(param!$B$5,K44+AB47,K$22)+1)))</f>
        <v/>
      </c>
      <c r="AC46" s="15" t="str">
        <f>IF(L44="","",MIN(AC44,MAX(0,IF(L45="",param!$B$6,MIN(param!$B$6,L45-1))-MAX(param!$B$5,L44+AC47,L$22)+1)))</f>
        <v/>
      </c>
      <c r="AD46" s="15" t="str">
        <f>IF(M44="","",MIN(AD44,MAX(0,IF(M45="",param!$B$6,MIN(param!$B$6,M45-1))-MAX(param!$B$5,M44+AD47,M$22)+1)))</f>
        <v/>
      </c>
      <c r="AE46" s="15" t="str">
        <f>IF(N44="","",MIN(AE44,MAX(0,IF(N45="",param!$B$6,MIN(param!$B$6,N45-1))-MAX(param!$B$5,N44+AE47,N$22)+1)))</f>
        <v/>
      </c>
      <c r="AF46" s="15" t="str">
        <f>IF(O44="","",MIN(AF44,MAX(0,IF(O45="",param!$B$6,MIN(param!$B$6,O45-1))-MAX(param!$B$5,O44+AF47,O$22)+1)))</f>
        <v/>
      </c>
      <c r="AG46" s="15" t="str">
        <f>IF(P44="","",MIN(AG44,MAX(0,IF(P45="",param!$B$6,MIN(param!$B$6,P45-1))-MAX(param!$B$5,P44+AG47,P$22)+1)))</f>
        <v/>
      </c>
    </row>
    <row r="47" spans="1:33">
      <c r="A47" s="87" t="s">
        <v>73</v>
      </c>
      <c r="B47" s="94" t="str">
        <f t="shared" ref="B47:P47" si="8">IF(CONCATENATE(B44,B45,B46)="","",IF(B44&lt;B40,"incohérence avec précédent vide",IF(OR(B44="",B45="",B46=""),"Saisie incomplète !","")))</f>
        <v/>
      </c>
      <c r="C47" s="94" t="str">
        <f t="shared" si="8"/>
        <v/>
      </c>
      <c r="D47" s="94" t="str">
        <f t="shared" si="8"/>
        <v/>
      </c>
      <c r="E47" s="94" t="str">
        <f t="shared" si="8"/>
        <v/>
      </c>
      <c r="F47" s="94" t="str">
        <f t="shared" si="8"/>
        <v/>
      </c>
      <c r="G47" s="94" t="str">
        <f t="shared" si="8"/>
        <v/>
      </c>
      <c r="H47" s="94" t="str">
        <f t="shared" si="8"/>
        <v/>
      </c>
      <c r="I47" s="94" t="str">
        <f t="shared" si="8"/>
        <v/>
      </c>
      <c r="J47" s="94" t="str">
        <f t="shared" si="8"/>
        <v/>
      </c>
      <c r="K47" s="94" t="str">
        <f t="shared" si="8"/>
        <v/>
      </c>
      <c r="L47" s="94" t="str">
        <f t="shared" si="8"/>
        <v/>
      </c>
      <c r="M47" s="94" t="str">
        <f t="shared" si="8"/>
        <v/>
      </c>
      <c r="N47" s="94" t="str">
        <f t="shared" si="8"/>
        <v/>
      </c>
      <c r="O47" s="94" t="str">
        <f t="shared" si="8"/>
        <v/>
      </c>
      <c r="P47" s="94" t="str">
        <f t="shared" si="8"/>
        <v/>
      </c>
      <c r="R47" s="80" t="s">
        <v>84</v>
      </c>
      <c r="S47" s="15" t="str">
        <f>IF(B46="","",VLOOKUP(B46,param!$A$43:$B$46,2,0))</f>
        <v/>
      </c>
      <c r="T47" s="15" t="str">
        <f>IF(C46="","",VLOOKUP(C46,param!$A$43:$B$46,2,0))</f>
        <v/>
      </c>
      <c r="U47" s="15" t="str">
        <f>IF(D46="","",VLOOKUP(D46,param!$A$43:$B$46,2,0))</f>
        <v/>
      </c>
      <c r="V47" s="15" t="str">
        <f>IF(E46="","",VLOOKUP(E46,param!$A$43:$B$46,2,0))</f>
        <v/>
      </c>
      <c r="W47" s="15" t="str">
        <f>IF(F46="","",VLOOKUP(F46,param!$A$43:$B$46,2,0))</f>
        <v/>
      </c>
      <c r="X47" s="15" t="str">
        <f>IF(G46="","",VLOOKUP(G46,param!$A$43:$B$46,2,0))</f>
        <v/>
      </c>
      <c r="Y47" s="15" t="str">
        <f>IF(H46="","",VLOOKUP(H46,param!$A$43:$B$46,2,0))</f>
        <v/>
      </c>
      <c r="Z47" s="15" t="str">
        <f>IF(I46="","",VLOOKUP(I46,param!$A$43:$B$46,2,0))</f>
        <v/>
      </c>
      <c r="AA47" s="15" t="str">
        <f>IF(J46="","",VLOOKUP(J46,param!$A$43:$B$46,2,0))</f>
        <v/>
      </c>
      <c r="AB47" s="15" t="str">
        <f>IF(K46="","",VLOOKUP(K46,param!$A$43:$B$46,2,0))</f>
        <v/>
      </c>
      <c r="AC47" s="15" t="str">
        <f>IF(L46="","",VLOOKUP(L46,param!$A$43:$B$46,2,0))</f>
        <v/>
      </c>
      <c r="AD47" s="15" t="str">
        <f>IF(M46="","",VLOOKUP(M46,param!$A$43:$B$46,2,0))</f>
        <v/>
      </c>
      <c r="AE47" s="15" t="str">
        <f>IF(N46="","",VLOOKUP(N46,param!$A$43:$B$46,2,0))</f>
        <v/>
      </c>
      <c r="AF47" s="15" t="str">
        <f>IF(O46="","",VLOOKUP(O46,param!$A$43:$B$46,2,0))</f>
        <v/>
      </c>
      <c r="AG47" s="15" t="str">
        <f>IF(P46="","",VLOOKUP(P46,param!$A$43:$B$46,2,0))</f>
        <v/>
      </c>
    </row>
    <row r="48" spans="1:33" ht="28.5">
      <c r="A48" s="81" t="s">
        <v>86</v>
      </c>
      <c r="B48" s="23"/>
      <c r="C48" s="23"/>
      <c r="D48" s="23"/>
      <c r="E48" s="23"/>
      <c r="F48" s="23"/>
      <c r="G48" s="23"/>
      <c r="H48" s="23"/>
      <c r="I48" s="23"/>
      <c r="J48" s="23"/>
      <c r="K48" s="23"/>
      <c r="L48" s="23"/>
      <c r="M48" s="23"/>
      <c r="N48" s="23"/>
      <c r="O48" s="23"/>
      <c r="P48" s="23"/>
      <c r="R48" s="80" t="s">
        <v>78</v>
      </c>
      <c r="S48" s="15" t="str">
        <f>IF(B48="","",MAX(0,IF(B49="",param!$B$4+1,MIN(param!$B$4+1,B49))-MAX(B48+S51,B$22)))</f>
        <v/>
      </c>
      <c r="T48" s="15" t="str">
        <f>IF(C48="","",MAX(0,IF(C49="",param!$B$4+1,MIN(param!$B$4+1,C49))-MAX(C48+T51,C$22)))</f>
        <v/>
      </c>
      <c r="U48" s="15" t="str">
        <f>IF(D48="","",MAX(0,IF(D49="",param!$B$4+1,MIN(param!$B$4+1,D49))-MAX(D48+U51,D$22)))</f>
        <v/>
      </c>
      <c r="V48" s="15" t="str">
        <f>IF(E48="","",MAX(0,IF(E49="",param!$B$4+1,MIN(param!$B$4+1,E49))-MAX(E48+V51,E$22)))</f>
        <v/>
      </c>
      <c r="W48" s="15" t="str">
        <f>IF(F48="","",MAX(0,IF(F49="",param!$B$4+1,MIN(param!$B$4+1,F49))-MAX(F48+W51,F$22)))</f>
        <v/>
      </c>
      <c r="X48" s="15" t="str">
        <f>IF(G48="","",MAX(0,IF(G49="",param!$B$4+1,MIN(param!$B$4+1,G49))-MAX(G48+X51,G$22)))</f>
        <v/>
      </c>
      <c r="Y48" s="15" t="str">
        <f>IF(H48="","",MAX(0,IF(H49="",param!$B$4+1,MIN(param!$B$4+1,H49))-MAX(H48+Y51,H$22)))</f>
        <v/>
      </c>
      <c r="Z48" s="15" t="str">
        <f>IF(I48="","",MAX(0,IF(I49="",param!$B$4+1,MIN(param!$B$4+1,I49))-MAX(I48+Z51,I$22)))</f>
        <v/>
      </c>
      <c r="AA48" s="15" t="str">
        <f>IF(J48="","",MAX(0,IF(J49="",param!$B$4+1,MIN(param!$B$4+1,J49))-MAX(J48+AA51,J$22)))</f>
        <v/>
      </c>
      <c r="AB48" s="15" t="str">
        <f>IF(K48="","",MAX(0,IF(K49="",param!$B$4+1,MIN(param!$B$4+1,K49))-MAX(K48+AB51,K$22)))</f>
        <v/>
      </c>
      <c r="AC48" s="15" t="str">
        <f>IF(L48="","",MAX(0,IF(L49="",param!$B$4+1,MIN(param!$B$4+1,L49))-MAX(L48+AC51,L$22)))</f>
        <v/>
      </c>
      <c r="AD48" s="15" t="str">
        <f>IF(M48="","",MAX(0,IF(M49="",param!$B$4+1,MIN(param!$B$4+1,M49))-MAX(M48+AD51,M$22)))</f>
        <v/>
      </c>
      <c r="AE48" s="15" t="str">
        <f>IF(N48="","",MAX(0,IF(N49="",param!$B$4+1,MIN(param!$B$4+1,N49))-MAX(N48+AE51,N$22)))</f>
        <v/>
      </c>
      <c r="AF48" s="15" t="str">
        <f>IF(O48="","",MAX(0,IF(O49="",param!$B$4+1,MIN(param!$B$4+1,O49))-MAX(O48+AF51,O$22)))</f>
        <v/>
      </c>
      <c r="AG48" s="15" t="str">
        <f>IF(P48="","",MAX(0,IF(P49="",param!$B$4+1,MIN(param!$B$4+1,P49))-MAX(P48+AG51,P$22)))</f>
        <v/>
      </c>
    </row>
    <row r="49" spans="1:33" ht="28.5">
      <c r="A49" s="81" t="s">
        <v>87</v>
      </c>
      <c r="B49" s="23"/>
      <c r="C49" s="23"/>
      <c r="D49" s="23"/>
      <c r="E49" s="23"/>
      <c r="F49" s="23"/>
      <c r="G49" s="23"/>
      <c r="H49" s="23"/>
      <c r="I49" s="23"/>
      <c r="J49" s="23"/>
      <c r="K49" s="23"/>
      <c r="L49" s="23"/>
      <c r="M49" s="23"/>
      <c r="N49" s="23"/>
      <c r="O49" s="23"/>
      <c r="P49" s="23"/>
      <c r="R49" s="80" t="s">
        <v>80</v>
      </c>
      <c r="S49" s="15" t="str">
        <f>IF(OR(B48="",LEFT(B$16,6)&lt;&gt;"Mesure",LEFT(B$13,6)&lt;&gt;"Mesure"),"",MAX(0,MIN(VLOOKUP(B$13,param!$E$3:$H$9,3,0)+1,IF(B49="",param!$B$4+1,MIN(param!$B$4+1,B49)))-MAX(B48+S51,B$22,VLOOKUP(B$13,param!$E$3:$H$9,2,0))))</f>
        <v/>
      </c>
      <c r="T49" s="15" t="str">
        <f>IF(OR(C48="",LEFT(C$16,6)&lt;&gt;"Mesure",LEFT(C$13,6)&lt;&gt;"Mesure"),"",MAX(0,MIN(VLOOKUP(C$13,param!$E$3:$H$9,3,0)+1,IF(C49="",param!$B$4+1,MIN(param!$B$4+1,C49)))-MAX(C48+T51,C$22,VLOOKUP(C$13,param!$E$3:$H$9,2,0))))</f>
        <v/>
      </c>
      <c r="U49" s="15" t="str">
        <f>IF(OR(D48="",LEFT(D$16,6)&lt;&gt;"Mesure",LEFT(D$13,6)&lt;&gt;"Mesure"),"",MAX(0,MIN(VLOOKUP(D$13,param!$E$3:$H$9,3,0)+1,IF(D49="",param!$B$4+1,MIN(param!$B$4+1,D49)))-MAX(D48+U51,D$22,VLOOKUP(D$13,param!$E$3:$H$9,2,0))))</f>
        <v/>
      </c>
      <c r="V49" s="15" t="str">
        <f>IF(OR(E48="",LEFT(E$16,6)&lt;&gt;"Mesure",LEFT(E$13,6)&lt;&gt;"Mesure"),"",MAX(0,MIN(VLOOKUP(E$13,param!$E$3:$H$9,3,0)+1,IF(E49="",param!$B$4+1,MIN(param!$B$4+1,E49)))-MAX(E48+V51,E$22,VLOOKUP(E$13,param!$E$3:$H$9,2,0))))</f>
        <v/>
      </c>
      <c r="W49" s="15" t="str">
        <f>IF(OR(F48="",LEFT(F$16,6)&lt;&gt;"Mesure",LEFT(F$13,6)&lt;&gt;"Mesure"),"",MAX(0,MIN(VLOOKUP(F$13,param!$E$3:$H$9,3,0)+1,IF(F49="",param!$B$4+1,MIN(param!$B$4+1,F49)))-MAX(F48+W51,F$22,VLOOKUP(F$13,param!$E$3:$H$9,2,0))))</f>
        <v/>
      </c>
      <c r="X49" s="15" t="str">
        <f>IF(OR(G48="",LEFT(G$16,6)&lt;&gt;"Mesure",LEFT(G$13,6)&lt;&gt;"Mesure"),"",MAX(0,MIN(VLOOKUP(G$13,param!$E$3:$H$9,3,0)+1,IF(G49="",param!$B$4+1,MIN(param!$B$4+1,G49)))-MAX(G48+X51,G$22,VLOOKUP(G$13,param!$E$3:$H$9,2,0))))</f>
        <v/>
      </c>
      <c r="Y49" s="15" t="str">
        <f>IF(OR(H48="",LEFT(H$16,6)&lt;&gt;"Mesure",LEFT(H$13,6)&lt;&gt;"Mesure"),"",MAX(0,MIN(VLOOKUP(H$13,param!$E$3:$H$9,3,0)+1,IF(H49="",param!$B$4+1,MIN(param!$B$4+1,H49)))-MAX(H48+Y51,H$22,VLOOKUP(H$13,param!$E$3:$H$9,2,0))))</f>
        <v/>
      </c>
      <c r="Z49" s="15" t="str">
        <f>IF(OR(I48="",LEFT(I$16,6)&lt;&gt;"Mesure",LEFT(I$13,6)&lt;&gt;"Mesure"),"",MAX(0,MIN(VLOOKUP(I$13,param!$E$3:$H$9,3,0)+1,IF(I49="",param!$B$4+1,MIN(param!$B$4+1,I49)))-MAX(I48+Z51,I$22,VLOOKUP(I$13,param!$E$3:$H$9,2,0))))</f>
        <v/>
      </c>
      <c r="AA49" s="15" t="str">
        <f>IF(OR(J48="",LEFT(J$16,6)&lt;&gt;"Mesure",LEFT(J$13,6)&lt;&gt;"Mesure"),"",MAX(0,MIN(VLOOKUP(J$13,param!$E$3:$H$9,3,0)+1,IF(J49="",param!$B$4+1,MIN(param!$B$4+1,J49)))-MAX(J48+AA51,J$22,VLOOKUP(J$13,param!$E$3:$H$9,2,0))))</f>
        <v/>
      </c>
      <c r="AB49" s="15" t="str">
        <f>IF(OR(K48="",LEFT(K$16,6)&lt;&gt;"Mesure",LEFT(K$13,6)&lt;&gt;"Mesure"),"",MAX(0,MIN(VLOOKUP(K$13,param!$E$3:$H$9,3,0)+1,IF(K49="",param!$B$4+1,MIN(param!$B$4+1,K49)))-MAX(K48+AB51,K$22,VLOOKUP(K$13,param!$E$3:$H$9,2,0))))</f>
        <v/>
      </c>
      <c r="AC49" s="15" t="str">
        <f>IF(OR(L48="",LEFT(L$16,6)&lt;&gt;"Mesure",LEFT(L$13,6)&lt;&gt;"Mesure"),"",MAX(0,MIN(VLOOKUP(L$13,param!$E$3:$H$9,3,0)+1,IF(L49="",param!$B$4+1,MIN(param!$B$4+1,L49)))-MAX(L48+AC51,L$22,VLOOKUP(L$13,param!$E$3:$H$9,2,0))))</f>
        <v/>
      </c>
      <c r="AD49" s="15" t="str">
        <f>IF(OR(M48="",LEFT(M$16,6)&lt;&gt;"Mesure",LEFT(M$13,6)&lt;&gt;"Mesure"),"",MAX(0,MIN(VLOOKUP(M$13,param!$E$3:$H$9,3,0)+1,IF(M49="",param!$B$4+1,MIN(param!$B$4+1,M49)))-MAX(M48+AD51,M$22,VLOOKUP(M$13,param!$E$3:$H$9,2,0))))</f>
        <v/>
      </c>
      <c r="AE49" s="15" t="str">
        <f>IF(OR(N48="",LEFT(N$16,6)&lt;&gt;"Mesure",LEFT(N$13,6)&lt;&gt;"Mesure"),"",MAX(0,MIN(VLOOKUP(N$13,param!$E$3:$H$9,3,0)+1,IF(N49="",param!$B$4+1,MIN(param!$B$4+1,N49)))-MAX(N48+AE51,N$22,VLOOKUP(N$13,param!$E$3:$H$9,2,0))))</f>
        <v/>
      </c>
      <c r="AF49" s="15" t="str">
        <f>IF(OR(O48="",LEFT(O$16,6)&lt;&gt;"Mesure",LEFT(O$13,6)&lt;&gt;"Mesure"),"",MAX(0,MIN(VLOOKUP(O$13,param!$E$3:$H$9,3,0)+1,IF(O49="",param!$B$4+1,MIN(param!$B$4+1,O49)))-MAX(O48+AF51,O$22,VLOOKUP(O$13,param!$E$3:$H$9,2,0))))</f>
        <v/>
      </c>
      <c r="AG49" s="15" t="str">
        <f>IF(OR(P48="",LEFT(P$16,6)&lt;&gt;"Mesure",LEFT(P$13,6)&lt;&gt;"Mesure"),"",MAX(0,MIN(VLOOKUP(P$13,param!$E$3:$H$9,3,0)+1,IF(P49="",param!$B$4+1,MIN(param!$B$4+1,P49)))-MAX(P48+AG51,P$22,VLOOKUP(P$13,param!$E$3:$H$9,2,0))))</f>
        <v/>
      </c>
    </row>
    <row r="50" spans="1:33">
      <c r="A50" s="81" t="s">
        <v>88</v>
      </c>
      <c r="B50" s="23"/>
      <c r="C50" s="23"/>
      <c r="D50" s="23"/>
      <c r="E50" s="23"/>
      <c r="F50" s="23"/>
      <c r="G50" s="23"/>
      <c r="H50" s="23"/>
      <c r="I50" s="23"/>
      <c r="J50" s="23"/>
      <c r="K50" s="23"/>
      <c r="L50" s="23"/>
      <c r="M50" s="23"/>
      <c r="N50" s="23"/>
      <c r="O50" s="23"/>
      <c r="P50" s="23"/>
      <c r="R50" s="80" t="s">
        <v>82</v>
      </c>
      <c r="S50" s="15" t="str">
        <f>IF(B48="","",MIN(S48,MAX(0,IF(B49="",param!$B$6,MIN(param!$B$6,B49-1))-MAX(param!$B$5,B48+S51,B$22)+1)))</f>
        <v/>
      </c>
      <c r="T50" s="15" t="str">
        <f>IF(C48="","",MIN(T48,MAX(0,IF(C49="",param!$B$6,MIN(param!$B$6,C49-1))-MAX(param!$B$5,C48+T51,C$22)+1)))</f>
        <v/>
      </c>
      <c r="U50" s="15" t="str">
        <f>IF(D48="","",MIN(U48,MAX(0,IF(D49="",param!$B$6,MIN(param!$B$6,D49-1))-MAX(param!$B$5,D48+U51,D$22)+1)))</f>
        <v/>
      </c>
      <c r="V50" s="15" t="str">
        <f>IF(E48="","",MIN(V48,MAX(0,IF(E49="",param!$B$6,MIN(param!$B$6,E49-1))-MAX(param!$B$5,E48+V51,E$22)+1)))</f>
        <v/>
      </c>
      <c r="W50" s="15" t="str">
        <f>IF(F48="","",MIN(W48,MAX(0,IF(F49="",param!$B$6,MIN(param!$B$6,F49-1))-MAX(param!$B$5,F48+W51,F$22)+1)))</f>
        <v/>
      </c>
      <c r="X50" s="15" t="str">
        <f>IF(G48="","",MIN(X48,MAX(0,IF(G49="",param!$B$6,MIN(param!$B$6,G49-1))-MAX(param!$B$5,G48+X51,G$22)+1)))</f>
        <v/>
      </c>
      <c r="Y50" s="15" t="str">
        <f>IF(H48="","",MIN(Y48,MAX(0,IF(H49="",param!$B$6,MIN(param!$B$6,H49-1))-MAX(param!$B$5,H48+Y51,H$22)+1)))</f>
        <v/>
      </c>
      <c r="Z50" s="15" t="str">
        <f>IF(I48="","",MIN(Z48,MAX(0,IF(I49="",param!$B$6,MIN(param!$B$6,I49-1))-MAX(param!$B$5,I48+Z51,I$22)+1)))</f>
        <v/>
      </c>
      <c r="AA50" s="15" t="str">
        <f>IF(J48="","",MIN(AA48,MAX(0,IF(J49="",param!$B$6,MIN(param!$B$6,J49-1))-MAX(param!$B$5,J48+AA51,J$22)+1)))</f>
        <v/>
      </c>
      <c r="AB50" s="15" t="str">
        <f>IF(K48="","",MIN(AB48,MAX(0,IF(K49="",param!$B$6,MIN(param!$B$6,K49-1))-MAX(param!$B$5,K48+AB51,K$22)+1)))</f>
        <v/>
      </c>
      <c r="AC50" s="15" t="str">
        <f>IF(L48="","",MIN(AC48,MAX(0,IF(L49="",param!$B$6,MIN(param!$B$6,L49-1))-MAX(param!$B$5,L48+AC51,L$22)+1)))</f>
        <v/>
      </c>
      <c r="AD50" s="15" t="str">
        <f>IF(M48="","",MIN(AD48,MAX(0,IF(M49="",param!$B$6,MIN(param!$B$6,M49-1))-MAX(param!$B$5,M48+AD51,M$22)+1)))</f>
        <v/>
      </c>
      <c r="AE50" s="15" t="str">
        <f>IF(N48="","",MIN(AE48,MAX(0,IF(N49="",param!$B$6,MIN(param!$B$6,N49-1))-MAX(param!$B$5,N48+AE51,N$22)+1)))</f>
        <v/>
      </c>
      <c r="AF50" s="15" t="str">
        <f>IF(O48="","",MIN(AF48,MAX(0,IF(O49="",param!$B$6,MIN(param!$B$6,O49-1))-MAX(param!$B$5,O48+AF51,O$22)+1)))</f>
        <v/>
      </c>
      <c r="AG50" s="15" t="str">
        <f>IF(P48="","",MIN(AG48,MAX(0,IF(P49="",param!$B$6,MIN(param!$B$6,P49-1))-MAX(param!$B$5,P48+AG51,P$22)+1)))</f>
        <v/>
      </c>
    </row>
    <row r="51" spans="1:33">
      <c r="A51" s="87" t="s">
        <v>73</v>
      </c>
      <c r="B51" s="94" t="str">
        <f t="shared" ref="B51:P51" si="9">IF(CONCATENATE(B48,B49,B50)="","",IF(B48&lt;B44,"incohérence avec précédent vide",IF(OR(B48="",B49="",B50=""),"Saisie incomplète !","")))</f>
        <v/>
      </c>
      <c r="C51" s="94" t="str">
        <f t="shared" si="9"/>
        <v/>
      </c>
      <c r="D51" s="94" t="str">
        <f t="shared" si="9"/>
        <v/>
      </c>
      <c r="E51" s="94" t="str">
        <f t="shared" si="9"/>
        <v/>
      </c>
      <c r="F51" s="94" t="str">
        <f t="shared" si="9"/>
        <v/>
      </c>
      <c r="G51" s="94" t="str">
        <f t="shared" si="9"/>
        <v/>
      </c>
      <c r="H51" s="94" t="str">
        <f t="shared" si="9"/>
        <v/>
      </c>
      <c r="I51" s="94" t="str">
        <f t="shared" si="9"/>
        <v/>
      </c>
      <c r="J51" s="94" t="str">
        <f t="shared" si="9"/>
        <v/>
      </c>
      <c r="K51" s="94" t="str">
        <f t="shared" si="9"/>
        <v/>
      </c>
      <c r="L51" s="94" t="str">
        <f t="shared" si="9"/>
        <v/>
      </c>
      <c r="M51" s="94" t="str">
        <f t="shared" si="9"/>
        <v/>
      </c>
      <c r="N51" s="94" t="str">
        <f t="shared" si="9"/>
        <v/>
      </c>
      <c r="O51" s="94" t="str">
        <f t="shared" si="9"/>
        <v/>
      </c>
      <c r="P51" s="94" t="str">
        <f t="shared" si="9"/>
        <v/>
      </c>
      <c r="R51" s="80" t="s">
        <v>84</v>
      </c>
      <c r="S51" s="15" t="str">
        <f>IF(B50="","",VLOOKUP(B50,param!$A$43:$B$46,2,0))</f>
        <v/>
      </c>
      <c r="T51" s="15" t="str">
        <f>IF(C50="","",VLOOKUP(C50,param!$A$43:$B$46,2,0))</f>
        <v/>
      </c>
      <c r="U51" s="15" t="str">
        <f>IF(D50="","",VLOOKUP(D50,param!$A$43:$B$46,2,0))</f>
        <v/>
      </c>
      <c r="V51" s="15" t="str">
        <f>IF(E50="","",VLOOKUP(E50,param!$A$43:$B$46,2,0))</f>
        <v/>
      </c>
      <c r="W51" s="15" t="str">
        <f>IF(F50="","",VLOOKUP(F50,param!$A$43:$B$46,2,0))</f>
        <v/>
      </c>
      <c r="X51" s="15" t="str">
        <f>IF(G50="","",VLOOKUP(G50,param!$A$43:$B$46,2,0))</f>
        <v/>
      </c>
      <c r="Y51" s="15" t="str">
        <f>IF(H50="","",VLOOKUP(H50,param!$A$43:$B$46,2,0))</f>
        <v/>
      </c>
      <c r="Z51" s="15" t="str">
        <f>IF(I50="","",VLOOKUP(I50,param!$A$43:$B$46,2,0))</f>
        <v/>
      </c>
      <c r="AA51" s="15" t="str">
        <f>IF(J50="","",VLOOKUP(J50,param!$A$43:$B$46,2,0))</f>
        <v/>
      </c>
      <c r="AB51" s="15" t="str">
        <f>IF(K50="","",VLOOKUP(K50,param!$A$43:$B$46,2,0))</f>
        <v/>
      </c>
      <c r="AC51" s="15" t="str">
        <f>IF(L50="","",VLOOKUP(L50,param!$A$43:$B$46,2,0))</f>
        <v/>
      </c>
      <c r="AD51" s="15" t="str">
        <f>IF(M50="","",VLOOKUP(M50,param!$A$43:$B$46,2,0))</f>
        <v/>
      </c>
      <c r="AE51" s="15" t="str">
        <f>IF(N50="","",VLOOKUP(N50,param!$A$43:$B$46,2,0))</f>
        <v/>
      </c>
      <c r="AF51" s="15" t="str">
        <f>IF(O50="","",VLOOKUP(O50,param!$A$43:$B$46,2,0))</f>
        <v/>
      </c>
      <c r="AG51" s="15" t="str">
        <f>IF(P50="","",VLOOKUP(P50,param!$A$43:$B$46,2,0))</f>
        <v/>
      </c>
    </row>
    <row r="52" spans="1:33" ht="28.5">
      <c r="A52" s="81" t="s">
        <v>86</v>
      </c>
      <c r="B52" s="23"/>
      <c r="C52" s="23"/>
      <c r="D52" s="23"/>
      <c r="E52" s="23"/>
      <c r="F52" s="23"/>
      <c r="G52" s="23"/>
      <c r="H52" s="23"/>
      <c r="I52" s="23"/>
      <c r="J52" s="23"/>
      <c r="K52" s="23"/>
      <c r="L52" s="23"/>
      <c r="M52" s="23"/>
      <c r="N52" s="23"/>
      <c r="O52" s="23"/>
      <c r="P52" s="23"/>
      <c r="R52" s="80" t="s">
        <v>78</v>
      </c>
      <c r="S52" s="15" t="str">
        <f>IF(B52="","",MAX(0,IF(B53="",param!$B$4+1,MIN(param!$B$4+1,B53))-MAX(B52+S55,B$22)))</f>
        <v/>
      </c>
      <c r="T52" s="15" t="str">
        <f>IF(C52="","",MAX(0,IF(C53="",param!$B$4+1,MIN(param!$B$4+1,C53))-MAX(C52+T55,C$22)))</f>
        <v/>
      </c>
      <c r="U52" s="15" t="str">
        <f>IF(D52="","",MAX(0,IF(D53="",param!$B$4+1,MIN(param!$B$4+1,D53))-MAX(D52+U55,D$22)))</f>
        <v/>
      </c>
      <c r="V52" s="15" t="str">
        <f>IF(E52="","",MAX(0,IF(E53="",param!$B$4+1,MIN(param!$B$4+1,E53))-MAX(E52+V55,E$22)))</f>
        <v/>
      </c>
      <c r="W52" s="15" t="str">
        <f>IF(F52="","",MAX(0,IF(F53="",param!$B$4+1,MIN(param!$B$4+1,F53))-MAX(F52+W55,F$22)))</f>
        <v/>
      </c>
      <c r="X52" s="15" t="str">
        <f>IF(G52="","",MAX(0,IF(G53="",param!$B$4+1,MIN(param!$B$4+1,G53))-MAX(G52+X55,G$22)))</f>
        <v/>
      </c>
      <c r="Y52" s="15" t="str">
        <f>IF(H52="","",MAX(0,IF(H53="",param!$B$4+1,MIN(param!$B$4+1,H53))-MAX(H52+Y55,H$22)))</f>
        <v/>
      </c>
      <c r="Z52" s="15" t="str">
        <f>IF(I52="","",MAX(0,IF(I53="",param!$B$4+1,MIN(param!$B$4+1,I53))-MAX(I52+Z55,I$22)))</f>
        <v/>
      </c>
      <c r="AA52" s="15" t="str">
        <f>IF(J52="","",MAX(0,IF(J53="",param!$B$4+1,MIN(param!$B$4+1,J53))-MAX(J52+AA55,J$22)))</f>
        <v/>
      </c>
      <c r="AB52" s="15" t="str">
        <f>IF(K52="","",MAX(0,IF(K53="",param!$B$4+1,MIN(param!$B$4+1,K53))-MAX(K52+AB55,K$22)))</f>
        <v/>
      </c>
      <c r="AC52" s="15" t="str">
        <f>IF(L52="","",MAX(0,IF(L53="",param!$B$4+1,MIN(param!$B$4+1,L53))-MAX(L52+AC55,L$22)))</f>
        <v/>
      </c>
      <c r="AD52" s="15" t="str">
        <f>IF(M52="","",MAX(0,IF(M53="",param!$B$4+1,MIN(param!$B$4+1,M53))-MAX(M52+AD55,M$22)))</f>
        <v/>
      </c>
      <c r="AE52" s="15" t="str">
        <f>IF(N52="","",MAX(0,IF(N53="",param!$B$4+1,MIN(param!$B$4+1,N53))-MAX(N52+AE55,N$22)))</f>
        <v/>
      </c>
      <c r="AF52" s="15" t="str">
        <f>IF(O52="","",MAX(0,IF(O53="",param!$B$4+1,MIN(param!$B$4+1,O53))-MAX(O52+AF55,O$22)))</f>
        <v/>
      </c>
      <c r="AG52" s="15" t="str">
        <f>IF(P52="","",MAX(0,IF(P53="",param!$B$4+1,MIN(param!$B$4+1,P53))-MAX(P52+AG55,P$22)))</f>
        <v/>
      </c>
    </row>
    <row r="53" spans="1:33" ht="28.5">
      <c r="A53" s="81" t="s">
        <v>87</v>
      </c>
      <c r="B53" s="23"/>
      <c r="C53" s="23"/>
      <c r="D53" s="23"/>
      <c r="E53" s="23"/>
      <c r="F53" s="23"/>
      <c r="G53" s="23"/>
      <c r="H53" s="23"/>
      <c r="I53" s="23"/>
      <c r="J53" s="23"/>
      <c r="K53" s="23"/>
      <c r="L53" s="23"/>
      <c r="M53" s="23"/>
      <c r="N53" s="23"/>
      <c r="O53" s="23"/>
      <c r="P53" s="23"/>
      <c r="R53" s="80" t="s">
        <v>80</v>
      </c>
      <c r="S53" s="15" t="str">
        <f>IF(OR(B52="",LEFT(B$16,6)&lt;&gt;"Mesure",LEFT(B$13,6)&lt;&gt;"Mesure"),"",MAX(0,MIN(VLOOKUP(B$13,param!$E$3:$H$9,3,0)+1,IF(B53="",param!$B$4+1,MIN(param!$B$4+1,B53)))-MAX(B52+S55,B$22,VLOOKUP(B$13,param!$E$3:$H$9,2,0))))</f>
        <v/>
      </c>
      <c r="T53" s="15" t="str">
        <f>IF(OR(C52="",LEFT(C$16,6)&lt;&gt;"Mesure",LEFT(C$13,6)&lt;&gt;"Mesure"),"",MAX(0,MIN(VLOOKUP(C$13,param!$E$3:$H$9,3,0)+1,IF(C53="",param!$B$4+1,MIN(param!$B$4+1,C53)))-MAX(C52+T55,C$22,VLOOKUP(C$13,param!$E$3:$H$9,2,0))))</f>
        <v/>
      </c>
      <c r="U53" s="15" t="str">
        <f>IF(OR(D52="",LEFT(D$16,6)&lt;&gt;"Mesure",LEFT(D$13,6)&lt;&gt;"Mesure"),"",MAX(0,MIN(VLOOKUP(D$13,param!$E$3:$H$9,3,0)+1,IF(D53="",param!$B$4+1,MIN(param!$B$4+1,D53)))-MAX(D52+U55,D$22,VLOOKUP(D$13,param!$E$3:$H$9,2,0))))</f>
        <v/>
      </c>
      <c r="V53" s="15" t="str">
        <f>IF(OR(E52="",LEFT(E$16,6)&lt;&gt;"Mesure",LEFT(E$13,6)&lt;&gt;"Mesure"),"",MAX(0,MIN(VLOOKUP(E$13,param!$E$3:$H$9,3,0)+1,IF(E53="",param!$B$4+1,MIN(param!$B$4+1,E53)))-MAX(E52+V55,E$22,VLOOKUP(E$13,param!$E$3:$H$9,2,0))))</f>
        <v/>
      </c>
      <c r="W53" s="15" t="str">
        <f>IF(OR(F52="",LEFT(F$16,6)&lt;&gt;"Mesure",LEFT(F$13,6)&lt;&gt;"Mesure"),"",MAX(0,MIN(VLOOKUP(F$13,param!$E$3:$H$9,3,0)+1,IF(F53="",param!$B$4+1,MIN(param!$B$4+1,F53)))-MAX(F52+W55,F$22,VLOOKUP(F$13,param!$E$3:$H$9,2,0))))</f>
        <v/>
      </c>
      <c r="X53" s="15" t="str">
        <f>IF(OR(G52="",LEFT(G$16,6)&lt;&gt;"Mesure",LEFT(G$13,6)&lt;&gt;"Mesure"),"",MAX(0,MIN(VLOOKUP(G$13,param!$E$3:$H$9,3,0)+1,IF(G53="",param!$B$4+1,MIN(param!$B$4+1,G53)))-MAX(G52+X55,G$22,VLOOKUP(G$13,param!$E$3:$H$9,2,0))))</f>
        <v/>
      </c>
      <c r="Y53" s="15" t="str">
        <f>IF(OR(H52="",LEFT(H$16,6)&lt;&gt;"Mesure",LEFT(H$13,6)&lt;&gt;"Mesure"),"",MAX(0,MIN(VLOOKUP(H$13,param!$E$3:$H$9,3,0)+1,IF(H53="",param!$B$4+1,MIN(param!$B$4+1,H53)))-MAX(H52+Y55,H$22,VLOOKUP(H$13,param!$E$3:$H$9,2,0))))</f>
        <v/>
      </c>
      <c r="Z53" s="15" t="str">
        <f>IF(OR(I52="",LEFT(I$16,6)&lt;&gt;"Mesure",LEFT(I$13,6)&lt;&gt;"Mesure"),"",MAX(0,MIN(VLOOKUP(I$13,param!$E$3:$H$9,3,0)+1,IF(I53="",param!$B$4+1,MIN(param!$B$4+1,I53)))-MAX(I52+Z55,I$22,VLOOKUP(I$13,param!$E$3:$H$9,2,0))))</f>
        <v/>
      </c>
      <c r="AA53" s="15" t="str">
        <f>IF(OR(J52="",LEFT(J$16,6)&lt;&gt;"Mesure",LEFT(J$13,6)&lt;&gt;"Mesure"),"",MAX(0,MIN(VLOOKUP(J$13,param!$E$3:$H$9,3,0)+1,IF(J53="",param!$B$4+1,MIN(param!$B$4+1,J53)))-MAX(J52+AA55,J$22,VLOOKUP(J$13,param!$E$3:$H$9,2,0))))</f>
        <v/>
      </c>
      <c r="AB53" s="15" t="str">
        <f>IF(OR(K52="",LEFT(K$16,6)&lt;&gt;"Mesure",LEFT(K$13,6)&lt;&gt;"Mesure"),"",MAX(0,MIN(VLOOKUP(K$13,param!$E$3:$H$9,3,0)+1,IF(K53="",param!$B$4+1,MIN(param!$B$4+1,K53)))-MAX(K52+AB55,K$22,VLOOKUP(K$13,param!$E$3:$H$9,2,0))))</f>
        <v/>
      </c>
      <c r="AC53" s="15" t="str">
        <f>IF(OR(L52="",LEFT(L$16,6)&lt;&gt;"Mesure",LEFT(L$13,6)&lt;&gt;"Mesure"),"",MAX(0,MIN(VLOOKUP(L$13,param!$E$3:$H$9,3,0)+1,IF(L53="",param!$B$4+1,MIN(param!$B$4+1,L53)))-MAX(L52+AC55,L$22,VLOOKUP(L$13,param!$E$3:$H$9,2,0))))</f>
        <v/>
      </c>
      <c r="AD53" s="15" t="str">
        <f>IF(OR(M52="",LEFT(M$16,6)&lt;&gt;"Mesure",LEFT(M$13,6)&lt;&gt;"Mesure"),"",MAX(0,MIN(VLOOKUP(M$13,param!$E$3:$H$9,3,0)+1,IF(M53="",param!$B$4+1,MIN(param!$B$4+1,M53)))-MAX(M52+AD55,M$22,VLOOKUP(M$13,param!$E$3:$H$9,2,0))))</f>
        <v/>
      </c>
      <c r="AE53" s="15" t="str">
        <f>IF(OR(N52="",LEFT(N$16,6)&lt;&gt;"Mesure",LEFT(N$13,6)&lt;&gt;"Mesure"),"",MAX(0,MIN(VLOOKUP(N$13,param!$E$3:$H$9,3,0)+1,IF(N53="",param!$B$4+1,MIN(param!$B$4+1,N53)))-MAX(N52+AE55,N$22,VLOOKUP(N$13,param!$E$3:$H$9,2,0))))</f>
        <v/>
      </c>
      <c r="AF53" s="15" t="str">
        <f>IF(OR(O52="",LEFT(O$16,6)&lt;&gt;"Mesure",LEFT(O$13,6)&lt;&gt;"Mesure"),"",MAX(0,MIN(VLOOKUP(O$13,param!$E$3:$H$9,3,0)+1,IF(O53="",param!$B$4+1,MIN(param!$B$4+1,O53)))-MAX(O52+AF55,O$22,VLOOKUP(O$13,param!$E$3:$H$9,2,0))))</f>
        <v/>
      </c>
      <c r="AG53" s="15" t="str">
        <f>IF(OR(P52="",LEFT(P$16,6)&lt;&gt;"Mesure",LEFT(P$13,6)&lt;&gt;"Mesure"),"",MAX(0,MIN(VLOOKUP(P$13,param!$E$3:$H$9,3,0)+1,IF(P53="",param!$B$4+1,MIN(param!$B$4+1,P53)))-MAX(P52+AG55,P$22,VLOOKUP(P$13,param!$E$3:$H$9,2,0))))</f>
        <v/>
      </c>
    </row>
    <row r="54" spans="1:33">
      <c r="A54" s="81" t="s">
        <v>88</v>
      </c>
      <c r="B54" s="23"/>
      <c r="C54" s="23"/>
      <c r="D54" s="23"/>
      <c r="E54" s="23"/>
      <c r="F54" s="23"/>
      <c r="G54" s="23"/>
      <c r="H54" s="23"/>
      <c r="I54" s="23"/>
      <c r="J54" s="23"/>
      <c r="K54" s="23"/>
      <c r="L54" s="23"/>
      <c r="M54" s="23"/>
      <c r="N54" s="23"/>
      <c r="O54" s="23"/>
      <c r="P54" s="23"/>
      <c r="R54" s="80" t="s">
        <v>82</v>
      </c>
      <c r="S54" s="15" t="str">
        <f>IF(B52="","",MIN(S52,MAX(0,IF(B53="",param!$B$6,MIN(param!$B$6,B53-1))-MAX(param!$B$5,B52+S55,B$22)+1)))</f>
        <v/>
      </c>
      <c r="T54" s="15" t="str">
        <f>IF(C52="","",MIN(T52,MAX(0,IF(C53="",param!$B$6,MIN(param!$B$6,C53-1))-MAX(param!$B$5,C52+T55,C$22)+1)))</f>
        <v/>
      </c>
      <c r="U54" s="15" t="str">
        <f>IF(D52="","",MIN(U52,MAX(0,IF(D53="",param!$B$6,MIN(param!$B$6,D53-1))-MAX(param!$B$5,D52+U55,D$22)+1)))</f>
        <v/>
      </c>
      <c r="V54" s="15" t="str">
        <f>IF(E52="","",MIN(V52,MAX(0,IF(E53="",param!$B$6,MIN(param!$B$6,E53-1))-MAX(param!$B$5,E52+V55,E$22)+1)))</f>
        <v/>
      </c>
      <c r="W54" s="15" t="str">
        <f>IF(F52="","",MIN(W52,MAX(0,IF(F53="",param!$B$6,MIN(param!$B$6,F53-1))-MAX(param!$B$5,F52+W55,F$22)+1)))</f>
        <v/>
      </c>
      <c r="X54" s="15" t="str">
        <f>IF(G52="","",MIN(X52,MAX(0,IF(G53="",param!$B$6,MIN(param!$B$6,G53-1))-MAX(param!$B$5,G52+X55,G$22)+1)))</f>
        <v/>
      </c>
      <c r="Y54" s="15" t="str">
        <f>IF(H52="","",MIN(Y52,MAX(0,IF(H53="",param!$B$6,MIN(param!$B$6,H53-1))-MAX(param!$B$5,H52+Y55,H$22)+1)))</f>
        <v/>
      </c>
      <c r="Z54" s="15" t="str">
        <f>IF(I52="","",MIN(Z52,MAX(0,IF(I53="",param!$B$6,MIN(param!$B$6,I53-1))-MAX(param!$B$5,I52+Z55,I$22)+1)))</f>
        <v/>
      </c>
      <c r="AA54" s="15" t="str">
        <f>IF(J52="","",MIN(AA52,MAX(0,IF(J53="",param!$B$6,MIN(param!$B$6,J53-1))-MAX(param!$B$5,J52+AA55,J$22)+1)))</f>
        <v/>
      </c>
      <c r="AB54" s="15" t="str">
        <f>IF(K52="","",MIN(AB52,MAX(0,IF(K53="",param!$B$6,MIN(param!$B$6,K53-1))-MAX(param!$B$5,K52+AB55,K$22)+1)))</f>
        <v/>
      </c>
      <c r="AC54" s="15" t="str">
        <f>IF(L52="","",MIN(AC52,MAX(0,IF(L53="",param!$B$6,MIN(param!$B$6,L53-1))-MAX(param!$B$5,L52+AC55,L$22)+1)))</f>
        <v/>
      </c>
      <c r="AD54" s="15" t="str">
        <f>IF(M52="","",MIN(AD52,MAX(0,IF(M53="",param!$B$6,MIN(param!$B$6,M53-1))-MAX(param!$B$5,M52+AD55,M$22)+1)))</f>
        <v/>
      </c>
      <c r="AE54" s="15" t="str">
        <f>IF(N52="","",MIN(AE52,MAX(0,IF(N53="",param!$B$6,MIN(param!$B$6,N53-1))-MAX(param!$B$5,N52+AE55,N$22)+1)))</f>
        <v/>
      </c>
      <c r="AF54" s="15" t="str">
        <f>IF(O52="","",MIN(AF52,MAX(0,IF(O53="",param!$B$6,MIN(param!$B$6,O53-1))-MAX(param!$B$5,O52+AF55,O$22)+1)))</f>
        <v/>
      </c>
      <c r="AG54" s="15" t="str">
        <f>IF(P52="","",MIN(AG52,MAX(0,IF(P53="",param!$B$6,MIN(param!$B$6,P53-1))-MAX(param!$B$5,P52+AG55,P$22)+1)))</f>
        <v/>
      </c>
    </row>
    <row r="55" spans="1:33">
      <c r="A55" s="87" t="s">
        <v>73</v>
      </c>
      <c r="B55" s="94" t="str">
        <f t="shared" ref="B55:P55" si="10">IF(CONCATENATE(B52,B53,B54)="","",IF(B52&lt;B48,"incohérence avec précédent vide",IF(OR(B52="",B53="",B54=""),"Saisie incomplète !","")))</f>
        <v/>
      </c>
      <c r="C55" s="94" t="str">
        <f t="shared" si="10"/>
        <v/>
      </c>
      <c r="D55" s="94" t="str">
        <f t="shared" si="10"/>
        <v/>
      </c>
      <c r="E55" s="94" t="str">
        <f t="shared" si="10"/>
        <v/>
      </c>
      <c r="F55" s="94" t="str">
        <f t="shared" si="10"/>
        <v/>
      </c>
      <c r="G55" s="94" t="str">
        <f t="shared" si="10"/>
        <v/>
      </c>
      <c r="H55" s="94" t="str">
        <f t="shared" si="10"/>
        <v/>
      </c>
      <c r="I55" s="94" t="str">
        <f t="shared" si="10"/>
        <v/>
      </c>
      <c r="J55" s="94" t="str">
        <f t="shared" si="10"/>
        <v/>
      </c>
      <c r="K55" s="94" t="str">
        <f t="shared" si="10"/>
        <v/>
      </c>
      <c r="L55" s="94" t="str">
        <f t="shared" si="10"/>
        <v/>
      </c>
      <c r="M55" s="94" t="str">
        <f t="shared" si="10"/>
        <v/>
      </c>
      <c r="N55" s="94" t="str">
        <f t="shared" si="10"/>
        <v/>
      </c>
      <c r="O55" s="94" t="str">
        <f t="shared" si="10"/>
        <v/>
      </c>
      <c r="P55" s="94" t="str">
        <f t="shared" si="10"/>
        <v/>
      </c>
      <c r="R55" s="80" t="s">
        <v>84</v>
      </c>
      <c r="S55" s="15" t="str">
        <f>IF(B54="","",VLOOKUP(B54,param!$A$43:$B$46,2,0))</f>
        <v/>
      </c>
      <c r="T55" s="15" t="str">
        <f>IF(C54="","",VLOOKUP(C54,param!$A$43:$B$46,2,0))</f>
        <v/>
      </c>
      <c r="U55" s="15" t="str">
        <f>IF(D54="","",VLOOKUP(D54,param!$A$43:$B$46,2,0))</f>
        <v/>
      </c>
      <c r="V55" s="15" t="str">
        <f>IF(E54="","",VLOOKUP(E54,param!$A$43:$B$46,2,0))</f>
        <v/>
      </c>
      <c r="W55" s="15" t="str">
        <f>IF(F54="","",VLOOKUP(F54,param!$A$43:$B$46,2,0))</f>
        <v/>
      </c>
      <c r="X55" s="15" t="str">
        <f>IF(G54="","",VLOOKUP(G54,param!$A$43:$B$46,2,0))</f>
        <v/>
      </c>
      <c r="Y55" s="15" t="str">
        <f>IF(H54="","",VLOOKUP(H54,param!$A$43:$B$46,2,0))</f>
        <v/>
      </c>
      <c r="Z55" s="15" t="str">
        <f>IF(I54="","",VLOOKUP(I54,param!$A$43:$B$46,2,0))</f>
        <v/>
      </c>
      <c r="AA55" s="15" t="str">
        <f>IF(J54="","",VLOOKUP(J54,param!$A$43:$B$46,2,0))</f>
        <v/>
      </c>
      <c r="AB55" s="15" t="str">
        <f>IF(K54="","",VLOOKUP(K54,param!$A$43:$B$46,2,0))</f>
        <v/>
      </c>
      <c r="AC55" s="15" t="str">
        <f>IF(L54="","",VLOOKUP(L54,param!$A$43:$B$46,2,0))</f>
        <v/>
      </c>
      <c r="AD55" s="15" t="str">
        <f>IF(M54="","",VLOOKUP(M54,param!$A$43:$B$46,2,0))</f>
        <v/>
      </c>
      <c r="AE55" s="15" t="str">
        <f>IF(N54="","",VLOOKUP(N54,param!$A$43:$B$46,2,0))</f>
        <v/>
      </c>
      <c r="AF55" s="15" t="str">
        <f>IF(O54="","",VLOOKUP(O54,param!$A$43:$B$46,2,0))</f>
        <v/>
      </c>
      <c r="AG55" s="15" t="str">
        <f>IF(P54="","",VLOOKUP(P54,param!$A$43:$B$46,2,0))</f>
        <v/>
      </c>
    </row>
    <row r="56" spans="1:33" ht="28.5">
      <c r="A56" s="81" t="s">
        <v>86</v>
      </c>
      <c r="B56" s="23"/>
      <c r="C56" s="23"/>
      <c r="D56" s="23"/>
      <c r="E56" s="23"/>
      <c r="F56" s="23"/>
      <c r="G56" s="23"/>
      <c r="H56" s="23"/>
      <c r="I56" s="23"/>
      <c r="J56" s="23"/>
      <c r="K56" s="23"/>
      <c r="L56" s="23"/>
      <c r="M56" s="23"/>
      <c r="N56" s="23"/>
      <c r="O56" s="23"/>
      <c r="P56" s="23"/>
      <c r="R56" s="80" t="s">
        <v>78</v>
      </c>
      <c r="S56" s="15" t="str">
        <f>IF(B56="","",MAX(0,IF(B57="",param!$B$4+1,MIN(param!$B$4+1,B57))-MAX(B56+S59,B$22)))</f>
        <v/>
      </c>
      <c r="T56" s="15" t="str">
        <f>IF(C56="","",MAX(0,IF(C57="",param!$B$4+1,MIN(param!$B$4+1,C57))-MAX(C56+T59,C$22)))</f>
        <v/>
      </c>
      <c r="U56" s="15" t="str">
        <f>IF(D56="","",MAX(0,IF(D57="",param!$B$4+1,MIN(param!$B$4+1,D57))-MAX(D56+U59,D$22)))</f>
        <v/>
      </c>
      <c r="V56" s="15" t="str">
        <f>IF(E56="","",MAX(0,IF(E57="",param!$B$4+1,MIN(param!$B$4+1,E57))-MAX(E56+V59,E$22)))</f>
        <v/>
      </c>
      <c r="W56" s="15" t="str">
        <f>IF(F56="","",MAX(0,IF(F57="",param!$B$4+1,MIN(param!$B$4+1,F57))-MAX(F56+W59,F$22)))</f>
        <v/>
      </c>
      <c r="X56" s="15" t="str">
        <f>IF(G56="","",MAX(0,IF(G57="",param!$B$4+1,MIN(param!$B$4+1,G57))-MAX(G56+X59,G$22)))</f>
        <v/>
      </c>
      <c r="Y56" s="15" t="str">
        <f>IF(H56="","",MAX(0,IF(H57="",param!$B$4+1,MIN(param!$B$4+1,H57))-MAX(H56+Y59,H$22)))</f>
        <v/>
      </c>
      <c r="Z56" s="15" t="str">
        <f>IF(I56="","",MAX(0,IF(I57="",param!$B$4+1,MIN(param!$B$4+1,I57))-MAX(I56+Z59,I$22)))</f>
        <v/>
      </c>
      <c r="AA56" s="15" t="str">
        <f>IF(J56="","",MAX(0,IF(J57="",param!$B$4+1,MIN(param!$B$4+1,J57))-MAX(J56+AA59,J$22)))</f>
        <v/>
      </c>
      <c r="AB56" s="15" t="str">
        <f>IF(K56="","",MAX(0,IF(K57="",param!$B$4+1,MIN(param!$B$4+1,K57))-MAX(K56+AB59,K$22)))</f>
        <v/>
      </c>
      <c r="AC56" s="15" t="str">
        <f>IF(L56="","",MAX(0,IF(L57="",param!$B$4+1,MIN(param!$B$4+1,L57))-MAX(L56+AC59,L$22)))</f>
        <v/>
      </c>
      <c r="AD56" s="15" t="str">
        <f>IF(M56="","",MAX(0,IF(M57="",param!$B$4+1,MIN(param!$B$4+1,M57))-MAX(M56+AD59,M$22)))</f>
        <v/>
      </c>
      <c r="AE56" s="15" t="str">
        <f>IF(N56="","",MAX(0,IF(N57="",param!$B$4+1,MIN(param!$B$4+1,N57))-MAX(N56+AE59,N$22)))</f>
        <v/>
      </c>
      <c r="AF56" s="15" t="str">
        <f>IF(O56="","",MAX(0,IF(O57="",param!$B$4+1,MIN(param!$B$4+1,O57))-MAX(O56+AF59,O$22)))</f>
        <v/>
      </c>
      <c r="AG56" s="15" t="str">
        <f>IF(P56="","",MAX(0,IF(P57="",param!$B$4+1,MIN(param!$B$4+1,P57))-MAX(P56+AG59,P$22)))</f>
        <v/>
      </c>
    </row>
    <row r="57" spans="1:33" ht="28.5">
      <c r="A57" s="81" t="s">
        <v>87</v>
      </c>
      <c r="B57" s="23"/>
      <c r="C57" s="23"/>
      <c r="D57" s="23"/>
      <c r="E57" s="23"/>
      <c r="F57" s="23"/>
      <c r="G57" s="23"/>
      <c r="H57" s="23"/>
      <c r="I57" s="23"/>
      <c r="J57" s="23"/>
      <c r="K57" s="23"/>
      <c r="L57" s="23"/>
      <c r="M57" s="23"/>
      <c r="N57" s="23"/>
      <c r="O57" s="23"/>
      <c r="P57" s="23"/>
      <c r="R57" s="80" t="s">
        <v>80</v>
      </c>
      <c r="S57" s="15" t="str">
        <f>IF(OR(B56="",LEFT(B$16,6)&lt;&gt;"Mesure",LEFT(B$13,6)&lt;&gt;"Mesure"),"",MAX(0,MIN(VLOOKUP(B$13,param!$E$3:$H$9,3,0)+1,IF(B57="",param!$B$4+1,MIN(param!$B$4+1,B57)))-MAX(B56+S59,B$22,VLOOKUP(B$13,param!$E$3:$H$9,2,0))))</f>
        <v/>
      </c>
      <c r="T57" s="15" t="str">
        <f>IF(OR(C56="",LEFT(C$16,6)&lt;&gt;"Mesure",LEFT(C$13,6)&lt;&gt;"Mesure"),"",MAX(0,MIN(VLOOKUP(C$13,param!$E$3:$H$9,3,0)+1,IF(C57="",param!$B$4+1,MIN(param!$B$4+1,C57)))-MAX(C56+T59,C$22,VLOOKUP(C$13,param!$E$3:$H$9,2,0))))</f>
        <v/>
      </c>
      <c r="U57" s="15" t="str">
        <f>IF(OR(D56="",LEFT(D$16,6)&lt;&gt;"Mesure",LEFT(D$13,6)&lt;&gt;"Mesure"),"",MAX(0,MIN(VLOOKUP(D$13,param!$E$3:$H$9,3,0)+1,IF(D57="",param!$B$4+1,MIN(param!$B$4+1,D57)))-MAX(D56+U59,D$22,VLOOKUP(D$13,param!$E$3:$H$9,2,0))))</f>
        <v/>
      </c>
      <c r="V57" s="15" t="str">
        <f>IF(OR(E56="",LEFT(E$16,6)&lt;&gt;"Mesure",LEFT(E$13,6)&lt;&gt;"Mesure"),"",MAX(0,MIN(VLOOKUP(E$13,param!$E$3:$H$9,3,0)+1,IF(E57="",param!$B$4+1,MIN(param!$B$4+1,E57)))-MAX(E56+V59,E$22,VLOOKUP(E$13,param!$E$3:$H$9,2,0))))</f>
        <v/>
      </c>
      <c r="W57" s="15" t="str">
        <f>IF(OR(F56="",LEFT(F$16,6)&lt;&gt;"Mesure",LEFT(F$13,6)&lt;&gt;"Mesure"),"",MAX(0,MIN(VLOOKUP(F$13,param!$E$3:$H$9,3,0)+1,IF(F57="",param!$B$4+1,MIN(param!$B$4+1,F57)))-MAX(F56+W59,F$22,VLOOKUP(F$13,param!$E$3:$H$9,2,0))))</f>
        <v/>
      </c>
      <c r="X57" s="15" t="str">
        <f>IF(OR(G56="",LEFT(G$16,6)&lt;&gt;"Mesure",LEFT(G$13,6)&lt;&gt;"Mesure"),"",MAX(0,MIN(VLOOKUP(G$13,param!$E$3:$H$9,3,0)+1,IF(G57="",param!$B$4+1,MIN(param!$B$4+1,G57)))-MAX(G56+X59,G$22,VLOOKUP(G$13,param!$E$3:$H$9,2,0))))</f>
        <v/>
      </c>
      <c r="Y57" s="15" t="str">
        <f>IF(OR(H56="",LEFT(H$16,6)&lt;&gt;"Mesure",LEFT(H$13,6)&lt;&gt;"Mesure"),"",MAX(0,MIN(VLOOKUP(H$13,param!$E$3:$H$9,3,0)+1,IF(H57="",param!$B$4+1,MIN(param!$B$4+1,H57)))-MAX(H56+Y59,H$22,VLOOKUP(H$13,param!$E$3:$H$9,2,0))))</f>
        <v/>
      </c>
      <c r="Z57" s="15" t="str">
        <f>IF(OR(I56="",LEFT(I$16,6)&lt;&gt;"Mesure",LEFT(I$13,6)&lt;&gt;"Mesure"),"",MAX(0,MIN(VLOOKUP(I$13,param!$E$3:$H$9,3,0)+1,IF(I57="",param!$B$4+1,MIN(param!$B$4+1,I57)))-MAX(I56+Z59,I$22,VLOOKUP(I$13,param!$E$3:$H$9,2,0))))</f>
        <v/>
      </c>
      <c r="AA57" s="15" t="str">
        <f>IF(OR(J56="",LEFT(J$16,6)&lt;&gt;"Mesure",LEFT(J$13,6)&lt;&gt;"Mesure"),"",MAX(0,MIN(VLOOKUP(J$13,param!$E$3:$H$9,3,0)+1,IF(J57="",param!$B$4+1,MIN(param!$B$4+1,J57)))-MAX(J56+AA59,J$22,VLOOKUP(J$13,param!$E$3:$H$9,2,0))))</f>
        <v/>
      </c>
      <c r="AB57" s="15" t="str">
        <f>IF(OR(K56="",LEFT(K$16,6)&lt;&gt;"Mesure",LEFT(K$13,6)&lt;&gt;"Mesure"),"",MAX(0,MIN(VLOOKUP(K$13,param!$E$3:$H$9,3,0)+1,IF(K57="",param!$B$4+1,MIN(param!$B$4+1,K57)))-MAX(K56+AB59,K$22,VLOOKUP(K$13,param!$E$3:$H$9,2,0))))</f>
        <v/>
      </c>
      <c r="AC57" s="15" t="str">
        <f>IF(OR(L56="",LEFT(L$16,6)&lt;&gt;"Mesure",LEFT(L$13,6)&lt;&gt;"Mesure"),"",MAX(0,MIN(VLOOKUP(L$13,param!$E$3:$H$9,3,0)+1,IF(L57="",param!$B$4+1,MIN(param!$B$4+1,L57)))-MAX(L56+AC59,L$22,VLOOKUP(L$13,param!$E$3:$H$9,2,0))))</f>
        <v/>
      </c>
      <c r="AD57" s="15" t="str">
        <f>IF(OR(M56="",LEFT(M$16,6)&lt;&gt;"Mesure",LEFT(M$13,6)&lt;&gt;"Mesure"),"",MAX(0,MIN(VLOOKUP(M$13,param!$E$3:$H$9,3,0)+1,IF(M57="",param!$B$4+1,MIN(param!$B$4+1,M57)))-MAX(M56+AD59,M$22,VLOOKUP(M$13,param!$E$3:$H$9,2,0))))</f>
        <v/>
      </c>
      <c r="AE57" s="15" t="str">
        <f>IF(OR(N56="",LEFT(N$16,6)&lt;&gt;"Mesure",LEFT(N$13,6)&lt;&gt;"Mesure"),"",MAX(0,MIN(VLOOKUP(N$13,param!$E$3:$H$9,3,0)+1,IF(N57="",param!$B$4+1,MIN(param!$B$4+1,N57)))-MAX(N56+AE59,N$22,VLOOKUP(N$13,param!$E$3:$H$9,2,0))))</f>
        <v/>
      </c>
      <c r="AF57" s="15" t="str">
        <f>IF(OR(O56="",LEFT(O$16,6)&lt;&gt;"Mesure",LEFT(O$13,6)&lt;&gt;"Mesure"),"",MAX(0,MIN(VLOOKUP(O$13,param!$E$3:$H$9,3,0)+1,IF(O57="",param!$B$4+1,MIN(param!$B$4+1,O57)))-MAX(O56+AF59,O$22,VLOOKUP(O$13,param!$E$3:$H$9,2,0))))</f>
        <v/>
      </c>
      <c r="AG57" s="15" t="str">
        <f>IF(OR(P56="",LEFT(P$16,6)&lt;&gt;"Mesure",LEFT(P$13,6)&lt;&gt;"Mesure"),"",MAX(0,MIN(VLOOKUP(P$13,param!$E$3:$H$9,3,0)+1,IF(P57="",param!$B$4+1,MIN(param!$B$4+1,P57)))-MAX(P56+AG59,P$22,VLOOKUP(P$13,param!$E$3:$H$9,2,0))))</f>
        <v/>
      </c>
    </row>
    <row r="58" spans="1:33">
      <c r="A58" s="81" t="s">
        <v>88</v>
      </c>
      <c r="B58" s="23"/>
      <c r="C58" s="23"/>
      <c r="D58" s="23"/>
      <c r="E58" s="23"/>
      <c r="F58" s="23"/>
      <c r="G58" s="23"/>
      <c r="H58" s="23"/>
      <c r="I58" s="23"/>
      <c r="J58" s="23"/>
      <c r="K58" s="23"/>
      <c r="L58" s="23"/>
      <c r="M58" s="23"/>
      <c r="N58" s="23"/>
      <c r="O58" s="23"/>
      <c r="P58" s="23"/>
      <c r="R58" s="80" t="s">
        <v>82</v>
      </c>
      <c r="S58" s="15" t="str">
        <f>IF(B56="","",MIN(S56,MAX(0,IF(B57="",param!$B$6,MIN(param!$B$6,B57-1))-MAX(param!$B$5,B56+S59,B$22)+1)))</f>
        <v/>
      </c>
      <c r="T58" s="15" t="str">
        <f>IF(C56="","",MIN(T56,MAX(0,IF(C57="",param!$B$6,MIN(param!$B$6,C57-1))-MAX(param!$B$5,C56+T59,C$22)+1)))</f>
        <v/>
      </c>
      <c r="U58" s="15" t="str">
        <f>IF(D56="","",MIN(U56,MAX(0,IF(D57="",param!$B$6,MIN(param!$B$6,D57-1))-MAX(param!$B$5,D56+U59,D$22)+1)))</f>
        <v/>
      </c>
      <c r="V58" s="15" t="str">
        <f>IF(E56="","",MIN(V56,MAX(0,IF(E57="",param!$B$6,MIN(param!$B$6,E57-1))-MAX(param!$B$5,E56+V59,E$22)+1)))</f>
        <v/>
      </c>
      <c r="W58" s="15" t="str">
        <f>IF(F56="","",MIN(W56,MAX(0,IF(F57="",param!$B$6,MIN(param!$B$6,F57-1))-MAX(param!$B$5,F56+W59,F$22)+1)))</f>
        <v/>
      </c>
      <c r="X58" s="15" t="str">
        <f>IF(G56="","",MIN(X56,MAX(0,IF(G57="",param!$B$6,MIN(param!$B$6,G57-1))-MAX(param!$B$5,G56+X59,G$22)+1)))</f>
        <v/>
      </c>
      <c r="Y58" s="15" t="str">
        <f>IF(H56="","",MIN(Y56,MAX(0,IF(H57="",param!$B$6,MIN(param!$B$6,H57-1))-MAX(param!$B$5,H56+Y59,H$22)+1)))</f>
        <v/>
      </c>
      <c r="Z58" s="15" t="str">
        <f>IF(I56="","",MIN(Z56,MAX(0,IF(I57="",param!$B$6,MIN(param!$B$6,I57-1))-MAX(param!$B$5,I56+Z59,I$22)+1)))</f>
        <v/>
      </c>
      <c r="AA58" s="15" t="str">
        <f>IF(J56="","",MIN(AA56,MAX(0,IF(J57="",param!$B$6,MIN(param!$B$6,J57-1))-MAX(param!$B$5,J56+AA59,J$22)+1)))</f>
        <v/>
      </c>
      <c r="AB58" s="15" t="str">
        <f>IF(K56="","",MIN(AB56,MAX(0,IF(K57="",param!$B$6,MIN(param!$B$6,K57-1))-MAX(param!$B$5,K56+AB59,K$22)+1)))</f>
        <v/>
      </c>
      <c r="AC58" s="15" t="str">
        <f>IF(L56="","",MIN(AC56,MAX(0,IF(L57="",param!$B$6,MIN(param!$B$6,L57-1))-MAX(param!$B$5,L56+AC59,L$22)+1)))</f>
        <v/>
      </c>
      <c r="AD58" s="15" t="str">
        <f>IF(M56="","",MIN(AD56,MAX(0,IF(M57="",param!$B$6,MIN(param!$B$6,M57-1))-MAX(param!$B$5,M56+AD59,M$22)+1)))</f>
        <v/>
      </c>
      <c r="AE58" s="15" t="str">
        <f>IF(N56="","",MIN(AE56,MAX(0,IF(N57="",param!$B$6,MIN(param!$B$6,N57-1))-MAX(param!$B$5,N56+AE59,N$22)+1)))</f>
        <v/>
      </c>
      <c r="AF58" s="15" t="str">
        <f>IF(O56="","",MIN(AF56,MAX(0,IF(O57="",param!$B$6,MIN(param!$B$6,O57-1))-MAX(param!$B$5,O56+AF59,O$22)+1)))</f>
        <v/>
      </c>
      <c r="AG58" s="15" t="str">
        <f>IF(P56="","",MIN(AG56,MAX(0,IF(P57="",param!$B$6,MIN(param!$B$6,P57-1))-MAX(param!$B$5,P56+AG59,P$22)+1)))</f>
        <v/>
      </c>
    </row>
    <row r="59" spans="1:33">
      <c r="A59" s="87" t="s">
        <v>73</v>
      </c>
      <c r="B59" s="94" t="str">
        <f t="shared" ref="B59:P59" si="11">IF(CONCATENATE(B56,B57,B58)="","",IF(B56&lt;B52,"incohérence avec précédent vide",IF(OR(B56="",B57="",B58=""),"Saisie incomplète !","")))</f>
        <v/>
      </c>
      <c r="C59" s="94" t="str">
        <f t="shared" si="11"/>
        <v/>
      </c>
      <c r="D59" s="94" t="str">
        <f t="shared" si="11"/>
        <v/>
      </c>
      <c r="E59" s="94" t="str">
        <f t="shared" si="11"/>
        <v/>
      </c>
      <c r="F59" s="94" t="str">
        <f t="shared" si="11"/>
        <v/>
      </c>
      <c r="G59" s="94" t="str">
        <f t="shared" si="11"/>
        <v/>
      </c>
      <c r="H59" s="94" t="str">
        <f t="shared" si="11"/>
        <v/>
      </c>
      <c r="I59" s="94" t="str">
        <f t="shared" si="11"/>
        <v/>
      </c>
      <c r="J59" s="94" t="str">
        <f t="shared" si="11"/>
        <v/>
      </c>
      <c r="K59" s="94" t="str">
        <f t="shared" si="11"/>
        <v/>
      </c>
      <c r="L59" s="94" t="str">
        <f t="shared" si="11"/>
        <v/>
      </c>
      <c r="M59" s="94" t="str">
        <f t="shared" si="11"/>
        <v/>
      </c>
      <c r="N59" s="94" t="str">
        <f t="shared" si="11"/>
        <v/>
      </c>
      <c r="O59" s="94" t="str">
        <f t="shared" si="11"/>
        <v/>
      </c>
      <c r="P59" s="94" t="str">
        <f t="shared" si="11"/>
        <v/>
      </c>
      <c r="R59" s="80" t="s">
        <v>84</v>
      </c>
      <c r="S59" s="15" t="str">
        <f>IF(B58="","",VLOOKUP(B58,param!$A$43:$B$46,2,0))</f>
        <v/>
      </c>
      <c r="T59" s="15" t="str">
        <f>IF(C58="","",VLOOKUP(C58,param!$A$43:$B$46,2,0))</f>
        <v/>
      </c>
      <c r="U59" s="15" t="str">
        <f>IF(D58="","",VLOOKUP(D58,param!$A$43:$B$46,2,0))</f>
        <v/>
      </c>
      <c r="V59" s="15" t="str">
        <f>IF(E58="","",VLOOKUP(E58,param!$A$43:$B$46,2,0))</f>
        <v/>
      </c>
      <c r="W59" s="15" t="str">
        <f>IF(F58="","",VLOOKUP(F58,param!$A$43:$B$46,2,0))</f>
        <v/>
      </c>
      <c r="X59" s="15" t="str">
        <f>IF(G58="","",VLOOKUP(G58,param!$A$43:$B$46,2,0))</f>
        <v/>
      </c>
      <c r="Y59" s="15" t="str">
        <f>IF(H58="","",VLOOKUP(H58,param!$A$43:$B$46,2,0))</f>
        <v/>
      </c>
      <c r="Z59" s="15" t="str">
        <f>IF(I58="","",VLOOKUP(I58,param!$A$43:$B$46,2,0))</f>
        <v/>
      </c>
      <c r="AA59" s="15" t="str">
        <f>IF(J58="","",VLOOKUP(J58,param!$A$43:$B$46,2,0))</f>
        <v/>
      </c>
      <c r="AB59" s="15" t="str">
        <f>IF(K58="","",VLOOKUP(K58,param!$A$43:$B$46,2,0))</f>
        <v/>
      </c>
      <c r="AC59" s="15" t="str">
        <f>IF(L58="","",VLOOKUP(L58,param!$A$43:$B$46,2,0))</f>
        <v/>
      </c>
      <c r="AD59" s="15" t="str">
        <f>IF(M58="","",VLOOKUP(M58,param!$A$43:$B$46,2,0))</f>
        <v/>
      </c>
      <c r="AE59" s="15" t="str">
        <f>IF(N58="","",VLOOKUP(N58,param!$A$43:$B$46,2,0))</f>
        <v/>
      </c>
      <c r="AF59" s="15" t="str">
        <f>IF(O58="","",VLOOKUP(O58,param!$A$43:$B$46,2,0))</f>
        <v/>
      </c>
      <c r="AG59" s="15" t="str">
        <f>IF(P58="","",VLOOKUP(P58,param!$A$43:$B$46,2,0))</f>
        <v/>
      </c>
    </row>
    <row r="60" spans="1:33" ht="28.5">
      <c r="A60" s="81" t="s">
        <v>86</v>
      </c>
      <c r="B60" s="23"/>
      <c r="C60" s="23"/>
      <c r="D60" s="23"/>
      <c r="E60" s="23"/>
      <c r="F60" s="23"/>
      <c r="G60" s="23"/>
      <c r="H60" s="23"/>
      <c r="I60" s="23"/>
      <c r="J60" s="23"/>
      <c r="K60" s="23"/>
      <c r="L60" s="23"/>
      <c r="M60" s="23"/>
      <c r="N60" s="23"/>
      <c r="O60" s="23"/>
      <c r="P60" s="23"/>
      <c r="R60" s="80" t="s">
        <v>78</v>
      </c>
      <c r="S60" s="15" t="str">
        <f>IF(B60="","",MAX(0,IF(B61="",param!$B$4+1,MIN(param!$B$4+1,B61))-MAX(B60+S63,B$22)))</f>
        <v/>
      </c>
      <c r="T60" s="15" t="str">
        <f>IF(C60="","",MAX(0,IF(C61="",param!$B$4+1,MIN(param!$B$4+1,C61))-MAX(C60+T63,C$22)))</f>
        <v/>
      </c>
      <c r="U60" s="15" t="str">
        <f>IF(D60="","",MAX(0,IF(D61="",param!$B$4+1,MIN(param!$B$4+1,D61))-MAX(D60+U63,D$22)))</f>
        <v/>
      </c>
      <c r="V60" s="15" t="str">
        <f>IF(E60="","",MAX(0,IF(E61="",param!$B$4+1,MIN(param!$B$4+1,E61))-MAX(E60+V63,E$22)))</f>
        <v/>
      </c>
      <c r="W60" s="15" t="str">
        <f>IF(F60="","",MAX(0,IF(F61="",param!$B$4+1,MIN(param!$B$4+1,F61))-MAX(F60+W63,F$22)))</f>
        <v/>
      </c>
      <c r="X60" s="15" t="str">
        <f>IF(G60="","",MAX(0,IF(G61="",param!$B$4+1,MIN(param!$B$4+1,G61))-MAX(G60+X63,G$22)))</f>
        <v/>
      </c>
      <c r="Y60" s="15" t="str">
        <f>IF(H60="","",MAX(0,IF(H61="",param!$B$4+1,MIN(param!$B$4+1,H61))-MAX(H60+Y63,H$22)))</f>
        <v/>
      </c>
      <c r="Z60" s="15" t="str">
        <f>IF(I60="","",MAX(0,IF(I61="",param!$B$4+1,MIN(param!$B$4+1,I61))-MAX(I60+Z63,I$22)))</f>
        <v/>
      </c>
      <c r="AA60" s="15" t="str">
        <f>IF(J60="","",MAX(0,IF(J61="",param!$B$4+1,MIN(param!$B$4+1,J61))-MAX(J60+AA63,J$22)))</f>
        <v/>
      </c>
      <c r="AB60" s="15" t="str">
        <f>IF(K60="","",MAX(0,IF(K61="",param!$B$4+1,MIN(param!$B$4+1,K61))-MAX(K60+AB63,K$22)))</f>
        <v/>
      </c>
      <c r="AC60" s="15" t="str">
        <f>IF(L60="","",MAX(0,IF(L61="",param!$B$4+1,MIN(param!$B$4+1,L61))-MAX(L60+AC63,L$22)))</f>
        <v/>
      </c>
      <c r="AD60" s="15" t="str">
        <f>IF(M60="","",MAX(0,IF(M61="",param!$B$4+1,MIN(param!$B$4+1,M61))-MAX(M60+AD63,M$22)))</f>
        <v/>
      </c>
      <c r="AE60" s="15" t="str">
        <f>IF(N60="","",MAX(0,IF(N61="",param!$B$4+1,MIN(param!$B$4+1,N61))-MAX(N60+AE63,N$22)))</f>
        <v/>
      </c>
      <c r="AF60" s="15" t="str">
        <f>IF(O60="","",MAX(0,IF(O61="",param!$B$4+1,MIN(param!$B$4+1,O61))-MAX(O60+AF63,O$22)))</f>
        <v/>
      </c>
      <c r="AG60" s="15" t="str">
        <f>IF(P60="","",MAX(0,IF(P61="",param!$B$4+1,MIN(param!$B$4+1,P61))-MAX(P60+AG63,P$22)))</f>
        <v/>
      </c>
    </row>
    <row r="61" spans="1:33" ht="28.5">
      <c r="A61" s="81" t="s">
        <v>87</v>
      </c>
      <c r="B61" s="23"/>
      <c r="C61" s="23"/>
      <c r="D61" s="23"/>
      <c r="E61" s="23"/>
      <c r="F61" s="23"/>
      <c r="G61" s="23"/>
      <c r="H61" s="23"/>
      <c r="I61" s="23"/>
      <c r="J61" s="23"/>
      <c r="K61" s="23"/>
      <c r="L61" s="23"/>
      <c r="M61" s="23"/>
      <c r="N61" s="23"/>
      <c r="O61" s="23"/>
      <c r="P61" s="23"/>
      <c r="R61" s="80" t="s">
        <v>80</v>
      </c>
      <c r="S61" s="15" t="str">
        <f>IF(OR(B60="",LEFT(B$16,6)&lt;&gt;"Mesure",LEFT(B$13,6)&lt;&gt;"Mesure"),"",MAX(0,MIN(VLOOKUP(B$13,param!$E$3:$H$9,3,0)+1,IF(B61="",param!$B$4+1,MIN(param!$B$4+1,B61)))-MAX(B60+S63,B$22,VLOOKUP(B$13,param!$E$3:$H$9,2,0))))</f>
        <v/>
      </c>
      <c r="T61" s="15" t="str">
        <f>IF(OR(C60="",LEFT(C$16,6)&lt;&gt;"Mesure",LEFT(C$13,6)&lt;&gt;"Mesure"),"",MAX(0,MIN(VLOOKUP(C$13,param!$E$3:$H$9,3,0)+1,IF(C61="",param!$B$4+1,MIN(param!$B$4+1,C61)))-MAX(C60+T63,C$22,VLOOKUP(C$13,param!$E$3:$H$9,2,0))))</f>
        <v/>
      </c>
      <c r="U61" s="15" t="str">
        <f>IF(OR(D60="",LEFT(D$16,6)&lt;&gt;"Mesure",LEFT(D$13,6)&lt;&gt;"Mesure"),"",MAX(0,MIN(VLOOKUP(D$13,param!$E$3:$H$9,3,0)+1,IF(D61="",param!$B$4+1,MIN(param!$B$4+1,D61)))-MAX(D60+U63,D$22,VLOOKUP(D$13,param!$E$3:$H$9,2,0))))</f>
        <v/>
      </c>
      <c r="V61" s="15" t="str">
        <f>IF(OR(E60="",LEFT(E$16,6)&lt;&gt;"Mesure",LEFT(E$13,6)&lt;&gt;"Mesure"),"",MAX(0,MIN(VLOOKUP(E$13,param!$E$3:$H$9,3,0)+1,IF(E61="",param!$B$4+1,MIN(param!$B$4+1,E61)))-MAX(E60+V63,E$22,VLOOKUP(E$13,param!$E$3:$H$9,2,0))))</f>
        <v/>
      </c>
      <c r="W61" s="15" t="str">
        <f>IF(OR(F60="",LEFT(F$16,6)&lt;&gt;"Mesure",LEFT(F$13,6)&lt;&gt;"Mesure"),"",MAX(0,MIN(VLOOKUP(F$13,param!$E$3:$H$9,3,0)+1,IF(F61="",param!$B$4+1,MIN(param!$B$4+1,F61)))-MAX(F60+W63,F$22,VLOOKUP(F$13,param!$E$3:$H$9,2,0))))</f>
        <v/>
      </c>
      <c r="X61" s="15" t="str">
        <f>IF(OR(G60="",LEFT(G$16,6)&lt;&gt;"Mesure",LEFT(G$13,6)&lt;&gt;"Mesure"),"",MAX(0,MIN(VLOOKUP(G$13,param!$E$3:$H$9,3,0)+1,IF(G61="",param!$B$4+1,MIN(param!$B$4+1,G61)))-MAX(G60+X63,G$22,VLOOKUP(G$13,param!$E$3:$H$9,2,0))))</f>
        <v/>
      </c>
      <c r="Y61" s="15" t="str">
        <f>IF(OR(H60="",LEFT(H$16,6)&lt;&gt;"Mesure",LEFT(H$13,6)&lt;&gt;"Mesure"),"",MAX(0,MIN(VLOOKUP(H$13,param!$E$3:$H$9,3,0)+1,IF(H61="",param!$B$4+1,MIN(param!$B$4+1,H61)))-MAX(H60+Y63,H$22,VLOOKUP(H$13,param!$E$3:$H$9,2,0))))</f>
        <v/>
      </c>
      <c r="Z61" s="15" t="str">
        <f>IF(OR(I60="",LEFT(I$16,6)&lt;&gt;"Mesure",LEFT(I$13,6)&lt;&gt;"Mesure"),"",MAX(0,MIN(VLOOKUP(I$13,param!$E$3:$H$9,3,0)+1,IF(I61="",param!$B$4+1,MIN(param!$B$4+1,I61)))-MAX(I60+Z63,I$22,VLOOKUP(I$13,param!$E$3:$H$9,2,0))))</f>
        <v/>
      </c>
      <c r="AA61" s="15" t="str">
        <f>IF(OR(J60="",LEFT(J$16,6)&lt;&gt;"Mesure",LEFT(J$13,6)&lt;&gt;"Mesure"),"",MAX(0,MIN(VLOOKUP(J$13,param!$E$3:$H$9,3,0)+1,IF(J61="",param!$B$4+1,MIN(param!$B$4+1,J61)))-MAX(J60+AA63,J$22,VLOOKUP(J$13,param!$E$3:$H$9,2,0))))</f>
        <v/>
      </c>
      <c r="AB61" s="15" t="str">
        <f>IF(OR(K60="",LEFT(K$16,6)&lt;&gt;"Mesure",LEFT(K$13,6)&lt;&gt;"Mesure"),"",MAX(0,MIN(VLOOKUP(K$13,param!$E$3:$H$9,3,0)+1,IF(K61="",param!$B$4+1,MIN(param!$B$4+1,K61)))-MAX(K60+AB63,K$22,VLOOKUP(K$13,param!$E$3:$H$9,2,0))))</f>
        <v/>
      </c>
      <c r="AC61" s="15" t="str">
        <f>IF(OR(L60="",LEFT(L$16,6)&lt;&gt;"Mesure",LEFT(L$13,6)&lt;&gt;"Mesure"),"",MAX(0,MIN(VLOOKUP(L$13,param!$E$3:$H$9,3,0)+1,IF(L61="",param!$B$4+1,MIN(param!$B$4+1,L61)))-MAX(L60+AC63,L$22,VLOOKUP(L$13,param!$E$3:$H$9,2,0))))</f>
        <v/>
      </c>
      <c r="AD61" s="15" t="str">
        <f>IF(OR(M60="",LEFT(M$16,6)&lt;&gt;"Mesure",LEFT(M$13,6)&lt;&gt;"Mesure"),"",MAX(0,MIN(VLOOKUP(M$13,param!$E$3:$H$9,3,0)+1,IF(M61="",param!$B$4+1,MIN(param!$B$4+1,M61)))-MAX(M60+AD63,M$22,VLOOKUP(M$13,param!$E$3:$H$9,2,0))))</f>
        <v/>
      </c>
      <c r="AE61" s="15" t="str">
        <f>IF(OR(N60="",LEFT(N$16,6)&lt;&gt;"Mesure",LEFT(N$13,6)&lt;&gt;"Mesure"),"",MAX(0,MIN(VLOOKUP(N$13,param!$E$3:$H$9,3,0)+1,IF(N61="",param!$B$4+1,MIN(param!$B$4+1,N61)))-MAX(N60+AE63,N$22,VLOOKUP(N$13,param!$E$3:$H$9,2,0))))</f>
        <v/>
      </c>
      <c r="AF61" s="15" t="str">
        <f>IF(OR(O60="",LEFT(O$16,6)&lt;&gt;"Mesure",LEFT(O$13,6)&lt;&gt;"Mesure"),"",MAX(0,MIN(VLOOKUP(O$13,param!$E$3:$H$9,3,0)+1,IF(O61="",param!$B$4+1,MIN(param!$B$4+1,O61)))-MAX(O60+AF63,O$22,VLOOKUP(O$13,param!$E$3:$H$9,2,0))))</f>
        <v/>
      </c>
      <c r="AG61" s="15" t="str">
        <f>IF(OR(P60="",LEFT(P$16,6)&lt;&gt;"Mesure",LEFT(P$13,6)&lt;&gt;"Mesure"),"",MAX(0,MIN(VLOOKUP(P$13,param!$E$3:$H$9,3,0)+1,IF(P61="",param!$B$4+1,MIN(param!$B$4+1,P61)))-MAX(P60+AG63,P$22,VLOOKUP(P$13,param!$E$3:$H$9,2,0))))</f>
        <v/>
      </c>
    </row>
    <row r="62" spans="1:33">
      <c r="A62" s="81" t="s">
        <v>88</v>
      </c>
      <c r="B62" s="23"/>
      <c r="C62" s="23"/>
      <c r="D62" s="23"/>
      <c r="E62" s="23"/>
      <c r="F62" s="23"/>
      <c r="G62" s="23"/>
      <c r="H62" s="23"/>
      <c r="I62" s="23"/>
      <c r="J62" s="23"/>
      <c r="K62" s="23"/>
      <c r="L62" s="23"/>
      <c r="M62" s="23"/>
      <c r="N62" s="23"/>
      <c r="O62" s="23"/>
      <c r="P62" s="23"/>
      <c r="R62" s="80" t="s">
        <v>82</v>
      </c>
      <c r="S62" s="15" t="str">
        <f>IF(B60="","",MIN(S60,MAX(0,IF(B61="",param!$B$6,MIN(param!$B$6,B61-1))-MAX(param!$B$5,B60+S63,B$22)+1)))</f>
        <v/>
      </c>
      <c r="T62" s="15" t="str">
        <f>IF(C60="","",MIN(T60,MAX(0,IF(C61="",param!$B$6,MIN(param!$B$6,C61-1))-MAX(param!$B$5,C60+T63,C$22)+1)))</f>
        <v/>
      </c>
      <c r="U62" s="15" t="str">
        <f>IF(D60="","",MIN(U60,MAX(0,IF(D61="",param!$B$6,MIN(param!$B$6,D61-1))-MAX(param!$B$5,D60+U63,D$22)+1)))</f>
        <v/>
      </c>
      <c r="V62" s="15" t="str">
        <f>IF(E60="","",MIN(V60,MAX(0,IF(E61="",param!$B$6,MIN(param!$B$6,E61-1))-MAX(param!$B$5,E60+V63,E$22)+1)))</f>
        <v/>
      </c>
      <c r="W62" s="15" t="str">
        <f>IF(F60="","",MIN(W60,MAX(0,IF(F61="",param!$B$6,MIN(param!$B$6,F61-1))-MAX(param!$B$5,F60+W63,F$22)+1)))</f>
        <v/>
      </c>
      <c r="X62" s="15" t="str">
        <f>IF(G60="","",MIN(X60,MAX(0,IF(G61="",param!$B$6,MIN(param!$B$6,G61-1))-MAX(param!$B$5,G60+X63,G$22)+1)))</f>
        <v/>
      </c>
      <c r="Y62" s="15" t="str">
        <f>IF(H60="","",MIN(Y60,MAX(0,IF(H61="",param!$B$6,MIN(param!$B$6,H61-1))-MAX(param!$B$5,H60+Y63,H$22)+1)))</f>
        <v/>
      </c>
      <c r="Z62" s="15" t="str">
        <f>IF(I60="","",MIN(Z60,MAX(0,IF(I61="",param!$B$6,MIN(param!$B$6,I61-1))-MAX(param!$B$5,I60+Z63,I$22)+1)))</f>
        <v/>
      </c>
      <c r="AA62" s="15" t="str">
        <f>IF(J60="","",MIN(AA60,MAX(0,IF(J61="",param!$B$6,MIN(param!$B$6,J61-1))-MAX(param!$B$5,J60+AA63,J$22)+1)))</f>
        <v/>
      </c>
      <c r="AB62" s="15" t="str">
        <f>IF(K60="","",MIN(AB60,MAX(0,IF(K61="",param!$B$6,MIN(param!$B$6,K61-1))-MAX(param!$B$5,K60+AB63,K$22)+1)))</f>
        <v/>
      </c>
      <c r="AC62" s="15" t="str">
        <f>IF(L60="","",MIN(AC60,MAX(0,IF(L61="",param!$B$6,MIN(param!$B$6,L61-1))-MAX(param!$B$5,L60+AC63,L$22)+1)))</f>
        <v/>
      </c>
      <c r="AD62" s="15" t="str">
        <f>IF(M60="","",MIN(AD60,MAX(0,IF(M61="",param!$B$6,MIN(param!$B$6,M61-1))-MAX(param!$B$5,M60+AD63,M$22)+1)))</f>
        <v/>
      </c>
      <c r="AE62" s="15" t="str">
        <f>IF(N60="","",MIN(AE60,MAX(0,IF(N61="",param!$B$6,MIN(param!$B$6,N61-1))-MAX(param!$B$5,N60+AE63,N$22)+1)))</f>
        <v/>
      </c>
      <c r="AF62" s="15" t="str">
        <f>IF(O60="","",MIN(AF60,MAX(0,IF(O61="",param!$B$6,MIN(param!$B$6,O61-1))-MAX(param!$B$5,O60+AF63,O$22)+1)))</f>
        <v/>
      </c>
      <c r="AG62" s="15" t="str">
        <f>IF(P60="","",MIN(AG60,MAX(0,IF(P61="",param!$B$6,MIN(param!$B$6,P61-1))-MAX(param!$B$5,P60+AG63,P$22)+1)))</f>
        <v/>
      </c>
    </row>
    <row r="63" spans="1:33">
      <c r="A63" s="87" t="s">
        <v>73</v>
      </c>
      <c r="B63" s="94" t="str">
        <f t="shared" ref="B63:P63" si="12">IF(CONCATENATE(B60,B61,B62)="","",IF(B60&lt;B56,"incohérence avec précédent vide",IF(OR(B60="",B61="",B62=""),"Saisie incomplète !","")))</f>
        <v/>
      </c>
      <c r="C63" s="94" t="str">
        <f t="shared" si="12"/>
        <v/>
      </c>
      <c r="D63" s="94" t="str">
        <f t="shared" si="12"/>
        <v/>
      </c>
      <c r="E63" s="94" t="str">
        <f t="shared" si="12"/>
        <v/>
      </c>
      <c r="F63" s="94" t="str">
        <f t="shared" si="12"/>
        <v/>
      </c>
      <c r="G63" s="94" t="str">
        <f t="shared" si="12"/>
        <v/>
      </c>
      <c r="H63" s="94" t="str">
        <f t="shared" si="12"/>
        <v/>
      </c>
      <c r="I63" s="94" t="str">
        <f t="shared" si="12"/>
        <v/>
      </c>
      <c r="J63" s="94" t="str">
        <f t="shared" si="12"/>
        <v/>
      </c>
      <c r="K63" s="94" t="str">
        <f t="shared" si="12"/>
        <v/>
      </c>
      <c r="L63" s="94" t="str">
        <f t="shared" si="12"/>
        <v/>
      </c>
      <c r="M63" s="94" t="str">
        <f t="shared" si="12"/>
        <v/>
      </c>
      <c r="N63" s="94" t="str">
        <f t="shared" si="12"/>
        <v/>
      </c>
      <c r="O63" s="94" t="str">
        <f t="shared" si="12"/>
        <v/>
      </c>
      <c r="P63" s="94" t="str">
        <f t="shared" si="12"/>
        <v/>
      </c>
      <c r="R63" s="80" t="s">
        <v>84</v>
      </c>
      <c r="S63" s="15" t="str">
        <f>IF(B62="","",VLOOKUP(B62,param!$A$43:$B$46,2,0))</f>
        <v/>
      </c>
      <c r="T63" s="15" t="str">
        <f>IF(C62="","",VLOOKUP(C62,param!$A$43:$B$46,2,0))</f>
        <v/>
      </c>
      <c r="U63" s="15" t="str">
        <f>IF(D62="","",VLOOKUP(D62,param!$A$43:$B$46,2,0))</f>
        <v/>
      </c>
      <c r="V63" s="15" t="str">
        <f>IF(E62="","",VLOOKUP(E62,param!$A$43:$B$46,2,0))</f>
        <v/>
      </c>
      <c r="W63" s="15" t="str">
        <f>IF(F62="","",VLOOKUP(F62,param!$A$43:$B$46,2,0))</f>
        <v/>
      </c>
      <c r="X63" s="15" t="str">
        <f>IF(G62="","",VLOOKUP(G62,param!$A$43:$B$46,2,0))</f>
        <v/>
      </c>
      <c r="Y63" s="15" t="str">
        <f>IF(H62="","",VLOOKUP(H62,param!$A$43:$B$46,2,0))</f>
        <v/>
      </c>
      <c r="Z63" s="15" t="str">
        <f>IF(I62="","",VLOOKUP(I62,param!$A$43:$B$46,2,0))</f>
        <v/>
      </c>
      <c r="AA63" s="15" t="str">
        <f>IF(J62="","",VLOOKUP(J62,param!$A$43:$B$46,2,0))</f>
        <v/>
      </c>
      <c r="AB63" s="15" t="str">
        <f>IF(K62="","",VLOOKUP(K62,param!$A$43:$B$46,2,0))</f>
        <v/>
      </c>
      <c r="AC63" s="15" t="str">
        <f>IF(L62="","",VLOOKUP(L62,param!$A$43:$B$46,2,0))</f>
        <v/>
      </c>
      <c r="AD63" s="15" t="str">
        <f>IF(M62="","",VLOOKUP(M62,param!$A$43:$B$46,2,0))</f>
        <v/>
      </c>
      <c r="AE63" s="15" t="str">
        <f>IF(N62="","",VLOOKUP(N62,param!$A$43:$B$46,2,0))</f>
        <v/>
      </c>
      <c r="AF63" s="15" t="str">
        <f>IF(O62="","",VLOOKUP(O62,param!$A$43:$B$46,2,0))</f>
        <v/>
      </c>
      <c r="AG63" s="15" t="str">
        <f>IF(P62="","",VLOOKUP(P62,param!$A$43:$B$46,2,0))</f>
        <v/>
      </c>
    </row>
    <row r="64" spans="1:33" ht="28.5">
      <c r="A64" s="81" t="s">
        <v>86</v>
      </c>
      <c r="B64" s="23"/>
      <c r="C64" s="23"/>
      <c r="D64" s="23"/>
      <c r="E64" s="23"/>
      <c r="F64" s="23"/>
      <c r="G64" s="23"/>
      <c r="H64" s="23"/>
      <c r="I64" s="23"/>
      <c r="J64" s="23"/>
      <c r="K64" s="23"/>
      <c r="L64" s="23"/>
      <c r="M64" s="23"/>
      <c r="N64" s="23"/>
      <c r="O64" s="23"/>
      <c r="P64" s="23"/>
      <c r="R64" s="80" t="s">
        <v>78</v>
      </c>
      <c r="S64" s="15" t="str">
        <f>IF(B64="","",MAX(0,IF(B65="",param!$B$4+1,MIN(param!$B$4+1,B65))-MAX(B64+S67,B$22)))</f>
        <v/>
      </c>
      <c r="T64" s="15" t="str">
        <f>IF(C64="","",MAX(0,IF(C65="",param!$B$4+1,MIN(param!$B$4+1,C65))-MAX(C64+T67,C$22)))</f>
        <v/>
      </c>
      <c r="U64" s="15" t="str">
        <f>IF(D64="","",MAX(0,IF(D65="",param!$B$4+1,MIN(param!$B$4+1,D65))-MAX(D64+U67,D$22)))</f>
        <v/>
      </c>
      <c r="V64" s="15" t="str">
        <f>IF(E64="","",MAX(0,IF(E65="",param!$B$4+1,MIN(param!$B$4+1,E65))-MAX(E64+V67,E$22)))</f>
        <v/>
      </c>
      <c r="W64" s="15" t="str">
        <f>IF(F64="","",MAX(0,IF(F65="",param!$B$4+1,MIN(param!$B$4+1,F65))-MAX(F64+W67,F$22)))</f>
        <v/>
      </c>
      <c r="X64" s="15" t="str">
        <f>IF(G64="","",MAX(0,IF(G65="",param!$B$4+1,MIN(param!$B$4+1,G65))-MAX(G64+X67,G$22)))</f>
        <v/>
      </c>
      <c r="Y64" s="15" t="str">
        <f>IF(H64="","",MAX(0,IF(H65="",param!$B$4+1,MIN(param!$B$4+1,H65))-MAX(H64+Y67,H$22)))</f>
        <v/>
      </c>
      <c r="Z64" s="15" t="str">
        <f>IF(I64="","",MAX(0,IF(I65="",param!$B$4+1,MIN(param!$B$4+1,I65))-MAX(I64+Z67,I$22)))</f>
        <v/>
      </c>
      <c r="AA64" s="15" t="str">
        <f>IF(J64="","",MAX(0,IF(J65="",param!$B$4+1,MIN(param!$B$4+1,J65))-MAX(J64+AA67,J$22)))</f>
        <v/>
      </c>
      <c r="AB64" s="15" t="str">
        <f>IF(K64="","",MAX(0,IF(K65="",param!$B$4+1,MIN(param!$B$4+1,K65))-MAX(K64+AB67,K$22)))</f>
        <v/>
      </c>
      <c r="AC64" s="15" t="str">
        <f>IF(L64="","",MAX(0,IF(L65="",param!$B$4+1,MIN(param!$B$4+1,L65))-MAX(L64+AC67,L$22)))</f>
        <v/>
      </c>
      <c r="AD64" s="15" t="str">
        <f>IF(M64="","",MAX(0,IF(M65="",param!$B$4+1,MIN(param!$B$4+1,M65))-MAX(M64+AD67,M$22)))</f>
        <v/>
      </c>
      <c r="AE64" s="15" t="str">
        <f>IF(N64="","",MAX(0,IF(N65="",param!$B$4+1,MIN(param!$B$4+1,N65))-MAX(N64+AE67,N$22)))</f>
        <v/>
      </c>
      <c r="AF64" s="15" t="str">
        <f>IF(O64="","",MAX(0,IF(O65="",param!$B$4+1,MIN(param!$B$4+1,O65))-MAX(O64+AF67,O$22)))</f>
        <v/>
      </c>
      <c r="AG64" s="15" t="str">
        <f>IF(P64="","",MAX(0,IF(P65="",param!$B$4+1,MIN(param!$B$4+1,P65))-MAX(P64+AG67,P$22)))</f>
        <v/>
      </c>
    </row>
    <row r="65" spans="1:33" ht="28.5">
      <c r="A65" s="81" t="s">
        <v>87</v>
      </c>
      <c r="B65" s="23"/>
      <c r="C65" s="23"/>
      <c r="D65" s="23"/>
      <c r="E65" s="23"/>
      <c r="F65" s="23"/>
      <c r="G65" s="23"/>
      <c r="H65" s="23"/>
      <c r="I65" s="23"/>
      <c r="J65" s="23"/>
      <c r="K65" s="23"/>
      <c r="L65" s="23"/>
      <c r="M65" s="23"/>
      <c r="N65" s="23"/>
      <c r="O65" s="23"/>
      <c r="P65" s="23"/>
      <c r="R65" s="80" t="s">
        <v>80</v>
      </c>
      <c r="S65" s="15" t="str">
        <f>IF(OR(B64="",LEFT(B$16,6)&lt;&gt;"Mesure",LEFT(B$13,6)&lt;&gt;"Mesure"),"",MAX(0,MIN(VLOOKUP(B$13,param!$E$3:$H$9,3,0)+1,IF(B65="",param!$B$4+1,MIN(param!$B$4+1,B65)))-MAX(B64+S67,B$22,VLOOKUP(B$13,param!$E$3:$H$9,2,0))))</f>
        <v/>
      </c>
      <c r="T65" s="15" t="str">
        <f>IF(OR(C64="",LEFT(C$16,6)&lt;&gt;"Mesure",LEFT(C$13,6)&lt;&gt;"Mesure"),"",MAX(0,MIN(VLOOKUP(C$13,param!$E$3:$H$9,3,0)+1,IF(C65="",param!$B$4+1,MIN(param!$B$4+1,C65)))-MAX(C64+T67,C$22,VLOOKUP(C$13,param!$E$3:$H$9,2,0))))</f>
        <v/>
      </c>
      <c r="U65" s="15" t="str">
        <f>IF(OR(D64="",LEFT(D$16,6)&lt;&gt;"Mesure",LEFT(D$13,6)&lt;&gt;"Mesure"),"",MAX(0,MIN(VLOOKUP(D$13,param!$E$3:$H$9,3,0)+1,IF(D65="",param!$B$4+1,MIN(param!$B$4+1,D65)))-MAX(D64+U67,D$22,VLOOKUP(D$13,param!$E$3:$H$9,2,0))))</f>
        <v/>
      </c>
      <c r="V65" s="15" t="str">
        <f>IF(OR(E64="",LEFT(E$16,6)&lt;&gt;"Mesure",LEFT(E$13,6)&lt;&gt;"Mesure"),"",MAX(0,MIN(VLOOKUP(E$13,param!$E$3:$H$9,3,0)+1,IF(E65="",param!$B$4+1,MIN(param!$B$4+1,E65)))-MAX(E64+V67,E$22,VLOOKUP(E$13,param!$E$3:$H$9,2,0))))</f>
        <v/>
      </c>
      <c r="W65" s="15" t="str">
        <f>IF(OR(F64="",LEFT(F$16,6)&lt;&gt;"Mesure",LEFT(F$13,6)&lt;&gt;"Mesure"),"",MAX(0,MIN(VLOOKUP(F$13,param!$E$3:$H$9,3,0)+1,IF(F65="",param!$B$4+1,MIN(param!$B$4+1,F65)))-MAX(F64+W67,F$22,VLOOKUP(F$13,param!$E$3:$H$9,2,0))))</f>
        <v/>
      </c>
      <c r="X65" s="15" t="str">
        <f>IF(OR(G64="",LEFT(G$16,6)&lt;&gt;"Mesure",LEFT(G$13,6)&lt;&gt;"Mesure"),"",MAX(0,MIN(VLOOKUP(G$13,param!$E$3:$H$9,3,0)+1,IF(G65="",param!$B$4+1,MIN(param!$B$4+1,G65)))-MAX(G64+X67,G$22,VLOOKUP(G$13,param!$E$3:$H$9,2,0))))</f>
        <v/>
      </c>
      <c r="Y65" s="15" t="str">
        <f>IF(OR(H64="",LEFT(H$16,6)&lt;&gt;"Mesure",LEFT(H$13,6)&lt;&gt;"Mesure"),"",MAX(0,MIN(VLOOKUP(H$13,param!$E$3:$H$9,3,0)+1,IF(H65="",param!$B$4+1,MIN(param!$B$4+1,H65)))-MAX(H64+Y67,H$22,VLOOKUP(H$13,param!$E$3:$H$9,2,0))))</f>
        <v/>
      </c>
      <c r="Z65" s="15" t="str">
        <f>IF(OR(I64="",LEFT(I$16,6)&lt;&gt;"Mesure",LEFT(I$13,6)&lt;&gt;"Mesure"),"",MAX(0,MIN(VLOOKUP(I$13,param!$E$3:$H$9,3,0)+1,IF(I65="",param!$B$4+1,MIN(param!$B$4+1,I65)))-MAX(I64+Z67,I$22,VLOOKUP(I$13,param!$E$3:$H$9,2,0))))</f>
        <v/>
      </c>
      <c r="AA65" s="15" t="str">
        <f>IF(OR(J64="",LEFT(J$16,6)&lt;&gt;"Mesure",LEFT(J$13,6)&lt;&gt;"Mesure"),"",MAX(0,MIN(VLOOKUP(J$13,param!$E$3:$H$9,3,0)+1,IF(J65="",param!$B$4+1,MIN(param!$B$4+1,J65)))-MAX(J64+AA67,J$22,VLOOKUP(J$13,param!$E$3:$H$9,2,0))))</f>
        <v/>
      </c>
      <c r="AB65" s="15" t="str">
        <f>IF(OR(K64="",LEFT(K$16,6)&lt;&gt;"Mesure",LEFT(K$13,6)&lt;&gt;"Mesure"),"",MAX(0,MIN(VLOOKUP(K$13,param!$E$3:$H$9,3,0)+1,IF(K65="",param!$B$4+1,MIN(param!$B$4+1,K65)))-MAX(K64+AB67,K$22,VLOOKUP(K$13,param!$E$3:$H$9,2,0))))</f>
        <v/>
      </c>
      <c r="AC65" s="15" t="str">
        <f>IF(OR(L64="",LEFT(L$16,6)&lt;&gt;"Mesure",LEFT(L$13,6)&lt;&gt;"Mesure"),"",MAX(0,MIN(VLOOKUP(L$13,param!$E$3:$H$9,3,0)+1,IF(L65="",param!$B$4+1,MIN(param!$B$4+1,L65)))-MAX(L64+AC67,L$22,VLOOKUP(L$13,param!$E$3:$H$9,2,0))))</f>
        <v/>
      </c>
      <c r="AD65" s="15" t="str">
        <f>IF(OR(M64="",LEFT(M$16,6)&lt;&gt;"Mesure",LEFT(M$13,6)&lt;&gt;"Mesure"),"",MAX(0,MIN(VLOOKUP(M$13,param!$E$3:$H$9,3,0)+1,IF(M65="",param!$B$4+1,MIN(param!$B$4+1,M65)))-MAX(M64+AD67,M$22,VLOOKUP(M$13,param!$E$3:$H$9,2,0))))</f>
        <v/>
      </c>
      <c r="AE65" s="15" t="str">
        <f>IF(OR(N64="",LEFT(N$16,6)&lt;&gt;"Mesure",LEFT(N$13,6)&lt;&gt;"Mesure"),"",MAX(0,MIN(VLOOKUP(N$13,param!$E$3:$H$9,3,0)+1,IF(N65="",param!$B$4+1,MIN(param!$B$4+1,N65)))-MAX(N64+AE67,N$22,VLOOKUP(N$13,param!$E$3:$H$9,2,0))))</f>
        <v/>
      </c>
      <c r="AF65" s="15" t="str">
        <f>IF(OR(O64="",LEFT(O$16,6)&lt;&gt;"Mesure",LEFT(O$13,6)&lt;&gt;"Mesure"),"",MAX(0,MIN(VLOOKUP(O$13,param!$E$3:$H$9,3,0)+1,IF(O65="",param!$B$4+1,MIN(param!$B$4+1,O65)))-MAX(O64+AF67,O$22,VLOOKUP(O$13,param!$E$3:$H$9,2,0))))</f>
        <v/>
      </c>
      <c r="AG65" s="15" t="str">
        <f>IF(OR(P64="",LEFT(P$16,6)&lt;&gt;"Mesure",LEFT(P$13,6)&lt;&gt;"Mesure"),"",MAX(0,MIN(VLOOKUP(P$13,param!$E$3:$H$9,3,0)+1,IF(P65="",param!$B$4+1,MIN(param!$B$4+1,P65)))-MAX(P64+AG67,P$22,VLOOKUP(P$13,param!$E$3:$H$9,2,0))))</f>
        <v/>
      </c>
    </row>
    <row r="66" spans="1:33">
      <c r="A66" s="81" t="s">
        <v>88</v>
      </c>
      <c r="B66" s="23"/>
      <c r="C66" s="23"/>
      <c r="D66" s="23"/>
      <c r="E66" s="23"/>
      <c r="F66" s="23"/>
      <c r="G66" s="23"/>
      <c r="H66" s="23"/>
      <c r="I66" s="23"/>
      <c r="J66" s="23"/>
      <c r="K66" s="23"/>
      <c r="L66" s="23"/>
      <c r="M66" s="23"/>
      <c r="N66" s="23"/>
      <c r="O66" s="23"/>
      <c r="P66" s="23"/>
      <c r="R66" s="80" t="s">
        <v>82</v>
      </c>
      <c r="S66" s="15" t="str">
        <f>IF(B64="","",MIN(S64,MAX(0,IF(B65="",param!$B$6,MIN(param!$B$6,B65-1))-MAX(param!$B$5,B64+S67,B$22)+1)))</f>
        <v/>
      </c>
      <c r="T66" s="15" t="str">
        <f>IF(C64="","",MIN(T64,MAX(0,IF(C65="",param!$B$6,MIN(param!$B$6,C65-1))-MAX(param!$B$5,C64+T67,C$22)+1)))</f>
        <v/>
      </c>
      <c r="U66" s="15" t="str">
        <f>IF(D64="","",MIN(U64,MAX(0,IF(D65="",param!$B$6,MIN(param!$B$6,D65-1))-MAX(param!$B$5,D64+U67,D$22)+1)))</f>
        <v/>
      </c>
      <c r="V66" s="15" t="str">
        <f>IF(E64="","",MIN(V64,MAX(0,IF(E65="",param!$B$6,MIN(param!$B$6,E65-1))-MAX(param!$B$5,E64+V67,E$22)+1)))</f>
        <v/>
      </c>
      <c r="W66" s="15" t="str">
        <f>IF(F64="","",MIN(W64,MAX(0,IF(F65="",param!$B$6,MIN(param!$B$6,F65-1))-MAX(param!$B$5,F64+W67,F$22)+1)))</f>
        <v/>
      </c>
      <c r="X66" s="15" t="str">
        <f>IF(G64="","",MIN(X64,MAX(0,IF(G65="",param!$B$6,MIN(param!$B$6,G65-1))-MAX(param!$B$5,G64+X67,G$22)+1)))</f>
        <v/>
      </c>
      <c r="Y66" s="15" t="str">
        <f>IF(H64="","",MIN(Y64,MAX(0,IF(H65="",param!$B$6,MIN(param!$B$6,H65-1))-MAX(param!$B$5,H64+Y67,H$22)+1)))</f>
        <v/>
      </c>
      <c r="Z66" s="15" t="str">
        <f>IF(I64="","",MIN(Z64,MAX(0,IF(I65="",param!$B$6,MIN(param!$B$6,I65-1))-MAX(param!$B$5,I64+Z67,I$22)+1)))</f>
        <v/>
      </c>
      <c r="AA66" s="15" t="str">
        <f>IF(J64="","",MIN(AA64,MAX(0,IF(J65="",param!$B$6,MIN(param!$B$6,J65-1))-MAX(param!$B$5,J64+AA67,J$22)+1)))</f>
        <v/>
      </c>
      <c r="AB66" s="15" t="str">
        <f>IF(K64="","",MIN(AB64,MAX(0,IF(K65="",param!$B$6,MIN(param!$B$6,K65-1))-MAX(param!$B$5,K64+AB67,K$22)+1)))</f>
        <v/>
      </c>
      <c r="AC66" s="15" t="str">
        <f>IF(L64="","",MIN(AC64,MAX(0,IF(L65="",param!$B$6,MIN(param!$B$6,L65-1))-MAX(param!$B$5,L64+AC67,L$22)+1)))</f>
        <v/>
      </c>
      <c r="AD66" s="15" t="str">
        <f>IF(M64="","",MIN(AD64,MAX(0,IF(M65="",param!$B$6,MIN(param!$B$6,M65-1))-MAX(param!$B$5,M64+AD67,M$22)+1)))</f>
        <v/>
      </c>
      <c r="AE66" s="15" t="str">
        <f>IF(N64="","",MIN(AE64,MAX(0,IF(N65="",param!$B$6,MIN(param!$B$6,N65-1))-MAX(param!$B$5,N64+AE67,N$22)+1)))</f>
        <v/>
      </c>
      <c r="AF66" s="15" t="str">
        <f>IF(O64="","",MIN(AF64,MAX(0,IF(O65="",param!$B$6,MIN(param!$B$6,O65-1))-MAX(param!$B$5,O64+AF67,O$22)+1)))</f>
        <v/>
      </c>
      <c r="AG66" s="15" t="str">
        <f>IF(P64="","",MIN(AG64,MAX(0,IF(P65="",param!$B$6,MIN(param!$B$6,P65-1))-MAX(param!$B$5,P64+AG67,P$22)+1)))</f>
        <v/>
      </c>
    </row>
    <row r="67" spans="1:33">
      <c r="A67" s="87" t="s">
        <v>73</v>
      </c>
      <c r="B67" s="94" t="str">
        <f t="shared" ref="B67:P67" si="13">IF(CONCATENATE(B64,B65,B66)="","",IF(B64&lt;B60,"incohérence avec précédent vide",IF(OR(B64="",B65="",B66=""),"Saisie incomplète !","")))</f>
        <v/>
      </c>
      <c r="C67" s="94" t="str">
        <f t="shared" si="13"/>
        <v/>
      </c>
      <c r="D67" s="94" t="str">
        <f t="shared" si="13"/>
        <v/>
      </c>
      <c r="E67" s="94" t="str">
        <f t="shared" si="13"/>
        <v/>
      </c>
      <c r="F67" s="94" t="str">
        <f t="shared" si="13"/>
        <v/>
      </c>
      <c r="G67" s="94" t="str">
        <f t="shared" si="13"/>
        <v/>
      </c>
      <c r="H67" s="94" t="str">
        <f t="shared" si="13"/>
        <v/>
      </c>
      <c r="I67" s="94" t="str">
        <f t="shared" si="13"/>
        <v/>
      </c>
      <c r="J67" s="94" t="str">
        <f t="shared" si="13"/>
        <v/>
      </c>
      <c r="K67" s="94" t="str">
        <f t="shared" si="13"/>
        <v/>
      </c>
      <c r="L67" s="94" t="str">
        <f t="shared" si="13"/>
        <v/>
      </c>
      <c r="M67" s="94" t="str">
        <f t="shared" si="13"/>
        <v/>
      </c>
      <c r="N67" s="94" t="str">
        <f t="shared" si="13"/>
        <v/>
      </c>
      <c r="O67" s="94" t="str">
        <f t="shared" si="13"/>
        <v/>
      </c>
      <c r="P67" s="94" t="str">
        <f t="shared" si="13"/>
        <v/>
      </c>
      <c r="R67" s="80" t="s">
        <v>84</v>
      </c>
      <c r="S67" s="15" t="str">
        <f>IF(B66="","",VLOOKUP(B66,param!$A$43:$B$46,2,0))</f>
        <v/>
      </c>
      <c r="T67" s="15" t="str">
        <f>IF(C66="","",VLOOKUP(C66,param!$A$43:$B$46,2,0))</f>
        <v/>
      </c>
      <c r="U67" s="15" t="str">
        <f>IF(D66="","",VLOOKUP(D66,param!$A$43:$B$46,2,0))</f>
        <v/>
      </c>
      <c r="V67" s="15" t="str">
        <f>IF(E66="","",VLOOKUP(E66,param!$A$43:$B$46,2,0))</f>
        <v/>
      </c>
      <c r="W67" s="15" t="str">
        <f>IF(F66="","",VLOOKUP(F66,param!$A$43:$B$46,2,0))</f>
        <v/>
      </c>
      <c r="X67" s="15" t="str">
        <f>IF(G66="","",VLOOKUP(G66,param!$A$43:$B$46,2,0))</f>
        <v/>
      </c>
      <c r="Y67" s="15" t="str">
        <f>IF(H66="","",VLOOKUP(H66,param!$A$43:$B$46,2,0))</f>
        <v/>
      </c>
      <c r="Z67" s="15" t="str">
        <f>IF(I66="","",VLOOKUP(I66,param!$A$43:$B$46,2,0))</f>
        <v/>
      </c>
      <c r="AA67" s="15" t="str">
        <f>IF(J66="","",VLOOKUP(J66,param!$A$43:$B$46,2,0))</f>
        <v/>
      </c>
      <c r="AB67" s="15" t="str">
        <f>IF(K66="","",VLOOKUP(K66,param!$A$43:$B$46,2,0))</f>
        <v/>
      </c>
      <c r="AC67" s="15" t="str">
        <f>IF(L66="","",VLOOKUP(L66,param!$A$43:$B$46,2,0))</f>
        <v/>
      </c>
      <c r="AD67" s="15" t="str">
        <f>IF(M66="","",VLOOKUP(M66,param!$A$43:$B$46,2,0))</f>
        <v/>
      </c>
      <c r="AE67" s="15" t="str">
        <f>IF(N66="","",VLOOKUP(N66,param!$A$43:$B$46,2,0))</f>
        <v/>
      </c>
      <c r="AF67" s="15" t="str">
        <f>IF(O66="","",VLOOKUP(O66,param!$A$43:$B$46,2,0))</f>
        <v/>
      </c>
      <c r="AG67" s="15" t="str">
        <f>IF(P66="","",VLOOKUP(P66,param!$A$43:$B$46,2,0))</f>
        <v/>
      </c>
    </row>
    <row r="68" spans="1:33" ht="28.5">
      <c r="A68" s="81" t="s">
        <v>86</v>
      </c>
      <c r="B68" s="23"/>
      <c r="C68" s="23"/>
      <c r="D68" s="23"/>
      <c r="E68" s="23"/>
      <c r="F68" s="23"/>
      <c r="G68" s="23"/>
      <c r="H68" s="23"/>
      <c r="I68" s="23"/>
      <c r="J68" s="23"/>
      <c r="K68" s="23"/>
      <c r="L68" s="23"/>
      <c r="M68" s="23"/>
      <c r="N68" s="23"/>
      <c r="O68" s="23"/>
      <c r="P68" s="23"/>
      <c r="R68" s="80" t="s">
        <v>78</v>
      </c>
      <c r="S68" s="15" t="str">
        <f>IF(B68="","",MAX(0,IF(B69="",param!$B$4+1,MIN(param!$B$4+1,B69))-MAX(B68+S71,B$22)))</f>
        <v/>
      </c>
      <c r="T68" s="15" t="str">
        <f>IF(C68="","",MAX(0,IF(C69="",param!$B$4+1,MIN(param!$B$4+1,C69))-MAX(C68+T71,C$22)))</f>
        <v/>
      </c>
      <c r="U68" s="15" t="str">
        <f>IF(D68="","",MAX(0,IF(D69="",param!$B$4+1,MIN(param!$B$4+1,D69))-MAX(D68+U71,D$22)))</f>
        <v/>
      </c>
      <c r="V68" s="15" t="str">
        <f>IF(E68="","",MAX(0,IF(E69="",param!$B$4+1,MIN(param!$B$4+1,E69))-MAX(E68+V71,E$22)))</f>
        <v/>
      </c>
      <c r="W68" s="15" t="str">
        <f>IF(F68="","",MAX(0,IF(F69="",param!$B$4+1,MIN(param!$B$4+1,F69))-MAX(F68+W71,F$22)))</f>
        <v/>
      </c>
      <c r="X68" s="15" t="str">
        <f>IF(G68="","",MAX(0,IF(G69="",param!$B$4+1,MIN(param!$B$4+1,G69))-MAX(G68+X71,G$22)))</f>
        <v/>
      </c>
      <c r="Y68" s="15" t="str">
        <f>IF(H68="","",MAX(0,IF(H69="",param!$B$4+1,MIN(param!$B$4+1,H69))-MAX(H68+Y71,H$22)))</f>
        <v/>
      </c>
      <c r="Z68" s="15" t="str">
        <f>IF(I68="","",MAX(0,IF(I69="",param!$B$4+1,MIN(param!$B$4+1,I69))-MAX(I68+Z71,I$22)))</f>
        <v/>
      </c>
      <c r="AA68" s="15" t="str">
        <f>IF(J68="","",MAX(0,IF(J69="",param!$B$4+1,MIN(param!$B$4+1,J69))-MAX(J68+AA71,J$22)))</f>
        <v/>
      </c>
      <c r="AB68" s="15" t="str">
        <f>IF(K68="","",MAX(0,IF(K69="",param!$B$4+1,MIN(param!$B$4+1,K69))-MAX(K68+AB71,K$22)))</f>
        <v/>
      </c>
      <c r="AC68" s="15" t="str">
        <f>IF(L68="","",MAX(0,IF(L69="",param!$B$4+1,MIN(param!$B$4+1,L69))-MAX(L68+AC71,L$22)))</f>
        <v/>
      </c>
      <c r="AD68" s="15" t="str">
        <f>IF(M68="","",MAX(0,IF(M69="",param!$B$4+1,MIN(param!$B$4+1,M69))-MAX(M68+AD71,M$22)))</f>
        <v/>
      </c>
      <c r="AE68" s="15" t="str">
        <f>IF(N68="","",MAX(0,IF(N69="",param!$B$4+1,MIN(param!$B$4+1,N69))-MAX(N68+AE71,N$22)))</f>
        <v/>
      </c>
      <c r="AF68" s="15" t="str">
        <f>IF(O68="","",MAX(0,IF(O69="",param!$B$4+1,MIN(param!$B$4+1,O69))-MAX(O68+AF71,O$22)))</f>
        <v/>
      </c>
      <c r="AG68" s="15" t="str">
        <f>IF(P68="","",MAX(0,IF(P69="",param!$B$4+1,MIN(param!$B$4+1,P69))-MAX(P68+AG71,P$22)))</f>
        <v/>
      </c>
    </row>
    <row r="69" spans="1:33" ht="28.5">
      <c r="A69" s="81" t="s">
        <v>87</v>
      </c>
      <c r="B69" s="23"/>
      <c r="C69" s="23"/>
      <c r="D69" s="23"/>
      <c r="E69" s="23"/>
      <c r="F69" s="23"/>
      <c r="G69" s="23"/>
      <c r="H69" s="23"/>
      <c r="I69" s="23"/>
      <c r="J69" s="23"/>
      <c r="K69" s="23"/>
      <c r="L69" s="23"/>
      <c r="M69" s="23"/>
      <c r="N69" s="23"/>
      <c r="O69" s="23"/>
      <c r="P69" s="23"/>
      <c r="R69" s="80" t="s">
        <v>80</v>
      </c>
      <c r="S69" s="15" t="str">
        <f>IF(OR(B68="",LEFT(B$16,6)&lt;&gt;"Mesure",LEFT(B$13,6)&lt;&gt;"Mesure"),"",MAX(0,MIN(VLOOKUP(B$13,param!$E$3:$H$9,3,0)+1,IF(B69="",param!$B$4+1,MIN(param!$B$4+1,B69)))-MAX(B68+S71,B$22,VLOOKUP(B$13,param!$E$3:$H$9,2,0))))</f>
        <v/>
      </c>
      <c r="T69" s="15" t="str">
        <f>IF(OR(C68="",LEFT(C$16,6)&lt;&gt;"Mesure",LEFT(C$13,6)&lt;&gt;"Mesure"),"",MAX(0,MIN(VLOOKUP(C$13,param!$E$3:$H$9,3,0)+1,IF(C69="",param!$B$4+1,MIN(param!$B$4+1,C69)))-MAX(C68+T71,C$22,VLOOKUP(C$13,param!$E$3:$H$9,2,0))))</f>
        <v/>
      </c>
      <c r="U69" s="15" t="str">
        <f>IF(OR(D68="",LEFT(D$16,6)&lt;&gt;"Mesure",LEFT(D$13,6)&lt;&gt;"Mesure"),"",MAX(0,MIN(VLOOKUP(D$13,param!$E$3:$H$9,3,0)+1,IF(D69="",param!$B$4+1,MIN(param!$B$4+1,D69)))-MAX(D68+U71,D$22,VLOOKUP(D$13,param!$E$3:$H$9,2,0))))</f>
        <v/>
      </c>
      <c r="V69" s="15" t="str">
        <f>IF(OR(E68="",LEFT(E$16,6)&lt;&gt;"Mesure",LEFT(E$13,6)&lt;&gt;"Mesure"),"",MAX(0,MIN(VLOOKUP(E$13,param!$E$3:$H$9,3,0)+1,IF(E69="",param!$B$4+1,MIN(param!$B$4+1,E69)))-MAX(E68+V71,E$22,VLOOKUP(E$13,param!$E$3:$H$9,2,0))))</f>
        <v/>
      </c>
      <c r="W69" s="15" t="str">
        <f>IF(OR(F68="",LEFT(F$16,6)&lt;&gt;"Mesure",LEFT(F$13,6)&lt;&gt;"Mesure"),"",MAX(0,MIN(VLOOKUP(F$13,param!$E$3:$H$9,3,0)+1,IF(F69="",param!$B$4+1,MIN(param!$B$4+1,F69)))-MAX(F68+W71,F$22,VLOOKUP(F$13,param!$E$3:$H$9,2,0))))</f>
        <v/>
      </c>
      <c r="X69" s="15" t="str">
        <f>IF(OR(G68="",LEFT(G$16,6)&lt;&gt;"Mesure",LEFT(G$13,6)&lt;&gt;"Mesure"),"",MAX(0,MIN(VLOOKUP(G$13,param!$E$3:$H$9,3,0)+1,IF(G69="",param!$B$4+1,MIN(param!$B$4+1,G69)))-MAX(G68+X71,G$22,VLOOKUP(G$13,param!$E$3:$H$9,2,0))))</f>
        <v/>
      </c>
      <c r="Y69" s="15" t="str">
        <f>IF(OR(H68="",LEFT(H$16,6)&lt;&gt;"Mesure",LEFT(H$13,6)&lt;&gt;"Mesure"),"",MAX(0,MIN(VLOOKUP(H$13,param!$E$3:$H$9,3,0)+1,IF(H69="",param!$B$4+1,MIN(param!$B$4+1,H69)))-MAX(H68+Y71,H$22,VLOOKUP(H$13,param!$E$3:$H$9,2,0))))</f>
        <v/>
      </c>
      <c r="Z69" s="15" t="str">
        <f>IF(OR(I68="",LEFT(I$16,6)&lt;&gt;"Mesure",LEFT(I$13,6)&lt;&gt;"Mesure"),"",MAX(0,MIN(VLOOKUP(I$13,param!$E$3:$H$9,3,0)+1,IF(I69="",param!$B$4+1,MIN(param!$B$4+1,I69)))-MAX(I68+Z71,I$22,VLOOKUP(I$13,param!$E$3:$H$9,2,0))))</f>
        <v/>
      </c>
      <c r="AA69" s="15" t="str">
        <f>IF(OR(J68="",LEFT(J$16,6)&lt;&gt;"Mesure",LEFT(J$13,6)&lt;&gt;"Mesure"),"",MAX(0,MIN(VLOOKUP(J$13,param!$E$3:$H$9,3,0)+1,IF(J69="",param!$B$4+1,MIN(param!$B$4+1,J69)))-MAX(J68+AA71,J$22,VLOOKUP(J$13,param!$E$3:$H$9,2,0))))</f>
        <v/>
      </c>
      <c r="AB69" s="15" t="str">
        <f>IF(OR(K68="",LEFT(K$16,6)&lt;&gt;"Mesure",LEFT(K$13,6)&lt;&gt;"Mesure"),"",MAX(0,MIN(VLOOKUP(K$13,param!$E$3:$H$9,3,0)+1,IF(K69="",param!$B$4+1,MIN(param!$B$4+1,K69)))-MAX(K68+AB71,K$22,VLOOKUP(K$13,param!$E$3:$H$9,2,0))))</f>
        <v/>
      </c>
      <c r="AC69" s="15" t="str">
        <f>IF(OR(L68="",LEFT(L$16,6)&lt;&gt;"Mesure",LEFT(L$13,6)&lt;&gt;"Mesure"),"",MAX(0,MIN(VLOOKUP(L$13,param!$E$3:$H$9,3,0)+1,IF(L69="",param!$B$4+1,MIN(param!$B$4+1,L69)))-MAX(L68+AC71,L$22,VLOOKUP(L$13,param!$E$3:$H$9,2,0))))</f>
        <v/>
      </c>
      <c r="AD69" s="15" t="str">
        <f>IF(OR(M68="",LEFT(M$16,6)&lt;&gt;"Mesure",LEFT(M$13,6)&lt;&gt;"Mesure"),"",MAX(0,MIN(VLOOKUP(M$13,param!$E$3:$H$9,3,0)+1,IF(M69="",param!$B$4+1,MIN(param!$B$4+1,M69)))-MAX(M68+AD71,M$22,VLOOKUP(M$13,param!$E$3:$H$9,2,0))))</f>
        <v/>
      </c>
      <c r="AE69" s="15" t="str">
        <f>IF(OR(N68="",LEFT(N$16,6)&lt;&gt;"Mesure",LEFT(N$13,6)&lt;&gt;"Mesure"),"",MAX(0,MIN(VLOOKUP(N$13,param!$E$3:$H$9,3,0)+1,IF(N69="",param!$B$4+1,MIN(param!$B$4+1,N69)))-MAX(N68+AE71,N$22,VLOOKUP(N$13,param!$E$3:$H$9,2,0))))</f>
        <v/>
      </c>
      <c r="AF69" s="15" t="str">
        <f>IF(OR(O68="",LEFT(O$16,6)&lt;&gt;"Mesure",LEFT(O$13,6)&lt;&gt;"Mesure"),"",MAX(0,MIN(VLOOKUP(O$13,param!$E$3:$H$9,3,0)+1,IF(O69="",param!$B$4+1,MIN(param!$B$4+1,O69)))-MAX(O68+AF71,O$22,VLOOKUP(O$13,param!$E$3:$H$9,2,0))))</f>
        <v/>
      </c>
      <c r="AG69" s="15" t="str">
        <f>IF(OR(P68="",LEFT(P$16,6)&lt;&gt;"Mesure",LEFT(P$13,6)&lt;&gt;"Mesure"),"",MAX(0,MIN(VLOOKUP(P$13,param!$E$3:$H$9,3,0)+1,IF(P69="",param!$B$4+1,MIN(param!$B$4+1,P69)))-MAX(P68+AG71,P$22,VLOOKUP(P$13,param!$E$3:$H$9,2,0))))</f>
        <v/>
      </c>
    </row>
    <row r="70" spans="1:33">
      <c r="A70" s="81" t="s">
        <v>88</v>
      </c>
      <c r="B70" s="23"/>
      <c r="C70" s="23"/>
      <c r="D70" s="23"/>
      <c r="E70" s="23"/>
      <c r="F70" s="23"/>
      <c r="G70" s="23"/>
      <c r="H70" s="23"/>
      <c r="I70" s="23"/>
      <c r="J70" s="23"/>
      <c r="K70" s="23"/>
      <c r="L70" s="23"/>
      <c r="M70" s="23"/>
      <c r="N70" s="23"/>
      <c r="O70" s="23"/>
      <c r="P70" s="23"/>
      <c r="R70" s="80" t="s">
        <v>82</v>
      </c>
      <c r="S70" s="15" t="str">
        <f>IF(B68="","",MIN(S68,MAX(0,IF(B69="",param!$B$6,MIN(param!$B$6,B69-1))-MAX(param!$B$5,B68+S71,B$22)+1)))</f>
        <v/>
      </c>
      <c r="T70" s="15" t="str">
        <f>IF(C68="","",MIN(T68,MAX(0,IF(C69="",param!$B$6,MIN(param!$B$6,C69-1))-MAX(param!$B$5,C68+T71,C$22)+1)))</f>
        <v/>
      </c>
      <c r="U70" s="15" t="str">
        <f>IF(D68="","",MIN(U68,MAX(0,IF(D69="",param!$B$6,MIN(param!$B$6,D69-1))-MAX(param!$B$5,D68+U71,D$22)+1)))</f>
        <v/>
      </c>
      <c r="V70" s="15" t="str">
        <f>IF(E68="","",MIN(V68,MAX(0,IF(E69="",param!$B$6,MIN(param!$B$6,E69-1))-MAX(param!$B$5,E68+V71,E$22)+1)))</f>
        <v/>
      </c>
      <c r="W70" s="15" t="str">
        <f>IF(F68="","",MIN(W68,MAX(0,IF(F69="",param!$B$6,MIN(param!$B$6,F69-1))-MAX(param!$B$5,F68+W71,F$22)+1)))</f>
        <v/>
      </c>
      <c r="X70" s="15" t="str">
        <f>IF(G68="","",MIN(X68,MAX(0,IF(G69="",param!$B$6,MIN(param!$B$6,G69-1))-MAX(param!$B$5,G68+X71,G$22)+1)))</f>
        <v/>
      </c>
      <c r="Y70" s="15" t="str">
        <f>IF(H68="","",MIN(Y68,MAX(0,IF(H69="",param!$B$6,MIN(param!$B$6,H69-1))-MAX(param!$B$5,H68+Y71,H$22)+1)))</f>
        <v/>
      </c>
      <c r="Z70" s="15" t="str">
        <f>IF(I68="","",MIN(Z68,MAX(0,IF(I69="",param!$B$6,MIN(param!$B$6,I69-1))-MAX(param!$B$5,I68+Z71,I$22)+1)))</f>
        <v/>
      </c>
      <c r="AA70" s="15" t="str">
        <f>IF(J68="","",MIN(AA68,MAX(0,IF(J69="",param!$B$6,MIN(param!$B$6,J69-1))-MAX(param!$B$5,J68+AA71,J$22)+1)))</f>
        <v/>
      </c>
      <c r="AB70" s="15" t="str">
        <f>IF(K68="","",MIN(AB68,MAX(0,IF(K69="",param!$B$6,MIN(param!$B$6,K69-1))-MAX(param!$B$5,K68+AB71,K$22)+1)))</f>
        <v/>
      </c>
      <c r="AC70" s="15" t="str">
        <f>IF(L68="","",MIN(AC68,MAX(0,IF(L69="",param!$B$6,MIN(param!$B$6,L69-1))-MAX(param!$B$5,L68+AC71,L$22)+1)))</f>
        <v/>
      </c>
      <c r="AD70" s="15" t="str">
        <f>IF(M68="","",MIN(AD68,MAX(0,IF(M69="",param!$B$6,MIN(param!$B$6,M69-1))-MAX(param!$B$5,M68+AD71,M$22)+1)))</f>
        <v/>
      </c>
      <c r="AE70" s="15" t="str">
        <f>IF(N68="","",MIN(AE68,MAX(0,IF(N69="",param!$B$6,MIN(param!$B$6,N69-1))-MAX(param!$B$5,N68+AE71,N$22)+1)))</f>
        <v/>
      </c>
      <c r="AF70" s="15" t="str">
        <f>IF(O68="","",MIN(AF68,MAX(0,IF(O69="",param!$B$6,MIN(param!$B$6,O69-1))-MAX(param!$B$5,O68+AF71,O$22)+1)))</f>
        <v/>
      </c>
      <c r="AG70" s="15" t="str">
        <f>IF(P68="","",MIN(AG68,MAX(0,IF(P69="",param!$B$6,MIN(param!$B$6,P69-1))-MAX(param!$B$5,P68+AG71,P$22)+1)))</f>
        <v/>
      </c>
    </row>
    <row r="71" spans="1:33">
      <c r="A71" s="87" t="s">
        <v>73</v>
      </c>
      <c r="B71" s="94" t="str">
        <f t="shared" ref="B71:P71" si="14">IF(CONCATENATE(B68,B69,B70)="","",IF(B68&lt;B64,"incohérence avec précédent vide",IF(OR(B68="",B69="",B70=""),"Saisie incomplète !","")))</f>
        <v/>
      </c>
      <c r="C71" s="94" t="str">
        <f t="shared" si="14"/>
        <v/>
      </c>
      <c r="D71" s="94" t="str">
        <f t="shared" si="14"/>
        <v/>
      </c>
      <c r="E71" s="94" t="str">
        <f t="shared" si="14"/>
        <v/>
      </c>
      <c r="F71" s="94" t="str">
        <f t="shared" si="14"/>
        <v/>
      </c>
      <c r="G71" s="94" t="str">
        <f t="shared" si="14"/>
        <v/>
      </c>
      <c r="H71" s="94" t="str">
        <f t="shared" si="14"/>
        <v/>
      </c>
      <c r="I71" s="94" t="str">
        <f t="shared" si="14"/>
        <v/>
      </c>
      <c r="J71" s="94" t="str">
        <f t="shared" si="14"/>
        <v/>
      </c>
      <c r="K71" s="94" t="str">
        <f t="shared" si="14"/>
        <v/>
      </c>
      <c r="L71" s="94" t="str">
        <f t="shared" si="14"/>
        <v/>
      </c>
      <c r="M71" s="94" t="str">
        <f t="shared" si="14"/>
        <v/>
      </c>
      <c r="N71" s="94" t="str">
        <f t="shared" si="14"/>
        <v/>
      </c>
      <c r="O71" s="94" t="str">
        <f t="shared" si="14"/>
        <v/>
      </c>
      <c r="P71" s="94" t="str">
        <f t="shared" si="14"/>
        <v/>
      </c>
      <c r="R71" s="80" t="s">
        <v>84</v>
      </c>
      <c r="S71" s="15" t="str">
        <f>IF(B70="","",VLOOKUP(B70,param!$A$43:$B$46,2,0))</f>
        <v/>
      </c>
      <c r="T71" s="15" t="str">
        <f>IF(C70="","",VLOOKUP(C70,param!$A$43:$B$46,2,0))</f>
        <v/>
      </c>
      <c r="U71" s="15" t="str">
        <f>IF(D70="","",VLOOKUP(D70,param!$A$43:$B$46,2,0))</f>
        <v/>
      </c>
      <c r="V71" s="15" t="str">
        <f>IF(E70="","",VLOOKUP(E70,param!$A$43:$B$46,2,0))</f>
        <v/>
      </c>
      <c r="W71" s="15" t="str">
        <f>IF(F70="","",VLOOKUP(F70,param!$A$43:$B$46,2,0))</f>
        <v/>
      </c>
      <c r="X71" s="15" t="str">
        <f>IF(G70="","",VLOOKUP(G70,param!$A$43:$B$46,2,0))</f>
        <v/>
      </c>
      <c r="Y71" s="15" t="str">
        <f>IF(H70="","",VLOOKUP(H70,param!$A$43:$B$46,2,0))</f>
        <v/>
      </c>
      <c r="Z71" s="15" t="str">
        <f>IF(I70="","",VLOOKUP(I70,param!$A$43:$B$46,2,0))</f>
        <v/>
      </c>
      <c r="AA71" s="15" t="str">
        <f>IF(J70="","",VLOOKUP(J70,param!$A$43:$B$46,2,0))</f>
        <v/>
      </c>
      <c r="AB71" s="15" t="str">
        <f>IF(K70="","",VLOOKUP(K70,param!$A$43:$B$46,2,0))</f>
        <v/>
      </c>
      <c r="AC71" s="15" t="str">
        <f>IF(L70="","",VLOOKUP(L70,param!$A$43:$B$46,2,0))</f>
        <v/>
      </c>
      <c r="AD71" s="15" t="str">
        <f>IF(M70="","",VLOOKUP(M70,param!$A$43:$B$46,2,0))</f>
        <v/>
      </c>
      <c r="AE71" s="15" t="str">
        <f>IF(N70="","",VLOOKUP(N70,param!$A$43:$B$46,2,0))</f>
        <v/>
      </c>
      <c r="AF71" s="15" t="str">
        <f>IF(O70="","",VLOOKUP(O70,param!$A$43:$B$46,2,0))</f>
        <v/>
      </c>
      <c r="AG71" s="15" t="str">
        <f>IF(P70="","",VLOOKUP(P70,param!$A$43:$B$46,2,0))</f>
        <v/>
      </c>
    </row>
    <row r="72" spans="1:33" ht="28.5">
      <c r="A72" s="81" t="s">
        <v>86</v>
      </c>
      <c r="B72" s="23"/>
      <c r="C72" s="23"/>
      <c r="D72" s="23"/>
      <c r="E72" s="23"/>
      <c r="F72" s="23"/>
      <c r="G72" s="23"/>
      <c r="H72" s="23"/>
      <c r="I72" s="23"/>
      <c r="J72" s="23"/>
      <c r="K72" s="23"/>
      <c r="L72" s="23"/>
      <c r="M72" s="23"/>
      <c r="N72" s="23"/>
      <c r="O72" s="23"/>
      <c r="P72" s="23"/>
      <c r="R72" s="80" t="s">
        <v>78</v>
      </c>
      <c r="S72" s="15" t="str">
        <f>IF(B72="","",MAX(0,IF(B73="",param!$B$4+1,MIN(param!$B$4+1,B73))-MAX(B72+S75,B$22)))</f>
        <v/>
      </c>
      <c r="T72" s="15" t="str">
        <f>IF(C72="","",MAX(0,IF(C73="",param!$B$4+1,MIN(param!$B$4+1,C73))-MAX(C72+T75,C$22)))</f>
        <v/>
      </c>
      <c r="U72" s="15" t="str">
        <f>IF(D72="","",MAX(0,IF(D73="",param!$B$4+1,MIN(param!$B$4+1,D73))-MAX(D72+U75,D$22)))</f>
        <v/>
      </c>
      <c r="V72" s="15" t="str">
        <f>IF(E72="","",MAX(0,IF(E73="",param!$B$4+1,MIN(param!$B$4+1,E73))-MAX(E72+V75,E$22)))</f>
        <v/>
      </c>
      <c r="W72" s="15" t="str">
        <f>IF(F72="","",MAX(0,IF(F73="",param!$B$4+1,MIN(param!$B$4+1,F73))-MAX(F72+W75,F$22)))</f>
        <v/>
      </c>
      <c r="X72" s="15" t="str">
        <f>IF(G72="","",MAX(0,IF(G73="",param!$B$4+1,MIN(param!$B$4+1,G73))-MAX(G72+X75,G$22)))</f>
        <v/>
      </c>
      <c r="Y72" s="15" t="str">
        <f>IF(H72="","",MAX(0,IF(H73="",param!$B$4+1,MIN(param!$B$4+1,H73))-MAX(H72+Y75,H$22)))</f>
        <v/>
      </c>
      <c r="Z72" s="15" t="str">
        <f>IF(I72="","",MAX(0,IF(I73="",param!$B$4+1,MIN(param!$B$4+1,I73))-MAX(I72+Z75,I$22)))</f>
        <v/>
      </c>
      <c r="AA72" s="15" t="str">
        <f>IF(J72="","",MAX(0,IF(J73="",param!$B$4+1,MIN(param!$B$4+1,J73))-MAX(J72+AA75,J$22)))</f>
        <v/>
      </c>
      <c r="AB72" s="15" t="str">
        <f>IF(K72="","",MAX(0,IF(K73="",param!$B$4+1,MIN(param!$B$4+1,K73))-MAX(K72+AB75,K$22)))</f>
        <v/>
      </c>
      <c r="AC72" s="15" t="str">
        <f>IF(L72="","",MAX(0,IF(L73="",param!$B$4+1,MIN(param!$B$4+1,L73))-MAX(L72+AC75,L$22)))</f>
        <v/>
      </c>
      <c r="AD72" s="15" t="str">
        <f>IF(M72="","",MAX(0,IF(M73="",param!$B$4+1,MIN(param!$B$4+1,M73))-MAX(M72+AD75,M$22)))</f>
        <v/>
      </c>
      <c r="AE72" s="15" t="str">
        <f>IF(N72="","",MAX(0,IF(N73="",param!$B$4+1,MIN(param!$B$4+1,N73))-MAX(N72+AE75,N$22)))</f>
        <v/>
      </c>
      <c r="AF72" s="15" t="str">
        <f>IF(O72="","",MAX(0,IF(O73="",param!$B$4+1,MIN(param!$B$4+1,O73))-MAX(O72+AF75,O$22)))</f>
        <v/>
      </c>
      <c r="AG72" s="15" t="str">
        <f>IF(P72="","",MAX(0,IF(P73="",param!$B$4+1,MIN(param!$B$4+1,P73))-MAX(P72+AG75,P$22)))</f>
        <v/>
      </c>
    </row>
    <row r="73" spans="1:33" ht="28.5">
      <c r="A73" s="81" t="s">
        <v>87</v>
      </c>
      <c r="B73" s="23"/>
      <c r="C73" s="23"/>
      <c r="D73" s="23"/>
      <c r="E73" s="23"/>
      <c r="F73" s="23"/>
      <c r="G73" s="23"/>
      <c r="H73" s="23"/>
      <c r="I73" s="23"/>
      <c r="J73" s="23"/>
      <c r="K73" s="23"/>
      <c r="L73" s="23"/>
      <c r="M73" s="23"/>
      <c r="N73" s="23"/>
      <c r="O73" s="23"/>
      <c r="P73" s="23"/>
      <c r="R73" s="80" t="s">
        <v>80</v>
      </c>
      <c r="S73" s="15" t="str">
        <f>IF(OR(B72="",LEFT(B$16,6)&lt;&gt;"Mesure",LEFT(B$13,6)&lt;&gt;"Mesure"),"",MAX(0,MIN(VLOOKUP(B$13,param!$E$3:$H$9,3,0)+1,IF(B73="",param!$B$4+1,MIN(param!$B$4+1,B73)))-MAX(B72+S75,B$22,VLOOKUP(B$13,param!$E$3:$H$9,2,0))))</f>
        <v/>
      </c>
      <c r="T73" s="15" t="str">
        <f>IF(OR(C72="",LEFT(C$16,6)&lt;&gt;"Mesure",LEFT(C$13,6)&lt;&gt;"Mesure"),"",MAX(0,MIN(VLOOKUP(C$13,param!$E$3:$H$9,3,0)+1,IF(C73="",param!$B$4+1,MIN(param!$B$4+1,C73)))-MAX(C72+T75,C$22,VLOOKUP(C$13,param!$E$3:$H$9,2,0))))</f>
        <v/>
      </c>
      <c r="U73" s="15" t="str">
        <f>IF(OR(D72="",LEFT(D$16,6)&lt;&gt;"Mesure",LEFT(D$13,6)&lt;&gt;"Mesure"),"",MAX(0,MIN(VLOOKUP(D$13,param!$E$3:$H$9,3,0)+1,IF(D73="",param!$B$4+1,MIN(param!$B$4+1,D73)))-MAX(D72+U75,D$22,VLOOKUP(D$13,param!$E$3:$H$9,2,0))))</f>
        <v/>
      </c>
      <c r="V73" s="15" t="str">
        <f>IF(OR(E72="",LEFT(E$16,6)&lt;&gt;"Mesure",LEFT(E$13,6)&lt;&gt;"Mesure"),"",MAX(0,MIN(VLOOKUP(E$13,param!$E$3:$H$9,3,0)+1,IF(E73="",param!$B$4+1,MIN(param!$B$4+1,E73)))-MAX(E72+V75,E$22,VLOOKUP(E$13,param!$E$3:$H$9,2,0))))</f>
        <v/>
      </c>
      <c r="W73" s="15" t="str">
        <f>IF(OR(F72="",LEFT(F$16,6)&lt;&gt;"Mesure",LEFT(F$13,6)&lt;&gt;"Mesure"),"",MAX(0,MIN(VLOOKUP(F$13,param!$E$3:$H$9,3,0)+1,IF(F73="",param!$B$4+1,MIN(param!$B$4+1,F73)))-MAX(F72+W75,F$22,VLOOKUP(F$13,param!$E$3:$H$9,2,0))))</f>
        <v/>
      </c>
      <c r="X73" s="15" t="str">
        <f>IF(OR(G72="",LEFT(G$16,6)&lt;&gt;"Mesure",LEFT(G$13,6)&lt;&gt;"Mesure"),"",MAX(0,MIN(VLOOKUP(G$13,param!$E$3:$H$9,3,0)+1,IF(G73="",param!$B$4+1,MIN(param!$B$4+1,G73)))-MAX(G72+X75,G$22,VLOOKUP(G$13,param!$E$3:$H$9,2,0))))</f>
        <v/>
      </c>
      <c r="Y73" s="15" t="str">
        <f>IF(OR(H72="",LEFT(H$16,6)&lt;&gt;"Mesure",LEFT(H$13,6)&lt;&gt;"Mesure"),"",MAX(0,MIN(VLOOKUP(H$13,param!$E$3:$H$9,3,0)+1,IF(H73="",param!$B$4+1,MIN(param!$B$4+1,H73)))-MAX(H72+Y75,H$22,VLOOKUP(H$13,param!$E$3:$H$9,2,0))))</f>
        <v/>
      </c>
      <c r="Z73" s="15" t="str">
        <f>IF(OR(I72="",LEFT(I$16,6)&lt;&gt;"Mesure",LEFT(I$13,6)&lt;&gt;"Mesure"),"",MAX(0,MIN(VLOOKUP(I$13,param!$E$3:$H$9,3,0)+1,IF(I73="",param!$B$4+1,MIN(param!$B$4+1,I73)))-MAX(I72+Z75,I$22,VLOOKUP(I$13,param!$E$3:$H$9,2,0))))</f>
        <v/>
      </c>
      <c r="AA73" s="15" t="str">
        <f>IF(OR(J72="",LEFT(J$16,6)&lt;&gt;"Mesure",LEFT(J$13,6)&lt;&gt;"Mesure"),"",MAX(0,MIN(VLOOKUP(J$13,param!$E$3:$H$9,3,0)+1,IF(J73="",param!$B$4+1,MIN(param!$B$4+1,J73)))-MAX(J72+AA75,J$22,VLOOKUP(J$13,param!$E$3:$H$9,2,0))))</f>
        <v/>
      </c>
      <c r="AB73" s="15" t="str">
        <f>IF(OR(K72="",LEFT(K$16,6)&lt;&gt;"Mesure",LEFT(K$13,6)&lt;&gt;"Mesure"),"",MAX(0,MIN(VLOOKUP(K$13,param!$E$3:$H$9,3,0)+1,IF(K73="",param!$B$4+1,MIN(param!$B$4+1,K73)))-MAX(K72+AB75,K$22,VLOOKUP(K$13,param!$E$3:$H$9,2,0))))</f>
        <v/>
      </c>
      <c r="AC73" s="15" t="str">
        <f>IF(OR(L72="",LEFT(L$16,6)&lt;&gt;"Mesure",LEFT(L$13,6)&lt;&gt;"Mesure"),"",MAX(0,MIN(VLOOKUP(L$13,param!$E$3:$H$9,3,0)+1,IF(L73="",param!$B$4+1,MIN(param!$B$4+1,L73)))-MAX(L72+AC75,L$22,VLOOKUP(L$13,param!$E$3:$H$9,2,0))))</f>
        <v/>
      </c>
      <c r="AD73" s="15" t="str">
        <f>IF(OR(M72="",LEFT(M$16,6)&lt;&gt;"Mesure",LEFT(M$13,6)&lt;&gt;"Mesure"),"",MAX(0,MIN(VLOOKUP(M$13,param!$E$3:$H$9,3,0)+1,IF(M73="",param!$B$4+1,MIN(param!$B$4+1,M73)))-MAX(M72+AD75,M$22,VLOOKUP(M$13,param!$E$3:$H$9,2,0))))</f>
        <v/>
      </c>
      <c r="AE73" s="15" t="str">
        <f>IF(OR(N72="",LEFT(N$16,6)&lt;&gt;"Mesure",LEFT(N$13,6)&lt;&gt;"Mesure"),"",MAX(0,MIN(VLOOKUP(N$13,param!$E$3:$H$9,3,0)+1,IF(N73="",param!$B$4+1,MIN(param!$B$4+1,N73)))-MAX(N72+AE75,N$22,VLOOKUP(N$13,param!$E$3:$H$9,2,0))))</f>
        <v/>
      </c>
      <c r="AF73" s="15" t="str">
        <f>IF(OR(O72="",LEFT(O$16,6)&lt;&gt;"Mesure",LEFT(O$13,6)&lt;&gt;"Mesure"),"",MAX(0,MIN(VLOOKUP(O$13,param!$E$3:$H$9,3,0)+1,IF(O73="",param!$B$4+1,MIN(param!$B$4+1,O73)))-MAX(O72+AF75,O$22,VLOOKUP(O$13,param!$E$3:$H$9,2,0))))</f>
        <v/>
      </c>
      <c r="AG73" s="15" t="str">
        <f>IF(OR(P72="",LEFT(P$16,6)&lt;&gt;"Mesure",LEFT(P$13,6)&lt;&gt;"Mesure"),"",MAX(0,MIN(VLOOKUP(P$13,param!$E$3:$H$9,3,0)+1,IF(P73="",param!$B$4+1,MIN(param!$B$4+1,P73)))-MAX(P72+AG75,P$22,VLOOKUP(P$13,param!$E$3:$H$9,2,0))))</f>
        <v/>
      </c>
    </row>
    <row r="74" spans="1:33">
      <c r="A74" s="81" t="s">
        <v>88</v>
      </c>
      <c r="B74" s="23"/>
      <c r="C74" s="23"/>
      <c r="D74" s="23"/>
      <c r="E74" s="23"/>
      <c r="F74" s="23"/>
      <c r="G74" s="23"/>
      <c r="H74" s="23"/>
      <c r="I74" s="23"/>
      <c r="J74" s="23"/>
      <c r="K74" s="23"/>
      <c r="L74" s="23"/>
      <c r="M74" s="23"/>
      <c r="N74" s="23"/>
      <c r="O74" s="23"/>
      <c r="P74" s="23"/>
      <c r="R74" s="80" t="s">
        <v>82</v>
      </c>
      <c r="S74" s="15" t="str">
        <f>IF(B72="","",MIN(S72,MAX(0,IF(B73="",param!$B$6,MIN(param!$B$6,B73-1))-MAX(param!$B$5,B72+S75,B$22)+1)))</f>
        <v/>
      </c>
      <c r="T74" s="15" t="str">
        <f>IF(C72="","",MIN(T72,MAX(0,IF(C73="",param!$B$6,MIN(param!$B$6,C73-1))-MAX(param!$B$5,C72+T75,C$22)+1)))</f>
        <v/>
      </c>
      <c r="U74" s="15" t="str">
        <f>IF(D72="","",MIN(U72,MAX(0,IF(D73="",param!$B$6,MIN(param!$B$6,D73-1))-MAX(param!$B$5,D72+U75,D$22)+1)))</f>
        <v/>
      </c>
      <c r="V74" s="15" t="str">
        <f>IF(E72="","",MIN(V72,MAX(0,IF(E73="",param!$B$6,MIN(param!$B$6,E73-1))-MAX(param!$B$5,E72+V75,E$22)+1)))</f>
        <v/>
      </c>
      <c r="W74" s="15" t="str">
        <f>IF(F72="","",MIN(W72,MAX(0,IF(F73="",param!$B$6,MIN(param!$B$6,F73-1))-MAX(param!$B$5,F72+W75,F$22)+1)))</f>
        <v/>
      </c>
      <c r="X74" s="15" t="str">
        <f>IF(G72="","",MIN(X72,MAX(0,IF(G73="",param!$B$6,MIN(param!$B$6,G73-1))-MAX(param!$B$5,G72+X75,G$22)+1)))</f>
        <v/>
      </c>
      <c r="Y74" s="15" t="str">
        <f>IF(H72="","",MIN(Y72,MAX(0,IF(H73="",param!$B$6,MIN(param!$B$6,H73-1))-MAX(param!$B$5,H72+Y75,H$22)+1)))</f>
        <v/>
      </c>
      <c r="Z74" s="15" t="str">
        <f>IF(I72="","",MIN(Z72,MAX(0,IF(I73="",param!$B$6,MIN(param!$B$6,I73-1))-MAX(param!$B$5,I72+Z75,I$22)+1)))</f>
        <v/>
      </c>
      <c r="AA74" s="15" t="str">
        <f>IF(J72="","",MIN(AA72,MAX(0,IF(J73="",param!$B$6,MIN(param!$B$6,J73-1))-MAX(param!$B$5,J72+AA75,J$22)+1)))</f>
        <v/>
      </c>
      <c r="AB74" s="15" t="str">
        <f>IF(K72="","",MIN(AB72,MAX(0,IF(K73="",param!$B$6,MIN(param!$B$6,K73-1))-MAX(param!$B$5,K72+AB75,K$22)+1)))</f>
        <v/>
      </c>
      <c r="AC74" s="15" t="str">
        <f>IF(L72="","",MIN(AC72,MAX(0,IF(L73="",param!$B$6,MIN(param!$B$6,L73-1))-MAX(param!$B$5,L72+AC75,L$22)+1)))</f>
        <v/>
      </c>
      <c r="AD74" s="15" t="str">
        <f>IF(M72="","",MIN(AD72,MAX(0,IF(M73="",param!$B$6,MIN(param!$B$6,M73-1))-MAX(param!$B$5,M72+AD75,M$22)+1)))</f>
        <v/>
      </c>
      <c r="AE74" s="15" t="str">
        <f>IF(N72="","",MIN(AE72,MAX(0,IF(N73="",param!$B$6,MIN(param!$B$6,N73-1))-MAX(param!$B$5,N72+AE75,N$22)+1)))</f>
        <v/>
      </c>
      <c r="AF74" s="15" t="str">
        <f>IF(O72="","",MIN(AF72,MAX(0,IF(O73="",param!$B$6,MIN(param!$B$6,O73-1))-MAX(param!$B$5,O72+AF75,O$22)+1)))</f>
        <v/>
      </c>
      <c r="AG74" s="15" t="str">
        <f>IF(P72="","",MIN(AG72,MAX(0,IF(P73="",param!$B$6,MIN(param!$B$6,P73-1))-MAX(param!$B$5,P72+AG75,P$22)+1)))</f>
        <v/>
      </c>
    </row>
    <row r="75" spans="1:33">
      <c r="A75" s="87" t="s">
        <v>73</v>
      </c>
      <c r="B75" s="94" t="str">
        <f t="shared" ref="B75:P75" si="15">IF(CONCATENATE(B72,B73,B74)="","",IF(B72&lt;B68,"incohérence avec précédent vide",IF(OR(B72="",B73="",B74=""),"Saisie incomplète !","")))</f>
        <v/>
      </c>
      <c r="C75" s="94" t="str">
        <f t="shared" si="15"/>
        <v/>
      </c>
      <c r="D75" s="94" t="str">
        <f t="shared" si="15"/>
        <v/>
      </c>
      <c r="E75" s="94" t="str">
        <f t="shared" si="15"/>
        <v/>
      </c>
      <c r="F75" s="94" t="str">
        <f t="shared" si="15"/>
        <v/>
      </c>
      <c r="G75" s="94" t="str">
        <f t="shared" si="15"/>
        <v/>
      </c>
      <c r="H75" s="94" t="str">
        <f t="shared" si="15"/>
        <v/>
      </c>
      <c r="I75" s="94" t="str">
        <f t="shared" si="15"/>
        <v/>
      </c>
      <c r="J75" s="94" t="str">
        <f t="shared" si="15"/>
        <v/>
      </c>
      <c r="K75" s="94" t="str">
        <f t="shared" si="15"/>
        <v/>
      </c>
      <c r="L75" s="94" t="str">
        <f t="shared" si="15"/>
        <v/>
      </c>
      <c r="M75" s="94" t="str">
        <f t="shared" si="15"/>
        <v/>
      </c>
      <c r="N75" s="94" t="str">
        <f t="shared" si="15"/>
        <v/>
      </c>
      <c r="O75" s="94" t="str">
        <f t="shared" si="15"/>
        <v/>
      </c>
      <c r="P75" s="94" t="str">
        <f t="shared" si="15"/>
        <v/>
      </c>
      <c r="R75" s="80" t="s">
        <v>84</v>
      </c>
      <c r="S75" s="15" t="str">
        <f>IF(B74="","",VLOOKUP(B74,param!$A$43:$B$46,2,0))</f>
        <v/>
      </c>
      <c r="T75" s="15" t="str">
        <f>IF(C74="","",VLOOKUP(C74,param!$A$43:$B$46,2,0))</f>
        <v/>
      </c>
      <c r="U75" s="15" t="str">
        <f>IF(D74="","",VLOOKUP(D74,param!$A$43:$B$46,2,0))</f>
        <v/>
      </c>
      <c r="V75" s="15" t="str">
        <f>IF(E74="","",VLOOKUP(E74,param!$A$43:$B$46,2,0))</f>
        <v/>
      </c>
      <c r="W75" s="15" t="str">
        <f>IF(F74="","",VLOOKUP(F74,param!$A$43:$B$46,2,0))</f>
        <v/>
      </c>
      <c r="X75" s="15" t="str">
        <f>IF(G74="","",VLOOKUP(G74,param!$A$43:$B$46,2,0))</f>
        <v/>
      </c>
      <c r="Y75" s="15" t="str">
        <f>IF(H74="","",VLOOKUP(H74,param!$A$43:$B$46,2,0))</f>
        <v/>
      </c>
      <c r="Z75" s="15" t="str">
        <f>IF(I74="","",VLOOKUP(I74,param!$A$43:$B$46,2,0))</f>
        <v/>
      </c>
      <c r="AA75" s="15" t="str">
        <f>IF(J74="","",VLOOKUP(J74,param!$A$43:$B$46,2,0))</f>
        <v/>
      </c>
      <c r="AB75" s="15" t="str">
        <f>IF(K74="","",VLOOKUP(K74,param!$A$43:$B$46,2,0))</f>
        <v/>
      </c>
      <c r="AC75" s="15" t="str">
        <f>IF(L74="","",VLOOKUP(L74,param!$A$43:$B$46,2,0))</f>
        <v/>
      </c>
      <c r="AD75" s="15" t="str">
        <f>IF(M74="","",VLOOKUP(M74,param!$A$43:$B$46,2,0))</f>
        <v/>
      </c>
      <c r="AE75" s="15" t="str">
        <f>IF(N74="","",VLOOKUP(N74,param!$A$43:$B$46,2,0))</f>
        <v/>
      </c>
      <c r="AF75" s="15" t="str">
        <f>IF(O74="","",VLOOKUP(O74,param!$A$43:$B$46,2,0))</f>
        <v/>
      </c>
      <c r="AG75" s="15" t="str">
        <f>IF(P74="","",VLOOKUP(P74,param!$A$43:$B$46,2,0))</f>
        <v/>
      </c>
    </row>
    <row r="76" spans="1:33" ht="28.5">
      <c r="A76" s="81" t="s">
        <v>86</v>
      </c>
      <c r="B76" s="23"/>
      <c r="C76" s="23"/>
      <c r="D76" s="23"/>
      <c r="E76" s="23"/>
      <c r="F76" s="23"/>
      <c r="G76" s="23"/>
      <c r="H76" s="23"/>
      <c r="I76" s="23"/>
      <c r="J76" s="23"/>
      <c r="K76" s="23"/>
      <c r="L76" s="23"/>
      <c r="M76" s="23"/>
      <c r="N76" s="23"/>
      <c r="O76" s="23"/>
      <c r="P76" s="23"/>
      <c r="R76" s="80" t="s">
        <v>78</v>
      </c>
      <c r="S76" s="15" t="str">
        <f>IF(B76="","",MAX(0,IF(B77="",param!$B$4+1,MIN(param!$B$4+1,B77))-MAX(B76+S79,B$22)))</f>
        <v/>
      </c>
      <c r="T76" s="15" t="str">
        <f>IF(C76="","",MAX(0,IF(C77="",param!$B$4+1,MIN(param!$B$4+1,C77))-MAX(C76+T79,C$22)))</f>
        <v/>
      </c>
      <c r="U76" s="15" t="str">
        <f>IF(D76="","",MAX(0,IF(D77="",param!$B$4+1,MIN(param!$B$4+1,D77))-MAX(D76+U79,D$22)))</f>
        <v/>
      </c>
      <c r="V76" s="15" t="str">
        <f>IF(E76="","",MAX(0,IF(E77="",param!$B$4+1,MIN(param!$B$4+1,E77))-MAX(E76+V79,E$22)))</f>
        <v/>
      </c>
      <c r="W76" s="15" t="str">
        <f>IF(F76="","",MAX(0,IF(F77="",param!$B$4+1,MIN(param!$B$4+1,F77))-MAX(F76+W79,F$22)))</f>
        <v/>
      </c>
      <c r="X76" s="15" t="str">
        <f>IF(G76="","",MAX(0,IF(G77="",param!$B$4+1,MIN(param!$B$4+1,G77))-MAX(G76+X79,G$22)))</f>
        <v/>
      </c>
      <c r="Y76" s="15" t="str">
        <f>IF(H76="","",MAX(0,IF(H77="",param!$B$4+1,MIN(param!$B$4+1,H77))-MAX(H76+Y79,H$22)))</f>
        <v/>
      </c>
      <c r="Z76" s="15" t="str">
        <f>IF(I76="","",MAX(0,IF(I77="",param!$B$4+1,MIN(param!$B$4+1,I77))-MAX(I76+Z79,I$22)))</f>
        <v/>
      </c>
      <c r="AA76" s="15" t="str">
        <f>IF(J76="","",MAX(0,IF(J77="",param!$B$4+1,MIN(param!$B$4+1,J77))-MAX(J76+AA79,J$22)))</f>
        <v/>
      </c>
      <c r="AB76" s="15" t="str">
        <f>IF(K76="","",MAX(0,IF(K77="",param!$B$4+1,MIN(param!$B$4+1,K77))-MAX(K76+AB79,K$22)))</f>
        <v/>
      </c>
      <c r="AC76" s="15" t="str">
        <f>IF(L76="","",MAX(0,IF(L77="",param!$B$4+1,MIN(param!$B$4+1,L77))-MAX(L76+AC79,L$22)))</f>
        <v/>
      </c>
      <c r="AD76" s="15" t="str">
        <f>IF(M76="","",MAX(0,IF(M77="",param!$B$4+1,MIN(param!$B$4+1,M77))-MAX(M76+AD79,M$22)))</f>
        <v/>
      </c>
      <c r="AE76" s="15" t="str">
        <f>IF(N76="","",MAX(0,IF(N77="",param!$B$4+1,MIN(param!$B$4+1,N77))-MAX(N76+AE79,N$22)))</f>
        <v/>
      </c>
      <c r="AF76" s="15" t="str">
        <f>IF(O76="","",MAX(0,IF(O77="",param!$B$4+1,MIN(param!$B$4+1,O77))-MAX(O76+AF79,O$22)))</f>
        <v/>
      </c>
      <c r="AG76" s="15" t="str">
        <f>IF(P76="","",MAX(0,IF(P77="",param!$B$4+1,MIN(param!$B$4+1,P77))-MAX(P76+AG79,P$22)))</f>
        <v/>
      </c>
    </row>
    <row r="77" spans="1:33" ht="28.5">
      <c r="A77" s="81" t="s">
        <v>87</v>
      </c>
      <c r="B77" s="23"/>
      <c r="C77" s="23"/>
      <c r="D77" s="23"/>
      <c r="E77" s="23"/>
      <c r="F77" s="23"/>
      <c r="G77" s="23"/>
      <c r="H77" s="23"/>
      <c r="I77" s="23"/>
      <c r="J77" s="23"/>
      <c r="K77" s="23"/>
      <c r="L77" s="23"/>
      <c r="M77" s="23"/>
      <c r="N77" s="23"/>
      <c r="O77" s="23"/>
      <c r="P77" s="23"/>
      <c r="R77" s="80" t="s">
        <v>80</v>
      </c>
      <c r="S77" s="15" t="str">
        <f>IF(OR(B76="",LEFT(B$16,6)&lt;&gt;"Mesure",LEFT(B$13,6)&lt;&gt;"Mesure"),"",MAX(0,MIN(VLOOKUP(B$13,param!$E$3:$H$9,3,0)+1,IF(B77="",param!$B$4+1,MIN(param!$B$4+1,B77)))-MAX(B76+S79,B$22,VLOOKUP(B$13,param!$E$3:$H$9,2,0))))</f>
        <v/>
      </c>
      <c r="T77" s="15" t="str">
        <f>IF(OR(C76="",LEFT(C$16,6)&lt;&gt;"Mesure",LEFT(C$13,6)&lt;&gt;"Mesure"),"",MAX(0,MIN(VLOOKUP(C$13,param!$E$3:$H$9,3,0)+1,IF(C77="",param!$B$4+1,MIN(param!$B$4+1,C77)))-MAX(C76+T79,C$22,VLOOKUP(C$13,param!$E$3:$H$9,2,0))))</f>
        <v/>
      </c>
      <c r="U77" s="15" t="str">
        <f>IF(OR(D76="",LEFT(D$16,6)&lt;&gt;"Mesure",LEFT(D$13,6)&lt;&gt;"Mesure"),"",MAX(0,MIN(VLOOKUP(D$13,param!$E$3:$H$9,3,0)+1,IF(D77="",param!$B$4+1,MIN(param!$B$4+1,D77)))-MAX(D76+U79,D$22,VLOOKUP(D$13,param!$E$3:$H$9,2,0))))</f>
        <v/>
      </c>
      <c r="V77" s="15" t="str">
        <f>IF(OR(E76="",LEFT(E$16,6)&lt;&gt;"Mesure",LEFT(E$13,6)&lt;&gt;"Mesure"),"",MAX(0,MIN(VLOOKUP(E$13,param!$E$3:$H$9,3,0)+1,IF(E77="",param!$B$4+1,MIN(param!$B$4+1,E77)))-MAX(E76+V79,E$22,VLOOKUP(E$13,param!$E$3:$H$9,2,0))))</f>
        <v/>
      </c>
      <c r="W77" s="15" t="str">
        <f>IF(OR(F76="",LEFT(F$16,6)&lt;&gt;"Mesure",LEFT(F$13,6)&lt;&gt;"Mesure"),"",MAX(0,MIN(VLOOKUP(F$13,param!$E$3:$H$9,3,0)+1,IF(F77="",param!$B$4+1,MIN(param!$B$4+1,F77)))-MAX(F76+W79,F$22,VLOOKUP(F$13,param!$E$3:$H$9,2,0))))</f>
        <v/>
      </c>
      <c r="X77" s="15" t="str">
        <f>IF(OR(G76="",LEFT(G$16,6)&lt;&gt;"Mesure",LEFT(G$13,6)&lt;&gt;"Mesure"),"",MAX(0,MIN(VLOOKUP(G$13,param!$E$3:$H$9,3,0)+1,IF(G77="",param!$B$4+1,MIN(param!$B$4+1,G77)))-MAX(G76+X79,G$22,VLOOKUP(G$13,param!$E$3:$H$9,2,0))))</f>
        <v/>
      </c>
      <c r="Y77" s="15" t="str">
        <f>IF(OR(H76="",LEFT(H$16,6)&lt;&gt;"Mesure",LEFT(H$13,6)&lt;&gt;"Mesure"),"",MAX(0,MIN(VLOOKUP(H$13,param!$E$3:$H$9,3,0)+1,IF(H77="",param!$B$4+1,MIN(param!$B$4+1,H77)))-MAX(H76+Y79,H$22,VLOOKUP(H$13,param!$E$3:$H$9,2,0))))</f>
        <v/>
      </c>
      <c r="Z77" s="15" t="str">
        <f>IF(OR(I76="",LEFT(I$16,6)&lt;&gt;"Mesure",LEFT(I$13,6)&lt;&gt;"Mesure"),"",MAX(0,MIN(VLOOKUP(I$13,param!$E$3:$H$9,3,0)+1,IF(I77="",param!$B$4+1,MIN(param!$B$4+1,I77)))-MAX(I76+Z79,I$22,VLOOKUP(I$13,param!$E$3:$H$9,2,0))))</f>
        <v/>
      </c>
      <c r="AA77" s="15" t="str">
        <f>IF(OR(J76="",LEFT(J$16,6)&lt;&gt;"Mesure",LEFT(J$13,6)&lt;&gt;"Mesure"),"",MAX(0,MIN(VLOOKUP(J$13,param!$E$3:$H$9,3,0)+1,IF(J77="",param!$B$4+1,MIN(param!$B$4+1,J77)))-MAX(J76+AA79,J$22,VLOOKUP(J$13,param!$E$3:$H$9,2,0))))</f>
        <v/>
      </c>
      <c r="AB77" s="15" t="str">
        <f>IF(OR(K76="",LEFT(K$16,6)&lt;&gt;"Mesure",LEFT(K$13,6)&lt;&gt;"Mesure"),"",MAX(0,MIN(VLOOKUP(K$13,param!$E$3:$H$9,3,0)+1,IF(K77="",param!$B$4+1,MIN(param!$B$4+1,K77)))-MAX(K76+AB79,K$22,VLOOKUP(K$13,param!$E$3:$H$9,2,0))))</f>
        <v/>
      </c>
      <c r="AC77" s="15" t="str">
        <f>IF(OR(L76="",LEFT(L$16,6)&lt;&gt;"Mesure",LEFT(L$13,6)&lt;&gt;"Mesure"),"",MAX(0,MIN(VLOOKUP(L$13,param!$E$3:$H$9,3,0)+1,IF(L77="",param!$B$4+1,MIN(param!$B$4+1,L77)))-MAX(L76+AC79,L$22,VLOOKUP(L$13,param!$E$3:$H$9,2,0))))</f>
        <v/>
      </c>
      <c r="AD77" s="15" t="str">
        <f>IF(OR(M76="",LEFT(M$16,6)&lt;&gt;"Mesure",LEFT(M$13,6)&lt;&gt;"Mesure"),"",MAX(0,MIN(VLOOKUP(M$13,param!$E$3:$H$9,3,0)+1,IF(M77="",param!$B$4+1,MIN(param!$B$4+1,M77)))-MAX(M76+AD79,M$22,VLOOKUP(M$13,param!$E$3:$H$9,2,0))))</f>
        <v/>
      </c>
      <c r="AE77" s="15" t="str">
        <f>IF(OR(N76="",LEFT(N$16,6)&lt;&gt;"Mesure",LEFT(N$13,6)&lt;&gt;"Mesure"),"",MAX(0,MIN(VLOOKUP(N$13,param!$E$3:$H$9,3,0)+1,IF(N77="",param!$B$4+1,MIN(param!$B$4+1,N77)))-MAX(N76+AE79,N$22,VLOOKUP(N$13,param!$E$3:$H$9,2,0))))</f>
        <v/>
      </c>
      <c r="AF77" s="15" t="str">
        <f>IF(OR(O76="",LEFT(O$16,6)&lt;&gt;"Mesure",LEFT(O$13,6)&lt;&gt;"Mesure"),"",MAX(0,MIN(VLOOKUP(O$13,param!$E$3:$H$9,3,0)+1,IF(O77="",param!$B$4+1,MIN(param!$B$4+1,O77)))-MAX(O76+AF79,O$22,VLOOKUP(O$13,param!$E$3:$H$9,2,0))))</f>
        <v/>
      </c>
      <c r="AG77" s="15" t="str">
        <f>IF(OR(P76="",LEFT(P$16,6)&lt;&gt;"Mesure",LEFT(P$13,6)&lt;&gt;"Mesure"),"",MAX(0,MIN(VLOOKUP(P$13,param!$E$3:$H$9,3,0)+1,IF(P77="",param!$B$4+1,MIN(param!$B$4+1,P77)))-MAX(P76+AG79,P$22,VLOOKUP(P$13,param!$E$3:$H$9,2,0))))</f>
        <v/>
      </c>
    </row>
    <row r="78" spans="1:33">
      <c r="A78" s="81" t="s">
        <v>88</v>
      </c>
      <c r="B78" s="23"/>
      <c r="C78" s="23"/>
      <c r="D78" s="23"/>
      <c r="E78" s="23"/>
      <c r="F78" s="23"/>
      <c r="G78" s="23"/>
      <c r="H78" s="23"/>
      <c r="I78" s="23"/>
      <c r="J78" s="23"/>
      <c r="K78" s="23"/>
      <c r="L78" s="23"/>
      <c r="M78" s="23"/>
      <c r="N78" s="23"/>
      <c r="O78" s="23"/>
      <c r="P78" s="23"/>
      <c r="R78" s="80" t="s">
        <v>82</v>
      </c>
      <c r="S78" s="15" t="str">
        <f>IF(B76="","",MIN(S76,MAX(0,IF(B77="",param!$B$6,MIN(param!$B$6,B77-1))-MAX(param!$B$5,B76+S79,B$22)+1)))</f>
        <v/>
      </c>
      <c r="T78" s="15" t="str">
        <f>IF(C76="","",MIN(T76,MAX(0,IF(C77="",param!$B$6,MIN(param!$B$6,C77-1))-MAX(param!$B$5,C76+T79,C$22)+1)))</f>
        <v/>
      </c>
      <c r="U78" s="15" t="str">
        <f>IF(D76="","",MIN(U76,MAX(0,IF(D77="",param!$B$6,MIN(param!$B$6,D77-1))-MAX(param!$B$5,D76+U79,D$22)+1)))</f>
        <v/>
      </c>
      <c r="V78" s="15" t="str">
        <f>IF(E76="","",MIN(V76,MAX(0,IF(E77="",param!$B$6,MIN(param!$B$6,E77-1))-MAX(param!$B$5,E76+V79,E$22)+1)))</f>
        <v/>
      </c>
      <c r="W78" s="15" t="str">
        <f>IF(F76="","",MIN(W76,MAX(0,IF(F77="",param!$B$6,MIN(param!$B$6,F77-1))-MAX(param!$B$5,F76+W79,F$22)+1)))</f>
        <v/>
      </c>
      <c r="X78" s="15" t="str">
        <f>IF(G76="","",MIN(X76,MAX(0,IF(G77="",param!$B$6,MIN(param!$B$6,G77-1))-MAX(param!$B$5,G76+X79,G$22)+1)))</f>
        <v/>
      </c>
      <c r="Y78" s="15" t="str">
        <f>IF(H76="","",MIN(Y76,MAX(0,IF(H77="",param!$B$6,MIN(param!$B$6,H77-1))-MAX(param!$B$5,H76+Y79,H$22)+1)))</f>
        <v/>
      </c>
      <c r="Z78" s="15" t="str">
        <f>IF(I76="","",MIN(Z76,MAX(0,IF(I77="",param!$B$6,MIN(param!$B$6,I77-1))-MAX(param!$B$5,I76+Z79,I$22)+1)))</f>
        <v/>
      </c>
      <c r="AA78" s="15" t="str">
        <f>IF(J76="","",MIN(AA76,MAX(0,IF(J77="",param!$B$6,MIN(param!$B$6,J77-1))-MAX(param!$B$5,J76+AA79,J$22)+1)))</f>
        <v/>
      </c>
      <c r="AB78" s="15" t="str">
        <f>IF(K76="","",MIN(AB76,MAX(0,IF(K77="",param!$B$6,MIN(param!$B$6,K77-1))-MAX(param!$B$5,K76+AB79,K$22)+1)))</f>
        <v/>
      </c>
      <c r="AC78" s="15" t="str">
        <f>IF(L76="","",MIN(AC76,MAX(0,IF(L77="",param!$B$6,MIN(param!$B$6,L77-1))-MAX(param!$B$5,L76+AC79,L$22)+1)))</f>
        <v/>
      </c>
      <c r="AD78" s="15" t="str">
        <f>IF(M76="","",MIN(AD76,MAX(0,IF(M77="",param!$B$6,MIN(param!$B$6,M77-1))-MAX(param!$B$5,M76+AD79,M$22)+1)))</f>
        <v/>
      </c>
      <c r="AE78" s="15" t="str">
        <f>IF(N76="","",MIN(AE76,MAX(0,IF(N77="",param!$B$6,MIN(param!$B$6,N77-1))-MAX(param!$B$5,N76+AE79,N$22)+1)))</f>
        <v/>
      </c>
      <c r="AF78" s="15" t="str">
        <f>IF(O76="","",MIN(AF76,MAX(0,IF(O77="",param!$B$6,MIN(param!$B$6,O77-1))-MAX(param!$B$5,O76+AF79,O$22)+1)))</f>
        <v/>
      </c>
      <c r="AG78" s="15" t="str">
        <f>IF(P76="","",MIN(AG76,MAX(0,IF(P77="",param!$B$6,MIN(param!$B$6,P77-1))-MAX(param!$B$5,P76+AG79,P$22)+1)))</f>
        <v/>
      </c>
    </row>
    <row r="79" spans="1:33">
      <c r="A79" s="87" t="s">
        <v>73</v>
      </c>
      <c r="B79" s="94" t="str">
        <f t="shared" ref="B79:P79" si="16">IF(CONCATENATE(B76,B77,B78)="","",IF(B76&lt;B72,"incohérence avec précédent vide",IF(OR(B76="",B77="",B78=""),"Saisie incomplète !","")))</f>
        <v/>
      </c>
      <c r="C79" s="94" t="str">
        <f t="shared" si="16"/>
        <v/>
      </c>
      <c r="D79" s="94" t="str">
        <f t="shared" si="16"/>
        <v/>
      </c>
      <c r="E79" s="94" t="str">
        <f t="shared" si="16"/>
        <v/>
      </c>
      <c r="F79" s="94" t="str">
        <f t="shared" si="16"/>
        <v/>
      </c>
      <c r="G79" s="94" t="str">
        <f t="shared" si="16"/>
        <v/>
      </c>
      <c r="H79" s="94" t="str">
        <f t="shared" si="16"/>
        <v/>
      </c>
      <c r="I79" s="94" t="str">
        <f t="shared" si="16"/>
        <v/>
      </c>
      <c r="J79" s="94" t="str">
        <f t="shared" si="16"/>
        <v/>
      </c>
      <c r="K79" s="94" t="str">
        <f t="shared" si="16"/>
        <v/>
      </c>
      <c r="L79" s="94" t="str">
        <f t="shared" si="16"/>
        <v/>
      </c>
      <c r="M79" s="94" t="str">
        <f t="shared" si="16"/>
        <v/>
      </c>
      <c r="N79" s="94" t="str">
        <f t="shared" si="16"/>
        <v/>
      </c>
      <c r="O79" s="94" t="str">
        <f t="shared" si="16"/>
        <v/>
      </c>
      <c r="P79" s="94" t="str">
        <f t="shared" si="16"/>
        <v/>
      </c>
      <c r="R79" s="80" t="s">
        <v>84</v>
      </c>
      <c r="S79" s="15" t="str">
        <f>IF(B78="","",VLOOKUP(B78,param!$A$43:$B$46,2,0))</f>
        <v/>
      </c>
      <c r="T79" s="15" t="str">
        <f>IF(C78="","",VLOOKUP(C78,param!$A$43:$B$46,2,0))</f>
        <v/>
      </c>
      <c r="U79" s="15" t="str">
        <f>IF(D78="","",VLOOKUP(D78,param!$A$43:$B$46,2,0))</f>
        <v/>
      </c>
      <c r="V79" s="15" t="str">
        <f>IF(E78="","",VLOOKUP(E78,param!$A$43:$B$46,2,0))</f>
        <v/>
      </c>
      <c r="W79" s="15" t="str">
        <f>IF(F78="","",VLOOKUP(F78,param!$A$43:$B$46,2,0))</f>
        <v/>
      </c>
      <c r="X79" s="15" t="str">
        <f>IF(G78="","",VLOOKUP(G78,param!$A$43:$B$46,2,0))</f>
        <v/>
      </c>
      <c r="Y79" s="15" t="str">
        <f>IF(H78="","",VLOOKUP(H78,param!$A$43:$B$46,2,0))</f>
        <v/>
      </c>
      <c r="Z79" s="15" t="str">
        <f>IF(I78="","",VLOOKUP(I78,param!$A$43:$B$46,2,0))</f>
        <v/>
      </c>
      <c r="AA79" s="15" t="str">
        <f>IF(J78="","",VLOOKUP(J78,param!$A$43:$B$46,2,0))</f>
        <v/>
      </c>
      <c r="AB79" s="15" t="str">
        <f>IF(K78="","",VLOOKUP(K78,param!$A$43:$B$46,2,0))</f>
        <v/>
      </c>
      <c r="AC79" s="15" t="str">
        <f>IF(L78="","",VLOOKUP(L78,param!$A$43:$B$46,2,0))</f>
        <v/>
      </c>
      <c r="AD79" s="15" t="str">
        <f>IF(M78="","",VLOOKUP(M78,param!$A$43:$B$46,2,0))</f>
        <v/>
      </c>
      <c r="AE79" s="15" t="str">
        <f>IF(N78="","",VLOOKUP(N78,param!$A$43:$B$46,2,0))</f>
        <v/>
      </c>
      <c r="AF79" s="15" t="str">
        <f>IF(O78="","",VLOOKUP(O78,param!$A$43:$B$46,2,0))</f>
        <v/>
      </c>
      <c r="AG79" s="15" t="str">
        <f>IF(P78="","",VLOOKUP(P78,param!$A$43:$B$46,2,0))</f>
        <v/>
      </c>
    </row>
    <row r="80" spans="1:33" ht="28.5">
      <c r="A80" s="81" t="s">
        <v>86</v>
      </c>
      <c r="B80" s="23"/>
      <c r="C80" s="23"/>
      <c r="D80" s="23"/>
      <c r="E80" s="23"/>
      <c r="F80" s="23"/>
      <c r="G80" s="23"/>
      <c r="H80" s="23"/>
      <c r="I80" s="23"/>
      <c r="J80" s="23"/>
      <c r="K80" s="23"/>
      <c r="L80" s="23"/>
      <c r="M80" s="23"/>
      <c r="N80" s="23"/>
      <c r="O80" s="23"/>
      <c r="P80" s="23"/>
      <c r="R80" s="80" t="s">
        <v>78</v>
      </c>
      <c r="S80" s="15" t="str">
        <f>IF(B80="","",MAX(0,IF(B81="",param!$B$4+1,MIN(param!$B$4+1,B81))-MAX(B80+S83,B$22)))</f>
        <v/>
      </c>
      <c r="T80" s="15" t="str">
        <f>IF(C80="","",MAX(0,IF(C81="",param!$B$4+1,MIN(param!$B$4+1,C81))-MAX(C80+T83,C$22)))</f>
        <v/>
      </c>
      <c r="U80" s="15" t="str">
        <f>IF(D80="","",MAX(0,IF(D81="",param!$B$4+1,MIN(param!$B$4+1,D81))-MAX(D80+U83,D$22)))</f>
        <v/>
      </c>
      <c r="V80" s="15" t="str">
        <f>IF(E80="","",MAX(0,IF(E81="",param!$B$4+1,MIN(param!$B$4+1,E81))-MAX(E80+V83,E$22)))</f>
        <v/>
      </c>
      <c r="W80" s="15" t="str">
        <f>IF(F80="","",MAX(0,IF(F81="",param!$B$4+1,MIN(param!$B$4+1,F81))-MAX(F80+W83,F$22)))</f>
        <v/>
      </c>
      <c r="X80" s="15" t="str">
        <f>IF(G80="","",MAX(0,IF(G81="",param!$B$4+1,MIN(param!$B$4+1,G81))-MAX(G80+X83,G$22)))</f>
        <v/>
      </c>
      <c r="Y80" s="15" t="str">
        <f>IF(H80="","",MAX(0,IF(H81="",param!$B$4+1,MIN(param!$B$4+1,H81))-MAX(H80+Y83,H$22)))</f>
        <v/>
      </c>
      <c r="Z80" s="15" t="str">
        <f>IF(I80="","",MAX(0,IF(I81="",param!$B$4+1,MIN(param!$B$4+1,I81))-MAX(I80+Z83,I$22)))</f>
        <v/>
      </c>
      <c r="AA80" s="15" t="str">
        <f>IF(J80="","",MAX(0,IF(J81="",param!$B$4+1,MIN(param!$B$4+1,J81))-MAX(J80+AA83,J$22)))</f>
        <v/>
      </c>
      <c r="AB80" s="15" t="str">
        <f>IF(K80="","",MAX(0,IF(K81="",param!$B$4+1,MIN(param!$B$4+1,K81))-MAX(K80+AB83,K$22)))</f>
        <v/>
      </c>
      <c r="AC80" s="15" t="str">
        <f>IF(L80="","",MAX(0,IF(L81="",param!$B$4+1,MIN(param!$B$4+1,L81))-MAX(L80+AC83,L$22)))</f>
        <v/>
      </c>
      <c r="AD80" s="15" t="str">
        <f>IF(M80="","",MAX(0,IF(M81="",param!$B$4+1,MIN(param!$B$4+1,M81))-MAX(M80+AD83,M$22)))</f>
        <v/>
      </c>
      <c r="AE80" s="15" t="str">
        <f>IF(N80="","",MAX(0,IF(N81="",param!$B$4+1,MIN(param!$B$4+1,N81))-MAX(N80+AE83,N$22)))</f>
        <v/>
      </c>
      <c r="AF80" s="15" t="str">
        <f>IF(O80="","",MAX(0,IF(O81="",param!$B$4+1,MIN(param!$B$4+1,O81))-MAX(O80+AF83,O$22)))</f>
        <v/>
      </c>
      <c r="AG80" s="15" t="str">
        <f>IF(P80="","",MAX(0,IF(P81="",param!$B$4+1,MIN(param!$B$4+1,P81))-MAX(P80+AG83,P$22)))</f>
        <v/>
      </c>
    </row>
    <row r="81" spans="1:33" ht="28.5">
      <c r="A81" s="81" t="s">
        <v>87</v>
      </c>
      <c r="B81" s="23"/>
      <c r="C81" s="23"/>
      <c r="D81" s="23"/>
      <c r="E81" s="23"/>
      <c r="F81" s="23"/>
      <c r="G81" s="23"/>
      <c r="H81" s="23"/>
      <c r="I81" s="23"/>
      <c r="J81" s="23"/>
      <c r="K81" s="23"/>
      <c r="L81" s="23"/>
      <c r="M81" s="23"/>
      <c r="N81" s="23"/>
      <c r="O81" s="23"/>
      <c r="P81" s="23"/>
      <c r="R81" s="80" t="s">
        <v>80</v>
      </c>
      <c r="S81" s="15" t="str">
        <f>IF(OR(B80="",LEFT(B$16,6)&lt;&gt;"Mesure",LEFT(B$13,6)&lt;&gt;"Mesure"),"",MAX(0,MIN(VLOOKUP(B$13,param!$E$3:$H$9,3,0)+1,IF(B81="",param!$B$4+1,MIN(param!$B$4+1,B81)))-MAX(B80+S83,B$22,VLOOKUP(B$13,param!$E$3:$H$9,2,0))))</f>
        <v/>
      </c>
      <c r="T81" s="15" t="str">
        <f>IF(OR(C80="",LEFT(C$16,6)&lt;&gt;"Mesure",LEFT(C$13,6)&lt;&gt;"Mesure"),"",MAX(0,MIN(VLOOKUP(C$13,param!$E$3:$H$9,3,0)+1,IF(C81="",param!$B$4+1,MIN(param!$B$4+1,C81)))-MAX(C80+T83,C$22,VLOOKUP(C$13,param!$E$3:$H$9,2,0))))</f>
        <v/>
      </c>
      <c r="U81" s="15" t="str">
        <f>IF(OR(D80="",LEFT(D$16,6)&lt;&gt;"Mesure",LEFT(D$13,6)&lt;&gt;"Mesure"),"",MAX(0,MIN(VLOOKUP(D$13,param!$E$3:$H$9,3,0)+1,IF(D81="",param!$B$4+1,MIN(param!$B$4+1,D81)))-MAX(D80+U83,D$22,VLOOKUP(D$13,param!$E$3:$H$9,2,0))))</f>
        <v/>
      </c>
      <c r="V81" s="15" t="str">
        <f>IF(OR(E80="",LEFT(E$16,6)&lt;&gt;"Mesure",LEFT(E$13,6)&lt;&gt;"Mesure"),"",MAX(0,MIN(VLOOKUP(E$13,param!$E$3:$H$9,3,0)+1,IF(E81="",param!$B$4+1,MIN(param!$B$4+1,E81)))-MAX(E80+V83,E$22,VLOOKUP(E$13,param!$E$3:$H$9,2,0))))</f>
        <v/>
      </c>
      <c r="W81" s="15" t="str">
        <f>IF(OR(F80="",LEFT(F$16,6)&lt;&gt;"Mesure",LEFT(F$13,6)&lt;&gt;"Mesure"),"",MAX(0,MIN(VLOOKUP(F$13,param!$E$3:$H$9,3,0)+1,IF(F81="",param!$B$4+1,MIN(param!$B$4+1,F81)))-MAX(F80+W83,F$22,VLOOKUP(F$13,param!$E$3:$H$9,2,0))))</f>
        <v/>
      </c>
      <c r="X81" s="15" t="str">
        <f>IF(OR(G80="",LEFT(G$16,6)&lt;&gt;"Mesure",LEFT(G$13,6)&lt;&gt;"Mesure"),"",MAX(0,MIN(VLOOKUP(G$13,param!$E$3:$H$9,3,0)+1,IF(G81="",param!$B$4+1,MIN(param!$B$4+1,G81)))-MAX(G80+X83,G$22,VLOOKUP(G$13,param!$E$3:$H$9,2,0))))</f>
        <v/>
      </c>
      <c r="Y81" s="15" t="str">
        <f>IF(OR(H80="",LEFT(H$16,6)&lt;&gt;"Mesure",LEFT(H$13,6)&lt;&gt;"Mesure"),"",MAX(0,MIN(VLOOKUP(H$13,param!$E$3:$H$9,3,0)+1,IF(H81="",param!$B$4+1,MIN(param!$B$4+1,H81)))-MAX(H80+Y83,H$22,VLOOKUP(H$13,param!$E$3:$H$9,2,0))))</f>
        <v/>
      </c>
      <c r="Z81" s="15" t="str">
        <f>IF(OR(I80="",LEFT(I$16,6)&lt;&gt;"Mesure",LEFT(I$13,6)&lt;&gt;"Mesure"),"",MAX(0,MIN(VLOOKUP(I$13,param!$E$3:$H$9,3,0)+1,IF(I81="",param!$B$4+1,MIN(param!$B$4+1,I81)))-MAX(I80+Z83,I$22,VLOOKUP(I$13,param!$E$3:$H$9,2,0))))</f>
        <v/>
      </c>
      <c r="AA81" s="15" t="str">
        <f>IF(OR(J80="",LEFT(J$16,6)&lt;&gt;"Mesure",LEFT(J$13,6)&lt;&gt;"Mesure"),"",MAX(0,MIN(VLOOKUP(J$13,param!$E$3:$H$9,3,0)+1,IF(J81="",param!$B$4+1,MIN(param!$B$4+1,J81)))-MAX(J80+AA83,J$22,VLOOKUP(J$13,param!$E$3:$H$9,2,0))))</f>
        <v/>
      </c>
      <c r="AB81" s="15" t="str">
        <f>IF(OR(K80="",LEFT(K$16,6)&lt;&gt;"Mesure",LEFT(K$13,6)&lt;&gt;"Mesure"),"",MAX(0,MIN(VLOOKUP(K$13,param!$E$3:$H$9,3,0)+1,IF(K81="",param!$B$4+1,MIN(param!$B$4+1,K81)))-MAX(K80+AB83,K$22,VLOOKUP(K$13,param!$E$3:$H$9,2,0))))</f>
        <v/>
      </c>
      <c r="AC81" s="15" t="str">
        <f>IF(OR(L80="",LEFT(L$16,6)&lt;&gt;"Mesure",LEFT(L$13,6)&lt;&gt;"Mesure"),"",MAX(0,MIN(VLOOKUP(L$13,param!$E$3:$H$9,3,0)+1,IF(L81="",param!$B$4+1,MIN(param!$B$4+1,L81)))-MAX(L80+AC83,L$22,VLOOKUP(L$13,param!$E$3:$H$9,2,0))))</f>
        <v/>
      </c>
      <c r="AD81" s="15" t="str">
        <f>IF(OR(M80="",LEFT(M$16,6)&lt;&gt;"Mesure",LEFT(M$13,6)&lt;&gt;"Mesure"),"",MAX(0,MIN(VLOOKUP(M$13,param!$E$3:$H$9,3,0)+1,IF(M81="",param!$B$4+1,MIN(param!$B$4+1,M81)))-MAX(M80+AD83,M$22,VLOOKUP(M$13,param!$E$3:$H$9,2,0))))</f>
        <v/>
      </c>
      <c r="AE81" s="15" t="str">
        <f>IF(OR(N80="",LEFT(N$16,6)&lt;&gt;"Mesure",LEFT(N$13,6)&lt;&gt;"Mesure"),"",MAX(0,MIN(VLOOKUP(N$13,param!$E$3:$H$9,3,0)+1,IF(N81="",param!$B$4+1,MIN(param!$B$4+1,N81)))-MAX(N80+AE83,N$22,VLOOKUP(N$13,param!$E$3:$H$9,2,0))))</f>
        <v/>
      </c>
      <c r="AF81" s="15" t="str">
        <f>IF(OR(O80="",LEFT(O$16,6)&lt;&gt;"Mesure",LEFT(O$13,6)&lt;&gt;"Mesure"),"",MAX(0,MIN(VLOOKUP(O$13,param!$E$3:$H$9,3,0)+1,IF(O81="",param!$B$4+1,MIN(param!$B$4+1,O81)))-MAX(O80+AF83,O$22,VLOOKUP(O$13,param!$E$3:$H$9,2,0))))</f>
        <v/>
      </c>
      <c r="AG81" s="15" t="str">
        <f>IF(OR(P80="",LEFT(P$16,6)&lt;&gt;"Mesure",LEFT(P$13,6)&lt;&gt;"Mesure"),"",MAX(0,MIN(VLOOKUP(P$13,param!$E$3:$H$9,3,0)+1,IF(P81="",param!$B$4+1,MIN(param!$B$4+1,P81)))-MAX(P80+AG83,P$22,VLOOKUP(P$13,param!$E$3:$H$9,2,0))))</f>
        <v/>
      </c>
    </row>
    <row r="82" spans="1:33">
      <c r="A82" s="81" t="s">
        <v>88</v>
      </c>
      <c r="B82" s="23"/>
      <c r="C82" s="23"/>
      <c r="D82" s="23"/>
      <c r="E82" s="23"/>
      <c r="F82" s="23"/>
      <c r="G82" s="23"/>
      <c r="H82" s="23"/>
      <c r="I82" s="23"/>
      <c r="J82" s="23"/>
      <c r="K82" s="23"/>
      <c r="L82" s="23"/>
      <c r="M82" s="23"/>
      <c r="N82" s="23"/>
      <c r="O82" s="23"/>
      <c r="P82" s="23"/>
      <c r="R82" s="80" t="s">
        <v>82</v>
      </c>
      <c r="S82" s="15" t="str">
        <f>IF(B80="","",MIN(S80,MAX(0,IF(B81="",param!$B$6,MIN(param!$B$6,B81-1))-MAX(param!$B$5,B80+S83,B$22)+1)))</f>
        <v/>
      </c>
      <c r="T82" s="15" t="str">
        <f>IF(C80="","",MIN(T80,MAX(0,IF(C81="",param!$B$6,MIN(param!$B$6,C81-1))-MAX(param!$B$5,C80+T83,C$22)+1)))</f>
        <v/>
      </c>
      <c r="U82" s="15" t="str">
        <f>IF(D80="","",MIN(U80,MAX(0,IF(D81="",param!$B$6,MIN(param!$B$6,D81-1))-MAX(param!$B$5,D80+U83,D$22)+1)))</f>
        <v/>
      </c>
      <c r="V82" s="15" t="str">
        <f>IF(E80="","",MIN(V80,MAX(0,IF(E81="",param!$B$6,MIN(param!$B$6,E81-1))-MAX(param!$B$5,E80+V83,E$22)+1)))</f>
        <v/>
      </c>
      <c r="W82" s="15" t="str">
        <f>IF(F80="","",MIN(W80,MAX(0,IF(F81="",param!$B$6,MIN(param!$B$6,F81-1))-MAX(param!$B$5,F80+W83,F$22)+1)))</f>
        <v/>
      </c>
      <c r="X82" s="15" t="str">
        <f>IF(G80="","",MIN(X80,MAX(0,IF(G81="",param!$B$6,MIN(param!$B$6,G81-1))-MAX(param!$B$5,G80+X83,G$22)+1)))</f>
        <v/>
      </c>
      <c r="Y82" s="15" t="str">
        <f>IF(H80="","",MIN(Y80,MAX(0,IF(H81="",param!$B$6,MIN(param!$B$6,H81-1))-MAX(param!$B$5,H80+Y83,H$22)+1)))</f>
        <v/>
      </c>
      <c r="Z82" s="15" t="str">
        <f>IF(I80="","",MIN(Z80,MAX(0,IF(I81="",param!$B$6,MIN(param!$B$6,I81-1))-MAX(param!$B$5,I80+Z83,I$22)+1)))</f>
        <v/>
      </c>
      <c r="AA82" s="15" t="str">
        <f>IF(J80="","",MIN(AA80,MAX(0,IF(J81="",param!$B$6,MIN(param!$B$6,J81-1))-MAX(param!$B$5,J80+AA83,J$22)+1)))</f>
        <v/>
      </c>
      <c r="AB82" s="15" t="str">
        <f>IF(K80="","",MIN(AB80,MAX(0,IF(K81="",param!$B$6,MIN(param!$B$6,K81-1))-MAX(param!$B$5,K80+AB83,K$22)+1)))</f>
        <v/>
      </c>
      <c r="AC82" s="15" t="str">
        <f>IF(L80="","",MIN(AC80,MAX(0,IF(L81="",param!$B$6,MIN(param!$B$6,L81-1))-MAX(param!$B$5,L80+AC83,L$22)+1)))</f>
        <v/>
      </c>
      <c r="AD82" s="15" t="str">
        <f>IF(M80="","",MIN(AD80,MAX(0,IF(M81="",param!$B$6,MIN(param!$B$6,M81-1))-MAX(param!$B$5,M80+AD83,M$22)+1)))</f>
        <v/>
      </c>
      <c r="AE82" s="15" t="str">
        <f>IF(N80="","",MIN(AE80,MAX(0,IF(N81="",param!$B$6,MIN(param!$B$6,N81-1))-MAX(param!$B$5,N80+AE83,N$22)+1)))</f>
        <v/>
      </c>
      <c r="AF82" s="15" t="str">
        <f>IF(O80="","",MIN(AF80,MAX(0,IF(O81="",param!$B$6,MIN(param!$B$6,O81-1))-MAX(param!$B$5,O80+AF83,O$22)+1)))</f>
        <v/>
      </c>
      <c r="AG82" s="15" t="str">
        <f>IF(P80="","",MIN(AG80,MAX(0,IF(P81="",param!$B$6,MIN(param!$B$6,P81-1))-MAX(param!$B$5,P80+AG83,P$22)+1)))</f>
        <v/>
      </c>
    </row>
    <row r="83" spans="1:33">
      <c r="A83" s="87" t="s">
        <v>73</v>
      </c>
      <c r="B83" s="94" t="str">
        <f t="shared" ref="B83:P83" si="17">IF(CONCATENATE(B80,B81,B82)="","",IF(B80&lt;B76,"incohérence avec précédent vide",IF(OR(B80="",B81="",B82=""),"Saisie incomplète !","")))</f>
        <v/>
      </c>
      <c r="C83" s="94" t="str">
        <f t="shared" si="17"/>
        <v/>
      </c>
      <c r="D83" s="94" t="str">
        <f t="shared" si="17"/>
        <v/>
      </c>
      <c r="E83" s="94" t="str">
        <f t="shared" si="17"/>
        <v/>
      </c>
      <c r="F83" s="94" t="str">
        <f t="shared" si="17"/>
        <v/>
      </c>
      <c r="G83" s="94" t="str">
        <f t="shared" si="17"/>
        <v/>
      </c>
      <c r="H83" s="94" t="str">
        <f t="shared" si="17"/>
        <v/>
      </c>
      <c r="I83" s="94" t="str">
        <f t="shared" si="17"/>
        <v/>
      </c>
      <c r="J83" s="94" t="str">
        <f t="shared" si="17"/>
        <v/>
      </c>
      <c r="K83" s="94" t="str">
        <f t="shared" si="17"/>
        <v/>
      </c>
      <c r="L83" s="94" t="str">
        <f t="shared" si="17"/>
        <v/>
      </c>
      <c r="M83" s="94" t="str">
        <f t="shared" si="17"/>
        <v/>
      </c>
      <c r="N83" s="94" t="str">
        <f t="shared" si="17"/>
        <v/>
      </c>
      <c r="O83" s="94" t="str">
        <f t="shared" si="17"/>
        <v/>
      </c>
      <c r="P83" s="94" t="str">
        <f t="shared" si="17"/>
        <v/>
      </c>
      <c r="R83" s="80" t="s">
        <v>84</v>
      </c>
      <c r="S83" s="15" t="str">
        <f>IF(B82="","",VLOOKUP(B82,param!$A$43:$B$46,2,0))</f>
        <v/>
      </c>
      <c r="T83" s="15" t="str">
        <f>IF(C82="","",VLOOKUP(C82,param!$A$43:$B$46,2,0))</f>
        <v/>
      </c>
      <c r="U83" s="15" t="str">
        <f>IF(D82="","",VLOOKUP(D82,param!$A$43:$B$46,2,0))</f>
        <v/>
      </c>
      <c r="V83" s="15" t="str">
        <f>IF(E82="","",VLOOKUP(E82,param!$A$43:$B$46,2,0))</f>
        <v/>
      </c>
      <c r="W83" s="15" t="str">
        <f>IF(F82="","",VLOOKUP(F82,param!$A$43:$B$46,2,0))</f>
        <v/>
      </c>
      <c r="X83" s="15" t="str">
        <f>IF(G82="","",VLOOKUP(G82,param!$A$43:$B$46,2,0))</f>
        <v/>
      </c>
      <c r="Y83" s="15" t="str">
        <f>IF(H82="","",VLOOKUP(H82,param!$A$43:$B$46,2,0))</f>
        <v/>
      </c>
      <c r="Z83" s="15" t="str">
        <f>IF(I82="","",VLOOKUP(I82,param!$A$43:$B$46,2,0))</f>
        <v/>
      </c>
      <c r="AA83" s="15" t="str">
        <f>IF(J82="","",VLOOKUP(J82,param!$A$43:$B$46,2,0))</f>
        <v/>
      </c>
      <c r="AB83" s="15" t="str">
        <f>IF(K82="","",VLOOKUP(K82,param!$A$43:$B$46,2,0))</f>
        <v/>
      </c>
      <c r="AC83" s="15" t="str">
        <f>IF(L82="","",VLOOKUP(L82,param!$A$43:$B$46,2,0))</f>
        <v/>
      </c>
      <c r="AD83" s="15" t="str">
        <f>IF(M82="","",VLOOKUP(M82,param!$A$43:$B$46,2,0))</f>
        <v/>
      </c>
      <c r="AE83" s="15" t="str">
        <f>IF(N82="","",VLOOKUP(N82,param!$A$43:$B$46,2,0))</f>
        <v/>
      </c>
      <c r="AF83" s="15" t="str">
        <f>IF(O82="","",VLOOKUP(O82,param!$A$43:$B$46,2,0))</f>
        <v/>
      </c>
      <c r="AG83" s="15" t="str">
        <f>IF(P82="","",VLOOKUP(P82,param!$A$43:$B$46,2,0))</f>
        <v/>
      </c>
    </row>
    <row r="84" spans="1:33" ht="28.5">
      <c r="A84" s="81" t="s">
        <v>86</v>
      </c>
      <c r="B84" s="23"/>
      <c r="C84" s="23"/>
      <c r="D84" s="23"/>
      <c r="E84" s="23"/>
      <c r="F84" s="23"/>
      <c r="G84" s="23"/>
      <c r="H84" s="23"/>
      <c r="I84" s="23"/>
      <c r="J84" s="23"/>
      <c r="K84" s="23"/>
      <c r="L84" s="23"/>
      <c r="M84" s="23"/>
      <c r="N84" s="23"/>
      <c r="O84" s="23"/>
      <c r="P84" s="23"/>
      <c r="R84" s="80" t="s">
        <v>78</v>
      </c>
      <c r="S84" s="15" t="str">
        <f>IF(B84="","",MAX(0,IF(B85="",param!$B$4+1,MIN(param!$B$4+1,B85))-MAX(B84+S87,B$22)))</f>
        <v/>
      </c>
      <c r="T84" s="15" t="str">
        <f>IF(C84="","",MAX(0,IF(C85="",param!$B$4+1,MIN(param!$B$4+1,C85))-MAX(C84+T87,C$22)))</f>
        <v/>
      </c>
      <c r="U84" s="15" t="str">
        <f>IF(D84="","",MAX(0,IF(D85="",param!$B$4+1,MIN(param!$B$4+1,D85))-MAX(D84+U87,D$22)))</f>
        <v/>
      </c>
      <c r="V84" s="15" t="str">
        <f>IF(E84="","",MAX(0,IF(E85="",param!$B$4+1,MIN(param!$B$4+1,E85))-MAX(E84+V87,E$22)))</f>
        <v/>
      </c>
      <c r="W84" s="15" t="str">
        <f>IF(F84="","",MAX(0,IF(F85="",param!$B$4+1,MIN(param!$B$4+1,F85))-MAX(F84+W87,F$22)))</f>
        <v/>
      </c>
      <c r="X84" s="15" t="str">
        <f>IF(G84="","",MAX(0,IF(G85="",param!$B$4+1,MIN(param!$B$4+1,G85))-MAX(G84+X87,G$22)))</f>
        <v/>
      </c>
      <c r="Y84" s="15" t="str">
        <f>IF(H84="","",MAX(0,IF(H85="",param!$B$4+1,MIN(param!$B$4+1,H85))-MAX(H84+Y87,H$22)))</f>
        <v/>
      </c>
      <c r="Z84" s="15" t="str">
        <f>IF(I84="","",MAX(0,IF(I85="",param!$B$4+1,MIN(param!$B$4+1,I85))-MAX(I84+Z87,I$22)))</f>
        <v/>
      </c>
      <c r="AA84" s="15" t="str">
        <f>IF(J84="","",MAX(0,IF(J85="",param!$B$4+1,MIN(param!$B$4+1,J85))-MAX(J84+AA87,J$22)))</f>
        <v/>
      </c>
      <c r="AB84" s="15" t="str">
        <f>IF(K84="","",MAX(0,IF(K85="",param!$B$4+1,MIN(param!$B$4+1,K85))-MAX(K84+AB87,K$22)))</f>
        <v/>
      </c>
      <c r="AC84" s="15" t="str">
        <f>IF(L84="","",MAX(0,IF(L85="",param!$B$4+1,MIN(param!$B$4+1,L85))-MAX(L84+AC87,L$22)))</f>
        <v/>
      </c>
      <c r="AD84" s="15" t="str">
        <f>IF(M84="","",MAX(0,IF(M85="",param!$B$4+1,MIN(param!$B$4+1,M85))-MAX(M84+AD87,M$22)))</f>
        <v/>
      </c>
      <c r="AE84" s="15" t="str">
        <f>IF(N84="","",MAX(0,IF(N85="",param!$B$4+1,MIN(param!$B$4+1,N85))-MAX(N84+AE87,N$22)))</f>
        <v/>
      </c>
      <c r="AF84" s="15" t="str">
        <f>IF(O84="","",MAX(0,IF(O85="",param!$B$4+1,MIN(param!$B$4+1,O85))-MAX(O84+AF87,O$22)))</f>
        <v/>
      </c>
      <c r="AG84" s="15" t="str">
        <f>IF(P84="","",MAX(0,IF(P85="",param!$B$4+1,MIN(param!$B$4+1,P85))-MAX(P84+AG87,P$22)))</f>
        <v/>
      </c>
    </row>
    <row r="85" spans="1:33" ht="28.5">
      <c r="A85" s="81" t="s">
        <v>87</v>
      </c>
      <c r="B85" s="23"/>
      <c r="C85" s="23"/>
      <c r="D85" s="23"/>
      <c r="E85" s="23"/>
      <c r="F85" s="23"/>
      <c r="G85" s="23"/>
      <c r="H85" s="23"/>
      <c r="I85" s="23"/>
      <c r="J85" s="23"/>
      <c r="K85" s="23"/>
      <c r="L85" s="23"/>
      <c r="M85" s="23"/>
      <c r="N85" s="23"/>
      <c r="O85" s="23"/>
      <c r="P85" s="23"/>
      <c r="R85" s="80" t="s">
        <v>80</v>
      </c>
      <c r="S85" s="15" t="str">
        <f>IF(OR(B84="",LEFT(B$16,6)&lt;&gt;"Mesure",LEFT(B$13,6)&lt;&gt;"Mesure"),"",MAX(0,MIN(VLOOKUP(B$13,param!$E$3:$H$9,3,0)+1,IF(B85="",param!$B$4+1,MIN(param!$B$4+1,B85)))-MAX(B84+S87,B$22,VLOOKUP(B$13,param!$E$3:$H$9,2,0))))</f>
        <v/>
      </c>
      <c r="T85" s="15" t="str">
        <f>IF(OR(C84="",LEFT(C$16,6)&lt;&gt;"Mesure",LEFT(C$13,6)&lt;&gt;"Mesure"),"",MAX(0,MIN(VLOOKUP(C$13,param!$E$3:$H$9,3,0)+1,IF(C85="",param!$B$4+1,MIN(param!$B$4+1,C85)))-MAX(C84+T87,C$22,VLOOKUP(C$13,param!$E$3:$H$9,2,0))))</f>
        <v/>
      </c>
      <c r="U85" s="15" t="str">
        <f>IF(OR(D84="",LEFT(D$16,6)&lt;&gt;"Mesure",LEFT(D$13,6)&lt;&gt;"Mesure"),"",MAX(0,MIN(VLOOKUP(D$13,param!$E$3:$H$9,3,0)+1,IF(D85="",param!$B$4+1,MIN(param!$B$4+1,D85)))-MAX(D84+U87,D$22,VLOOKUP(D$13,param!$E$3:$H$9,2,0))))</f>
        <v/>
      </c>
      <c r="V85" s="15" t="str">
        <f>IF(OR(E84="",LEFT(E$16,6)&lt;&gt;"Mesure",LEFT(E$13,6)&lt;&gt;"Mesure"),"",MAX(0,MIN(VLOOKUP(E$13,param!$E$3:$H$9,3,0)+1,IF(E85="",param!$B$4+1,MIN(param!$B$4+1,E85)))-MAX(E84+V87,E$22,VLOOKUP(E$13,param!$E$3:$H$9,2,0))))</f>
        <v/>
      </c>
      <c r="W85" s="15" t="str">
        <f>IF(OR(F84="",LEFT(F$16,6)&lt;&gt;"Mesure",LEFT(F$13,6)&lt;&gt;"Mesure"),"",MAX(0,MIN(VLOOKUP(F$13,param!$E$3:$H$9,3,0)+1,IF(F85="",param!$B$4+1,MIN(param!$B$4+1,F85)))-MAX(F84+W87,F$22,VLOOKUP(F$13,param!$E$3:$H$9,2,0))))</f>
        <v/>
      </c>
      <c r="X85" s="15" t="str">
        <f>IF(OR(G84="",LEFT(G$16,6)&lt;&gt;"Mesure",LEFT(G$13,6)&lt;&gt;"Mesure"),"",MAX(0,MIN(VLOOKUP(G$13,param!$E$3:$H$9,3,0)+1,IF(G85="",param!$B$4+1,MIN(param!$B$4+1,G85)))-MAX(G84+X87,G$22,VLOOKUP(G$13,param!$E$3:$H$9,2,0))))</f>
        <v/>
      </c>
      <c r="Y85" s="15" t="str">
        <f>IF(OR(H84="",LEFT(H$16,6)&lt;&gt;"Mesure",LEFT(H$13,6)&lt;&gt;"Mesure"),"",MAX(0,MIN(VLOOKUP(H$13,param!$E$3:$H$9,3,0)+1,IF(H85="",param!$B$4+1,MIN(param!$B$4+1,H85)))-MAX(H84+Y87,H$22,VLOOKUP(H$13,param!$E$3:$H$9,2,0))))</f>
        <v/>
      </c>
      <c r="Z85" s="15" t="str">
        <f>IF(OR(I84="",LEFT(I$16,6)&lt;&gt;"Mesure",LEFT(I$13,6)&lt;&gt;"Mesure"),"",MAX(0,MIN(VLOOKUP(I$13,param!$E$3:$H$9,3,0)+1,IF(I85="",param!$B$4+1,MIN(param!$B$4+1,I85)))-MAX(I84+Z87,I$22,VLOOKUP(I$13,param!$E$3:$H$9,2,0))))</f>
        <v/>
      </c>
      <c r="AA85" s="15" t="str">
        <f>IF(OR(J84="",LEFT(J$16,6)&lt;&gt;"Mesure",LEFT(J$13,6)&lt;&gt;"Mesure"),"",MAX(0,MIN(VLOOKUP(J$13,param!$E$3:$H$9,3,0)+1,IF(J85="",param!$B$4+1,MIN(param!$B$4+1,J85)))-MAX(J84+AA87,J$22,VLOOKUP(J$13,param!$E$3:$H$9,2,0))))</f>
        <v/>
      </c>
      <c r="AB85" s="15" t="str">
        <f>IF(OR(K84="",LEFT(K$16,6)&lt;&gt;"Mesure",LEFT(K$13,6)&lt;&gt;"Mesure"),"",MAX(0,MIN(VLOOKUP(K$13,param!$E$3:$H$9,3,0)+1,IF(K85="",param!$B$4+1,MIN(param!$B$4+1,K85)))-MAX(K84+AB87,K$22,VLOOKUP(K$13,param!$E$3:$H$9,2,0))))</f>
        <v/>
      </c>
      <c r="AC85" s="15" t="str">
        <f>IF(OR(L84="",LEFT(L$16,6)&lt;&gt;"Mesure",LEFT(L$13,6)&lt;&gt;"Mesure"),"",MAX(0,MIN(VLOOKUP(L$13,param!$E$3:$H$9,3,0)+1,IF(L85="",param!$B$4+1,MIN(param!$B$4+1,L85)))-MAX(L84+AC87,L$22,VLOOKUP(L$13,param!$E$3:$H$9,2,0))))</f>
        <v/>
      </c>
      <c r="AD85" s="15" t="str">
        <f>IF(OR(M84="",LEFT(M$16,6)&lt;&gt;"Mesure",LEFT(M$13,6)&lt;&gt;"Mesure"),"",MAX(0,MIN(VLOOKUP(M$13,param!$E$3:$H$9,3,0)+1,IF(M85="",param!$B$4+1,MIN(param!$B$4+1,M85)))-MAX(M84+AD87,M$22,VLOOKUP(M$13,param!$E$3:$H$9,2,0))))</f>
        <v/>
      </c>
      <c r="AE85" s="15" t="str">
        <f>IF(OR(N84="",LEFT(N$16,6)&lt;&gt;"Mesure",LEFT(N$13,6)&lt;&gt;"Mesure"),"",MAX(0,MIN(VLOOKUP(N$13,param!$E$3:$H$9,3,0)+1,IF(N85="",param!$B$4+1,MIN(param!$B$4+1,N85)))-MAX(N84+AE87,N$22,VLOOKUP(N$13,param!$E$3:$H$9,2,0))))</f>
        <v/>
      </c>
      <c r="AF85" s="15" t="str">
        <f>IF(OR(O84="",LEFT(O$16,6)&lt;&gt;"Mesure",LEFT(O$13,6)&lt;&gt;"Mesure"),"",MAX(0,MIN(VLOOKUP(O$13,param!$E$3:$H$9,3,0)+1,IF(O85="",param!$B$4+1,MIN(param!$B$4+1,O85)))-MAX(O84+AF87,O$22,VLOOKUP(O$13,param!$E$3:$H$9,2,0))))</f>
        <v/>
      </c>
      <c r="AG85" s="15" t="str">
        <f>IF(OR(P84="",LEFT(P$16,6)&lt;&gt;"Mesure",LEFT(P$13,6)&lt;&gt;"Mesure"),"",MAX(0,MIN(VLOOKUP(P$13,param!$E$3:$H$9,3,0)+1,IF(P85="",param!$B$4+1,MIN(param!$B$4+1,P85)))-MAX(P84+AG87,P$22,VLOOKUP(P$13,param!$E$3:$H$9,2,0))))</f>
        <v/>
      </c>
    </row>
    <row r="86" spans="1:33">
      <c r="A86" s="81" t="s">
        <v>88</v>
      </c>
      <c r="B86" s="23"/>
      <c r="C86" s="23"/>
      <c r="D86" s="23"/>
      <c r="E86" s="23"/>
      <c r="F86" s="23"/>
      <c r="G86" s="23"/>
      <c r="H86" s="23"/>
      <c r="I86" s="23"/>
      <c r="J86" s="23"/>
      <c r="K86" s="23"/>
      <c r="L86" s="23"/>
      <c r="M86" s="23"/>
      <c r="N86" s="23"/>
      <c r="O86" s="23"/>
      <c r="P86" s="23"/>
      <c r="R86" s="80" t="s">
        <v>82</v>
      </c>
      <c r="S86" s="15" t="str">
        <f>IF(B84="","",MIN(S84,MAX(0,IF(B85="",param!$B$6,MIN(param!$B$6,B85-1))-MAX(param!$B$5,B84+S87,B$22)+1)))</f>
        <v/>
      </c>
      <c r="T86" s="15" t="str">
        <f>IF(C84="","",MIN(T84,MAX(0,IF(C85="",param!$B$6,MIN(param!$B$6,C85-1))-MAX(param!$B$5,C84+T87,C$22)+1)))</f>
        <v/>
      </c>
      <c r="U86" s="15" t="str">
        <f>IF(D84="","",MIN(U84,MAX(0,IF(D85="",param!$B$6,MIN(param!$B$6,D85-1))-MAX(param!$B$5,D84+U87,D$22)+1)))</f>
        <v/>
      </c>
      <c r="V86" s="15" t="str">
        <f>IF(E84="","",MIN(V84,MAX(0,IF(E85="",param!$B$6,MIN(param!$B$6,E85-1))-MAX(param!$B$5,E84+V87,E$22)+1)))</f>
        <v/>
      </c>
      <c r="W86" s="15" t="str">
        <f>IF(F84="","",MIN(W84,MAX(0,IF(F85="",param!$B$6,MIN(param!$B$6,F85-1))-MAX(param!$B$5,F84+W87,F$22)+1)))</f>
        <v/>
      </c>
      <c r="X86" s="15" t="str">
        <f>IF(G84="","",MIN(X84,MAX(0,IF(G85="",param!$B$6,MIN(param!$B$6,G85-1))-MAX(param!$B$5,G84+X87,G$22)+1)))</f>
        <v/>
      </c>
      <c r="Y86" s="15" t="str">
        <f>IF(H84="","",MIN(Y84,MAX(0,IF(H85="",param!$B$6,MIN(param!$B$6,H85-1))-MAX(param!$B$5,H84+Y87,H$22)+1)))</f>
        <v/>
      </c>
      <c r="Z86" s="15" t="str">
        <f>IF(I84="","",MIN(Z84,MAX(0,IF(I85="",param!$B$6,MIN(param!$B$6,I85-1))-MAX(param!$B$5,I84+Z87,I$22)+1)))</f>
        <v/>
      </c>
      <c r="AA86" s="15" t="str">
        <f>IF(J84="","",MIN(AA84,MAX(0,IF(J85="",param!$B$6,MIN(param!$B$6,J85-1))-MAX(param!$B$5,J84+AA87,J$22)+1)))</f>
        <v/>
      </c>
      <c r="AB86" s="15" t="str">
        <f>IF(K84="","",MIN(AB84,MAX(0,IF(K85="",param!$B$6,MIN(param!$B$6,K85-1))-MAX(param!$B$5,K84+AB87,K$22)+1)))</f>
        <v/>
      </c>
      <c r="AC86" s="15" t="str">
        <f>IF(L84="","",MIN(AC84,MAX(0,IF(L85="",param!$B$6,MIN(param!$B$6,L85-1))-MAX(param!$B$5,L84+AC87,L$22)+1)))</f>
        <v/>
      </c>
      <c r="AD86" s="15" t="str">
        <f>IF(M84="","",MIN(AD84,MAX(0,IF(M85="",param!$B$6,MIN(param!$B$6,M85-1))-MAX(param!$B$5,M84+AD87,M$22)+1)))</f>
        <v/>
      </c>
      <c r="AE86" s="15" t="str">
        <f>IF(N84="","",MIN(AE84,MAX(0,IF(N85="",param!$B$6,MIN(param!$B$6,N85-1))-MAX(param!$B$5,N84+AE87,N$22)+1)))</f>
        <v/>
      </c>
      <c r="AF86" s="15" t="str">
        <f>IF(O84="","",MIN(AF84,MAX(0,IF(O85="",param!$B$6,MIN(param!$B$6,O85-1))-MAX(param!$B$5,O84+AF87,O$22)+1)))</f>
        <v/>
      </c>
      <c r="AG86" s="15" t="str">
        <f>IF(P84="","",MIN(AG84,MAX(0,IF(P85="",param!$B$6,MIN(param!$B$6,P85-1))-MAX(param!$B$5,P84+AG87,P$22)+1)))</f>
        <v/>
      </c>
    </row>
    <row r="87" spans="1:33">
      <c r="A87" s="87" t="s">
        <v>73</v>
      </c>
      <c r="B87" s="94" t="str">
        <f t="shared" ref="B87:P87" si="18">IF(CONCATENATE(B84,B85,B86)="","",IF(B84&lt;B80,"incohérence avec précédent vide",IF(OR(B84="",B85="",B86=""),"Saisie incomplète !","")))</f>
        <v/>
      </c>
      <c r="C87" s="94" t="str">
        <f t="shared" si="18"/>
        <v/>
      </c>
      <c r="D87" s="94" t="str">
        <f t="shared" si="18"/>
        <v/>
      </c>
      <c r="E87" s="94" t="str">
        <f t="shared" si="18"/>
        <v/>
      </c>
      <c r="F87" s="94" t="str">
        <f t="shared" si="18"/>
        <v/>
      </c>
      <c r="G87" s="94" t="str">
        <f t="shared" si="18"/>
        <v/>
      </c>
      <c r="H87" s="94" t="str">
        <f t="shared" si="18"/>
        <v/>
      </c>
      <c r="I87" s="94" t="str">
        <f t="shared" si="18"/>
        <v/>
      </c>
      <c r="J87" s="94" t="str">
        <f t="shared" si="18"/>
        <v/>
      </c>
      <c r="K87" s="94" t="str">
        <f t="shared" si="18"/>
        <v/>
      </c>
      <c r="L87" s="94" t="str">
        <f t="shared" si="18"/>
        <v/>
      </c>
      <c r="M87" s="94" t="str">
        <f t="shared" si="18"/>
        <v/>
      </c>
      <c r="N87" s="94" t="str">
        <f t="shared" si="18"/>
        <v/>
      </c>
      <c r="O87" s="94" t="str">
        <f t="shared" si="18"/>
        <v/>
      </c>
      <c r="P87" s="94" t="str">
        <f t="shared" si="18"/>
        <v/>
      </c>
      <c r="R87" s="80" t="s">
        <v>84</v>
      </c>
      <c r="S87" s="15" t="str">
        <f>IF(B86="","",VLOOKUP(B86,param!$A$43:$B$46,2,0))</f>
        <v/>
      </c>
      <c r="T87" s="15" t="str">
        <f>IF(C86="","",VLOOKUP(C86,param!$A$43:$B$46,2,0))</f>
        <v/>
      </c>
      <c r="U87" s="15" t="str">
        <f>IF(D86="","",VLOOKUP(D86,param!$A$43:$B$46,2,0))</f>
        <v/>
      </c>
      <c r="V87" s="15" t="str">
        <f>IF(E86="","",VLOOKUP(E86,param!$A$43:$B$46,2,0))</f>
        <v/>
      </c>
      <c r="W87" s="15" t="str">
        <f>IF(F86="","",VLOOKUP(F86,param!$A$43:$B$46,2,0))</f>
        <v/>
      </c>
      <c r="X87" s="15" t="str">
        <f>IF(G86="","",VLOOKUP(G86,param!$A$43:$B$46,2,0))</f>
        <v/>
      </c>
      <c r="Y87" s="15" t="str">
        <f>IF(H86="","",VLOOKUP(H86,param!$A$43:$B$46,2,0))</f>
        <v/>
      </c>
      <c r="Z87" s="15" t="str">
        <f>IF(I86="","",VLOOKUP(I86,param!$A$43:$B$46,2,0))</f>
        <v/>
      </c>
      <c r="AA87" s="15" t="str">
        <f>IF(J86="","",VLOOKUP(J86,param!$A$43:$B$46,2,0))</f>
        <v/>
      </c>
      <c r="AB87" s="15" t="str">
        <f>IF(K86="","",VLOOKUP(K86,param!$A$43:$B$46,2,0))</f>
        <v/>
      </c>
      <c r="AC87" s="15" t="str">
        <f>IF(L86="","",VLOOKUP(L86,param!$A$43:$B$46,2,0))</f>
        <v/>
      </c>
      <c r="AD87" s="15" t="str">
        <f>IF(M86="","",VLOOKUP(M86,param!$A$43:$B$46,2,0))</f>
        <v/>
      </c>
      <c r="AE87" s="15" t="str">
        <f>IF(N86="","",VLOOKUP(N86,param!$A$43:$B$46,2,0))</f>
        <v/>
      </c>
      <c r="AF87" s="15" t="str">
        <f>IF(O86="","",VLOOKUP(O86,param!$A$43:$B$46,2,0))</f>
        <v/>
      </c>
      <c r="AG87" s="15" t="str">
        <f>IF(P86="","",VLOOKUP(P86,param!$A$43:$B$46,2,0))</f>
        <v/>
      </c>
    </row>
    <row r="88" spans="1:33" ht="28.5">
      <c r="A88" s="81" t="s">
        <v>86</v>
      </c>
      <c r="B88" s="23"/>
      <c r="C88" s="23"/>
      <c r="D88" s="23"/>
      <c r="E88" s="23"/>
      <c r="F88" s="23"/>
      <c r="G88" s="23"/>
      <c r="H88" s="23"/>
      <c r="I88" s="23"/>
      <c r="J88" s="23"/>
      <c r="K88" s="23"/>
      <c r="L88" s="23"/>
      <c r="M88" s="23"/>
      <c r="N88" s="23"/>
      <c r="O88" s="23"/>
      <c r="P88" s="23"/>
      <c r="R88" s="80" t="s">
        <v>78</v>
      </c>
      <c r="S88" s="15" t="str">
        <f>IF(B88="","",MAX(0,IF(B89="",param!$B$4+1,MIN(param!$B$4+1,B89))-MAX(B88+S91,B$22)))</f>
        <v/>
      </c>
      <c r="T88" s="15" t="str">
        <f>IF(C88="","",MAX(0,IF(C89="",param!$B$4+1,MIN(param!$B$4+1,C89))-MAX(C88+T91,C$22)))</f>
        <v/>
      </c>
      <c r="U88" s="15" t="str">
        <f>IF(D88="","",MAX(0,IF(D89="",param!$B$4+1,MIN(param!$B$4+1,D89))-MAX(D88+U91,D$22)))</f>
        <v/>
      </c>
      <c r="V88" s="15" t="str">
        <f>IF(E88="","",MAX(0,IF(E89="",param!$B$4+1,MIN(param!$B$4+1,E89))-MAX(E88+V91,E$22)))</f>
        <v/>
      </c>
      <c r="W88" s="15" t="str">
        <f>IF(F88="","",MAX(0,IF(F89="",param!$B$4+1,MIN(param!$B$4+1,F89))-MAX(F88+W91,F$22)))</f>
        <v/>
      </c>
      <c r="X88" s="15" t="str">
        <f>IF(G88="","",MAX(0,IF(G89="",param!$B$4+1,MIN(param!$B$4+1,G89))-MAX(G88+X91,G$22)))</f>
        <v/>
      </c>
      <c r="Y88" s="15" t="str">
        <f>IF(H88="","",MAX(0,IF(H89="",param!$B$4+1,MIN(param!$B$4+1,H89))-MAX(H88+Y91,H$22)))</f>
        <v/>
      </c>
      <c r="Z88" s="15" t="str">
        <f>IF(I88="","",MAX(0,IF(I89="",param!$B$4+1,MIN(param!$B$4+1,I89))-MAX(I88+Z91,I$22)))</f>
        <v/>
      </c>
      <c r="AA88" s="15" t="str">
        <f>IF(J88="","",MAX(0,IF(J89="",param!$B$4+1,MIN(param!$B$4+1,J89))-MAX(J88+AA91,J$22)))</f>
        <v/>
      </c>
      <c r="AB88" s="15" t="str">
        <f>IF(K88="","",MAX(0,IF(K89="",param!$B$4+1,MIN(param!$B$4+1,K89))-MAX(K88+AB91,K$22)))</f>
        <v/>
      </c>
      <c r="AC88" s="15" t="str">
        <f>IF(L88="","",MAX(0,IF(L89="",param!$B$4+1,MIN(param!$B$4+1,L89))-MAX(L88+AC91,L$22)))</f>
        <v/>
      </c>
      <c r="AD88" s="15" t="str">
        <f>IF(M88="","",MAX(0,IF(M89="",param!$B$4+1,MIN(param!$B$4+1,M89))-MAX(M88+AD91,M$22)))</f>
        <v/>
      </c>
      <c r="AE88" s="15" t="str">
        <f>IF(N88="","",MAX(0,IF(N89="",param!$B$4+1,MIN(param!$B$4+1,N89))-MAX(N88+AE91,N$22)))</f>
        <v/>
      </c>
      <c r="AF88" s="15" t="str">
        <f>IF(O88="","",MAX(0,IF(O89="",param!$B$4+1,MIN(param!$B$4+1,O89))-MAX(O88+AF91,O$22)))</f>
        <v/>
      </c>
      <c r="AG88" s="15" t="str">
        <f>IF(P88="","",MAX(0,IF(P89="",param!$B$4+1,MIN(param!$B$4+1,P89))-MAX(P88+AG91,P$22)))</f>
        <v/>
      </c>
    </row>
    <row r="89" spans="1:33" ht="28.5">
      <c r="A89" s="81" t="s">
        <v>87</v>
      </c>
      <c r="B89" s="23"/>
      <c r="C89" s="23"/>
      <c r="D89" s="23"/>
      <c r="E89" s="23"/>
      <c r="F89" s="23"/>
      <c r="G89" s="23"/>
      <c r="H89" s="23"/>
      <c r="I89" s="23"/>
      <c r="J89" s="23"/>
      <c r="K89" s="23"/>
      <c r="L89" s="23"/>
      <c r="M89" s="23"/>
      <c r="N89" s="23"/>
      <c r="O89" s="23"/>
      <c r="P89" s="23"/>
      <c r="R89" s="80" t="s">
        <v>80</v>
      </c>
      <c r="S89" s="15" t="str">
        <f>IF(OR(B88="",LEFT(B$16,6)&lt;&gt;"Mesure",LEFT(B$13,6)&lt;&gt;"Mesure"),"",MAX(0,MIN(VLOOKUP(B$13,param!$E$3:$H$9,3,0)+1,IF(B89="",param!$B$4+1,MIN(param!$B$4+1,B89)))-MAX(B88+S91,B$22,VLOOKUP(B$13,param!$E$3:$H$9,2,0))))</f>
        <v/>
      </c>
      <c r="T89" s="15" t="str">
        <f>IF(OR(C88="",LEFT(C$16,6)&lt;&gt;"Mesure",LEFT(C$13,6)&lt;&gt;"Mesure"),"",MAX(0,MIN(VLOOKUP(C$13,param!$E$3:$H$9,3,0)+1,IF(C89="",param!$B$4+1,MIN(param!$B$4+1,C89)))-MAX(C88+T91,C$22,VLOOKUP(C$13,param!$E$3:$H$9,2,0))))</f>
        <v/>
      </c>
      <c r="U89" s="15" t="str">
        <f>IF(OR(D88="",LEFT(D$16,6)&lt;&gt;"Mesure",LEFT(D$13,6)&lt;&gt;"Mesure"),"",MAX(0,MIN(VLOOKUP(D$13,param!$E$3:$H$9,3,0)+1,IF(D89="",param!$B$4+1,MIN(param!$B$4+1,D89)))-MAX(D88+U91,D$22,VLOOKUP(D$13,param!$E$3:$H$9,2,0))))</f>
        <v/>
      </c>
      <c r="V89" s="15" t="str">
        <f>IF(OR(E88="",LEFT(E$16,6)&lt;&gt;"Mesure",LEFT(E$13,6)&lt;&gt;"Mesure"),"",MAX(0,MIN(VLOOKUP(E$13,param!$E$3:$H$9,3,0)+1,IF(E89="",param!$B$4+1,MIN(param!$B$4+1,E89)))-MAX(E88+V91,E$22,VLOOKUP(E$13,param!$E$3:$H$9,2,0))))</f>
        <v/>
      </c>
      <c r="W89" s="15" t="str">
        <f>IF(OR(F88="",LEFT(F$16,6)&lt;&gt;"Mesure",LEFT(F$13,6)&lt;&gt;"Mesure"),"",MAX(0,MIN(VLOOKUP(F$13,param!$E$3:$H$9,3,0)+1,IF(F89="",param!$B$4+1,MIN(param!$B$4+1,F89)))-MAX(F88+W91,F$22,VLOOKUP(F$13,param!$E$3:$H$9,2,0))))</f>
        <v/>
      </c>
      <c r="X89" s="15" t="str">
        <f>IF(OR(G88="",LEFT(G$16,6)&lt;&gt;"Mesure",LEFT(G$13,6)&lt;&gt;"Mesure"),"",MAX(0,MIN(VLOOKUP(G$13,param!$E$3:$H$9,3,0)+1,IF(G89="",param!$B$4+1,MIN(param!$B$4+1,G89)))-MAX(G88+X91,G$22,VLOOKUP(G$13,param!$E$3:$H$9,2,0))))</f>
        <v/>
      </c>
      <c r="Y89" s="15" t="str">
        <f>IF(OR(H88="",LEFT(H$16,6)&lt;&gt;"Mesure",LEFT(H$13,6)&lt;&gt;"Mesure"),"",MAX(0,MIN(VLOOKUP(H$13,param!$E$3:$H$9,3,0)+1,IF(H89="",param!$B$4+1,MIN(param!$B$4+1,H89)))-MAX(H88+Y91,H$22,VLOOKUP(H$13,param!$E$3:$H$9,2,0))))</f>
        <v/>
      </c>
      <c r="Z89" s="15" t="str">
        <f>IF(OR(I88="",LEFT(I$16,6)&lt;&gt;"Mesure",LEFT(I$13,6)&lt;&gt;"Mesure"),"",MAX(0,MIN(VLOOKUP(I$13,param!$E$3:$H$9,3,0)+1,IF(I89="",param!$B$4+1,MIN(param!$B$4+1,I89)))-MAX(I88+Z91,I$22,VLOOKUP(I$13,param!$E$3:$H$9,2,0))))</f>
        <v/>
      </c>
      <c r="AA89" s="15" t="str">
        <f>IF(OR(J88="",LEFT(J$16,6)&lt;&gt;"Mesure",LEFT(J$13,6)&lt;&gt;"Mesure"),"",MAX(0,MIN(VLOOKUP(J$13,param!$E$3:$H$9,3,0)+1,IF(J89="",param!$B$4+1,MIN(param!$B$4+1,J89)))-MAX(J88+AA91,J$22,VLOOKUP(J$13,param!$E$3:$H$9,2,0))))</f>
        <v/>
      </c>
      <c r="AB89" s="15" t="str">
        <f>IF(OR(K88="",LEFT(K$16,6)&lt;&gt;"Mesure",LEFT(K$13,6)&lt;&gt;"Mesure"),"",MAX(0,MIN(VLOOKUP(K$13,param!$E$3:$H$9,3,0)+1,IF(K89="",param!$B$4+1,MIN(param!$B$4+1,K89)))-MAX(K88+AB91,K$22,VLOOKUP(K$13,param!$E$3:$H$9,2,0))))</f>
        <v/>
      </c>
      <c r="AC89" s="15" t="str">
        <f>IF(OR(L88="",LEFT(L$16,6)&lt;&gt;"Mesure",LEFT(L$13,6)&lt;&gt;"Mesure"),"",MAX(0,MIN(VLOOKUP(L$13,param!$E$3:$H$9,3,0)+1,IF(L89="",param!$B$4+1,MIN(param!$B$4+1,L89)))-MAX(L88+AC91,L$22,VLOOKUP(L$13,param!$E$3:$H$9,2,0))))</f>
        <v/>
      </c>
      <c r="AD89" s="15" t="str">
        <f>IF(OR(M88="",LEFT(M$16,6)&lt;&gt;"Mesure",LEFT(M$13,6)&lt;&gt;"Mesure"),"",MAX(0,MIN(VLOOKUP(M$13,param!$E$3:$H$9,3,0)+1,IF(M89="",param!$B$4+1,MIN(param!$B$4+1,M89)))-MAX(M88+AD91,M$22,VLOOKUP(M$13,param!$E$3:$H$9,2,0))))</f>
        <v/>
      </c>
      <c r="AE89" s="15" t="str">
        <f>IF(OR(N88="",LEFT(N$16,6)&lt;&gt;"Mesure",LEFT(N$13,6)&lt;&gt;"Mesure"),"",MAX(0,MIN(VLOOKUP(N$13,param!$E$3:$H$9,3,0)+1,IF(N89="",param!$B$4+1,MIN(param!$B$4+1,N89)))-MAX(N88+AE91,N$22,VLOOKUP(N$13,param!$E$3:$H$9,2,0))))</f>
        <v/>
      </c>
      <c r="AF89" s="15" t="str">
        <f>IF(OR(O88="",LEFT(O$16,6)&lt;&gt;"Mesure",LEFT(O$13,6)&lt;&gt;"Mesure"),"",MAX(0,MIN(VLOOKUP(O$13,param!$E$3:$H$9,3,0)+1,IF(O89="",param!$B$4+1,MIN(param!$B$4+1,O89)))-MAX(O88+AF91,O$22,VLOOKUP(O$13,param!$E$3:$H$9,2,0))))</f>
        <v/>
      </c>
      <c r="AG89" s="15" t="str">
        <f>IF(OR(P88="",LEFT(P$16,6)&lt;&gt;"Mesure",LEFT(P$13,6)&lt;&gt;"Mesure"),"",MAX(0,MIN(VLOOKUP(P$13,param!$E$3:$H$9,3,0)+1,IF(P89="",param!$B$4+1,MIN(param!$B$4+1,P89)))-MAX(P88+AG91,P$22,VLOOKUP(P$13,param!$E$3:$H$9,2,0))))</f>
        <v/>
      </c>
    </row>
    <row r="90" spans="1:33">
      <c r="A90" s="81" t="s">
        <v>88</v>
      </c>
      <c r="B90" s="23"/>
      <c r="C90" s="23"/>
      <c r="D90" s="23"/>
      <c r="E90" s="23"/>
      <c r="F90" s="23"/>
      <c r="G90" s="23"/>
      <c r="H90" s="23"/>
      <c r="I90" s="23"/>
      <c r="J90" s="23"/>
      <c r="K90" s="23"/>
      <c r="L90" s="23"/>
      <c r="M90" s="23"/>
      <c r="N90" s="23"/>
      <c r="O90" s="23"/>
      <c r="P90" s="23"/>
      <c r="R90" s="80" t="s">
        <v>82</v>
      </c>
      <c r="S90" s="15" t="str">
        <f>IF(B88="","",MIN(S88,MAX(0,IF(B89="",param!$B$6,MIN(param!$B$6,B89-1))-MAX(param!$B$5,B88+S91,B$22)+1)))</f>
        <v/>
      </c>
      <c r="T90" s="15" t="str">
        <f>IF(C88="","",MIN(T88,MAX(0,IF(C89="",param!$B$6,MIN(param!$B$6,C89-1))-MAX(param!$B$5,C88+T91,C$22)+1)))</f>
        <v/>
      </c>
      <c r="U90" s="15" t="str">
        <f>IF(D88="","",MIN(U88,MAX(0,IF(D89="",param!$B$6,MIN(param!$B$6,D89-1))-MAX(param!$B$5,D88+U91,D$22)+1)))</f>
        <v/>
      </c>
      <c r="V90" s="15" t="str">
        <f>IF(E88="","",MIN(V88,MAX(0,IF(E89="",param!$B$6,MIN(param!$B$6,E89-1))-MAX(param!$B$5,E88+V91,E$22)+1)))</f>
        <v/>
      </c>
      <c r="W90" s="15" t="str">
        <f>IF(F88="","",MIN(W88,MAX(0,IF(F89="",param!$B$6,MIN(param!$B$6,F89-1))-MAX(param!$B$5,F88+W91,F$22)+1)))</f>
        <v/>
      </c>
      <c r="X90" s="15" t="str">
        <f>IF(G88="","",MIN(X88,MAX(0,IF(G89="",param!$B$6,MIN(param!$B$6,G89-1))-MAX(param!$B$5,G88+X91,G$22)+1)))</f>
        <v/>
      </c>
      <c r="Y90" s="15" t="str">
        <f>IF(H88="","",MIN(Y88,MAX(0,IF(H89="",param!$B$6,MIN(param!$B$6,H89-1))-MAX(param!$B$5,H88+Y91,H$22)+1)))</f>
        <v/>
      </c>
      <c r="Z90" s="15" t="str">
        <f>IF(I88="","",MIN(Z88,MAX(0,IF(I89="",param!$B$6,MIN(param!$B$6,I89-1))-MAX(param!$B$5,I88+Z91,I$22)+1)))</f>
        <v/>
      </c>
      <c r="AA90" s="15" t="str">
        <f>IF(J88="","",MIN(AA88,MAX(0,IF(J89="",param!$B$6,MIN(param!$B$6,J89-1))-MAX(param!$B$5,J88+AA91,J$22)+1)))</f>
        <v/>
      </c>
      <c r="AB90" s="15" t="str">
        <f>IF(K88="","",MIN(AB88,MAX(0,IF(K89="",param!$B$6,MIN(param!$B$6,K89-1))-MAX(param!$B$5,K88+AB91,K$22)+1)))</f>
        <v/>
      </c>
      <c r="AC90" s="15" t="str">
        <f>IF(L88="","",MIN(AC88,MAX(0,IF(L89="",param!$B$6,MIN(param!$B$6,L89-1))-MAX(param!$B$5,L88+AC91,L$22)+1)))</f>
        <v/>
      </c>
      <c r="AD90" s="15" t="str">
        <f>IF(M88="","",MIN(AD88,MAX(0,IF(M89="",param!$B$6,MIN(param!$B$6,M89-1))-MAX(param!$B$5,M88+AD91,M$22)+1)))</f>
        <v/>
      </c>
      <c r="AE90" s="15" t="str">
        <f>IF(N88="","",MIN(AE88,MAX(0,IF(N89="",param!$B$6,MIN(param!$B$6,N89-1))-MAX(param!$B$5,N88+AE91,N$22)+1)))</f>
        <v/>
      </c>
      <c r="AF90" s="15" t="str">
        <f>IF(O88="","",MIN(AF88,MAX(0,IF(O89="",param!$B$6,MIN(param!$B$6,O89-1))-MAX(param!$B$5,O88+AF91,O$22)+1)))</f>
        <v/>
      </c>
      <c r="AG90" s="15" t="str">
        <f>IF(P88="","",MIN(AG88,MAX(0,IF(P89="",param!$B$6,MIN(param!$B$6,P89-1))-MAX(param!$B$5,P88+AG91,P$22)+1)))</f>
        <v/>
      </c>
    </row>
    <row r="91" spans="1:33">
      <c r="A91" s="87" t="s">
        <v>73</v>
      </c>
      <c r="B91" s="94" t="str">
        <f t="shared" ref="B91:P91" si="19">IF(CONCATENATE(B88,B89,B90)="","",IF(B88&lt;B40,"incohérence avec précédent vide",IF(OR(B88="",B89="",B90=""),"Saisie incomplète !","")))</f>
        <v/>
      </c>
      <c r="C91" s="94" t="str">
        <f t="shared" si="19"/>
        <v/>
      </c>
      <c r="D91" s="94" t="str">
        <f t="shared" si="19"/>
        <v/>
      </c>
      <c r="E91" s="94" t="str">
        <f t="shared" si="19"/>
        <v/>
      </c>
      <c r="F91" s="94" t="str">
        <f t="shared" si="19"/>
        <v/>
      </c>
      <c r="G91" s="94" t="str">
        <f t="shared" si="19"/>
        <v/>
      </c>
      <c r="H91" s="94" t="str">
        <f t="shared" si="19"/>
        <v/>
      </c>
      <c r="I91" s="94" t="str">
        <f t="shared" si="19"/>
        <v/>
      </c>
      <c r="J91" s="94" t="str">
        <f t="shared" si="19"/>
        <v/>
      </c>
      <c r="K91" s="94" t="str">
        <f t="shared" si="19"/>
        <v/>
      </c>
      <c r="L91" s="94" t="str">
        <f t="shared" si="19"/>
        <v/>
      </c>
      <c r="M91" s="94" t="str">
        <f t="shared" si="19"/>
        <v/>
      </c>
      <c r="N91" s="94" t="str">
        <f t="shared" si="19"/>
        <v/>
      </c>
      <c r="O91" s="94" t="str">
        <f t="shared" si="19"/>
        <v/>
      </c>
      <c r="P91" s="94" t="str">
        <f t="shared" si="19"/>
        <v/>
      </c>
      <c r="R91" s="80" t="s">
        <v>84</v>
      </c>
      <c r="S91" s="15" t="str">
        <f>IF(B90="","",VLOOKUP(B90,param!$A$43:$B$46,2,0))</f>
        <v/>
      </c>
      <c r="T91" s="15" t="str">
        <f>IF(C90="","",VLOOKUP(C90,param!$A$43:$B$46,2,0))</f>
        <v/>
      </c>
      <c r="U91" s="15" t="str">
        <f>IF(D90="","",VLOOKUP(D90,param!$A$43:$B$46,2,0))</f>
        <v/>
      </c>
      <c r="V91" s="15" t="str">
        <f>IF(E90="","",VLOOKUP(E90,param!$A$43:$B$46,2,0))</f>
        <v/>
      </c>
      <c r="W91" s="15" t="str">
        <f>IF(F90="","",VLOOKUP(F90,param!$A$43:$B$46,2,0))</f>
        <v/>
      </c>
      <c r="X91" s="15" t="str">
        <f>IF(G90="","",VLOOKUP(G90,param!$A$43:$B$46,2,0))</f>
        <v/>
      </c>
      <c r="Y91" s="15" t="str">
        <f>IF(H90="","",VLOOKUP(H90,param!$A$43:$B$46,2,0))</f>
        <v/>
      </c>
      <c r="Z91" s="15" t="str">
        <f>IF(I90="","",VLOOKUP(I90,param!$A$43:$B$46,2,0))</f>
        <v/>
      </c>
      <c r="AA91" s="15" t="str">
        <f>IF(J90="","",VLOOKUP(J90,param!$A$43:$B$46,2,0))</f>
        <v/>
      </c>
      <c r="AB91" s="15" t="str">
        <f>IF(K90="","",VLOOKUP(K90,param!$A$43:$B$46,2,0))</f>
        <v/>
      </c>
      <c r="AC91" s="15" t="str">
        <f>IF(L90="","",VLOOKUP(L90,param!$A$43:$B$46,2,0))</f>
        <v/>
      </c>
      <c r="AD91" s="15" t="str">
        <f>IF(M90="","",VLOOKUP(M90,param!$A$43:$B$46,2,0))</f>
        <v/>
      </c>
      <c r="AE91" s="15" t="str">
        <f>IF(N90="","",VLOOKUP(N90,param!$A$43:$B$46,2,0))</f>
        <v/>
      </c>
      <c r="AF91" s="15" t="str">
        <f>IF(O90="","",VLOOKUP(O90,param!$A$43:$B$46,2,0))</f>
        <v/>
      </c>
      <c r="AG91" s="15" t="str">
        <f>IF(P90="","",VLOOKUP(P90,param!$A$43:$B$46,2,0))</f>
        <v/>
      </c>
    </row>
    <row r="92" spans="1:33" ht="15">
      <c r="R92" s="18" t="s">
        <v>89</v>
      </c>
    </row>
    <row r="93" spans="1:33">
      <c r="R93" s="80" t="s">
        <v>90</v>
      </c>
      <c r="S93" s="80">
        <f t="shared" ref="S93:AG93" si="20">IF(B21="oui",MIN(120,SUM(S19,S24,S28,S32,S36,S40,S44,S48,S52,S56,S60,S64,S68,S72,S76,S80,S84,S88)),0)</f>
        <v>0</v>
      </c>
      <c r="T93" s="80">
        <f t="shared" si="20"/>
        <v>0</v>
      </c>
      <c r="U93" s="80">
        <f t="shared" si="20"/>
        <v>0</v>
      </c>
      <c r="V93" s="80">
        <f t="shared" si="20"/>
        <v>0</v>
      </c>
      <c r="W93" s="80">
        <f t="shared" si="20"/>
        <v>0</v>
      </c>
      <c r="X93" s="80">
        <f t="shared" si="20"/>
        <v>0</v>
      </c>
      <c r="Y93" s="80">
        <f t="shared" si="20"/>
        <v>0</v>
      </c>
      <c r="Z93" s="80">
        <f t="shared" si="20"/>
        <v>0</v>
      </c>
      <c r="AA93" s="80">
        <f t="shared" si="20"/>
        <v>0</v>
      </c>
      <c r="AB93" s="80">
        <f t="shared" si="20"/>
        <v>0</v>
      </c>
      <c r="AC93" s="80">
        <f t="shared" si="20"/>
        <v>0</v>
      </c>
      <c r="AD93" s="80">
        <f t="shared" si="20"/>
        <v>0</v>
      </c>
      <c r="AE93" s="80">
        <f t="shared" si="20"/>
        <v>0</v>
      </c>
      <c r="AF93" s="80">
        <f t="shared" si="20"/>
        <v>0</v>
      </c>
      <c r="AG93" s="80">
        <f t="shared" si="20"/>
        <v>0</v>
      </c>
    </row>
    <row r="94" spans="1:33">
      <c r="R94" s="80" t="s">
        <v>91</v>
      </c>
      <c r="S94" s="80">
        <f>IF(OR(B$13="non",B$13="",B$16=""),0,MIN(IF(B13="Mesure 2",B14,120),SUM(S20,S25,S29,S33,S37,S41,S45,S49,S53,S57,S61,S65,S69,S73,S77,S81,S85,S89),VLOOKUP(B$13,param!$E$3:$H$9,4,0)))</f>
        <v>0</v>
      </c>
      <c r="T94" s="80">
        <f>IF(OR(C$13="non",C$13="",C$16=""),0,MIN(IF(C13="Mesure 2",C14,120),SUM(T20,T25,T29,T33,T37,T41,T45,T49,T53,T57,T61,T65,T69,T73,T77,T81,T85,T89),VLOOKUP(C$13,param!$E$3:$H$9,4,0)))</f>
        <v>0</v>
      </c>
      <c r="U94" s="80">
        <f>IF(OR(D$13="non",D$13="",D$16=""),0,MIN(IF(D13="Mesure 2",D14,120),SUM(U20,U25,U29,U33,U37,U41,U45,U49,U53,U57,U61,U65,U69,U73,U77,U81,U85,U89),VLOOKUP(D$13,param!$E$3:$H$9,4,0)))</f>
        <v>0</v>
      </c>
      <c r="V94" s="80">
        <f>IF(OR(E$13="non",E$13="",E$16=""),0,MIN(IF(E13="Mesure 2",E14,120),SUM(V20,V25,V29,V33,V37,V41,V45,V49,V53,V57,V61,V65,V69,V73,V77,V81,V85,V89),VLOOKUP(E$13,param!$E$3:$H$9,4,0)))</f>
        <v>0</v>
      </c>
      <c r="W94" s="80">
        <f>IF(OR(F$13="non",F$13="",F$16=""),0,MIN(IF(F13="Mesure 2",F14,120),SUM(W20,W25,W29,W33,W37,W41,W45,W49,W53,W57,W61,W65,W69,W73,W77,W81,W85,W89),VLOOKUP(F$13,param!$E$3:$H$9,4,0)))</f>
        <v>0</v>
      </c>
      <c r="X94" s="80">
        <f>IF(OR(G$13="non",G$13="",G$16=""),0,MIN(IF(G13="Mesure 2",G14,120),SUM(X20,X25,X29,X33,X37,X41,X45,X49,X53,X57,X61,X65,X69,X73,X77,X81,X85,X89),VLOOKUP(G$13,param!$E$3:$H$9,4,0)))</f>
        <v>0</v>
      </c>
      <c r="Y94" s="80">
        <f>IF(OR(H$13="non",H$13="",H$16=""),0,MIN(IF(H13="Mesure 2",H14,120),SUM(Y20,Y25,Y29,Y33,Y37,Y41,Y45,Y49,Y53,Y57,Y61,Y65,Y69,Y73,Y77,Y81,Y85,Y89),VLOOKUP(H$13,param!$E$3:$H$9,4,0)))</f>
        <v>0</v>
      </c>
      <c r="Z94" s="80">
        <f>IF(OR(I$13="non",I$13="",I$16=""),0,MIN(IF(I13="Mesure 2",I14,120),SUM(Z20,Z25,Z29,Z33,Z37,Z41,Z45,Z49,Z53,Z57,Z61,Z65,Z69,Z73,Z77,Z81,Z85,Z89),VLOOKUP(I$13,param!$E$3:$H$9,4,0)))</f>
        <v>0</v>
      </c>
      <c r="AA94" s="80">
        <f>IF(OR(J$13="non",J$13="",J$16=""),0,MIN(IF(J13="Mesure 2",J14,120),SUM(AA20,AA25,AA29,AA33,AA37,AA41,AA45,AA49,AA53,AA57,AA61,AA65,AA69,AA73,AA77,AA81,AA85,AA89),VLOOKUP(J$13,param!$E$3:$H$9,4,0)))</f>
        <v>0</v>
      </c>
      <c r="AB94" s="80">
        <f>IF(OR(K$13="non",K$13="",K$16=""),0,MIN(IF(K13="Mesure 2",K14,120),SUM(AB20,AB25,AB29,AB33,AB37,AB41,AB45,AB49,AB53,AB57,AB61,AB65,AB69,AB73,AB77,AB81,AB85,AB89),VLOOKUP(K$13,param!$E$3:$H$9,4,0)))</f>
        <v>0</v>
      </c>
      <c r="AC94" s="80">
        <f>IF(OR(L$13="non",L$13="",L$16=""),0,MIN(IF(L13="Mesure 2",L14,120),SUM(AC20,AC25,AC29,AC33,AC37,AC41,AC45,AC49,AC53,AC57,AC61,AC65,AC69,AC73,AC77,AC81,AC85,AC89),VLOOKUP(L$13,param!$E$3:$H$9,4,0)))</f>
        <v>0</v>
      </c>
      <c r="AD94" s="80">
        <f>IF(OR(M$13="non",M$13="",M$16=""),0,MIN(IF(M13="Mesure 2",M14,120),SUM(AD20,AD25,AD29,AD33,AD37,AD41,AD45,AD49,AD53,AD57,AD61,AD65,AD69,AD73,AD77,AD81,AD85,AD89),VLOOKUP(M$13,param!$E$3:$H$9,4,0)))</f>
        <v>0</v>
      </c>
      <c r="AE94" s="80">
        <f>IF(OR(N$13="non",N$13="",N$16=""),0,MIN(IF(N13="Mesure 2",N14,120),SUM(AE20,AE25,AE29,AE33,AE37,AE41,AE45,AE49,AE53,AE57,AE61,AE65,AE69,AE73,AE77,AE81,AE85,AE89),VLOOKUP(N$13,param!$E$3:$H$9,4,0)))</f>
        <v>0</v>
      </c>
      <c r="AF94" s="80">
        <f>IF(OR(O$13="non",O$13="",O$16=""),0,MIN(IF(O13="Mesure 2",O14,120),SUM(AF20,AF25,AF29,AF33,AF37,AF41,AF45,AF49,AF53,AF57,AF61,AF65,AF69,AF73,AF77,AF81,AF85,AF89),VLOOKUP(O$13,param!$E$3:$H$9,4,0)))</f>
        <v>0</v>
      </c>
      <c r="AG94" s="80">
        <f>IF(OR(P$13="non",P$13="",P$16=""),0,MIN(IF(P13="Mesure 2",P14,120),SUM(AG20,AG25,AG29,AG33,AG37,AG41,AG45,AG49,AG53,AG57,AG61,AG65,AG69,AG73,AG77,AG81,AG85,AG89),VLOOKUP(P$13,param!$E$3:$H$9,4,0)))</f>
        <v>0</v>
      </c>
    </row>
    <row r="95" spans="1:33">
      <c r="R95" s="80" t="s">
        <v>92</v>
      </c>
      <c r="S95" s="80">
        <f t="shared" ref="S95:AG95" si="21">S93-S94</f>
        <v>0</v>
      </c>
      <c r="T95" s="80">
        <f t="shared" si="21"/>
        <v>0</v>
      </c>
      <c r="U95" s="80">
        <f t="shared" si="21"/>
        <v>0</v>
      </c>
      <c r="V95" s="80">
        <f t="shared" si="21"/>
        <v>0</v>
      </c>
      <c r="W95" s="80">
        <f t="shared" si="21"/>
        <v>0</v>
      </c>
      <c r="X95" s="80">
        <f t="shared" si="21"/>
        <v>0</v>
      </c>
      <c r="Y95" s="80">
        <f t="shared" si="21"/>
        <v>0</v>
      </c>
      <c r="Z95" s="80">
        <f t="shared" si="21"/>
        <v>0</v>
      </c>
      <c r="AA95" s="80">
        <f t="shared" si="21"/>
        <v>0</v>
      </c>
      <c r="AB95" s="80">
        <f t="shared" si="21"/>
        <v>0</v>
      </c>
      <c r="AC95" s="80">
        <f t="shared" si="21"/>
        <v>0</v>
      </c>
      <c r="AD95" s="80">
        <f t="shared" si="21"/>
        <v>0</v>
      </c>
      <c r="AE95" s="80">
        <f t="shared" si="21"/>
        <v>0</v>
      </c>
      <c r="AF95" s="80">
        <f t="shared" si="21"/>
        <v>0</v>
      </c>
      <c r="AG95" s="80">
        <f t="shared" si="21"/>
        <v>0</v>
      </c>
    </row>
    <row r="96" spans="1:33">
      <c r="R96" s="80" t="s">
        <v>82</v>
      </c>
      <c r="S96" s="80">
        <f t="shared" ref="S96:AG96" si="22">MIN(S93,SUM(S21,S26,S30,S34,S38,S42,S46,S50,S54,S58,S62,S66,S70,S74,S78,S82,S86,S90))</f>
        <v>0</v>
      </c>
      <c r="T96" s="80">
        <f t="shared" si="22"/>
        <v>0</v>
      </c>
      <c r="U96" s="80">
        <f t="shared" si="22"/>
        <v>0</v>
      </c>
      <c r="V96" s="80">
        <f t="shared" si="22"/>
        <v>0</v>
      </c>
      <c r="W96" s="80">
        <f t="shared" si="22"/>
        <v>0</v>
      </c>
      <c r="X96" s="80">
        <f t="shared" si="22"/>
        <v>0</v>
      </c>
      <c r="Y96" s="80">
        <f t="shared" si="22"/>
        <v>0</v>
      </c>
      <c r="Z96" s="80">
        <f t="shared" si="22"/>
        <v>0</v>
      </c>
      <c r="AA96" s="80">
        <f t="shared" si="22"/>
        <v>0</v>
      </c>
      <c r="AB96" s="80">
        <f t="shared" si="22"/>
        <v>0</v>
      </c>
      <c r="AC96" s="80">
        <f t="shared" si="22"/>
        <v>0</v>
      </c>
      <c r="AD96" s="80">
        <f t="shared" si="22"/>
        <v>0</v>
      </c>
      <c r="AE96" s="80">
        <f t="shared" si="22"/>
        <v>0</v>
      </c>
      <c r="AF96" s="80">
        <f t="shared" si="22"/>
        <v>0</v>
      </c>
      <c r="AG96" s="80">
        <f t="shared" si="22"/>
        <v>0</v>
      </c>
    </row>
    <row r="97" spans="1:3" ht="15">
      <c r="A97" s="95" t="s">
        <v>38</v>
      </c>
      <c r="B97" s="96"/>
      <c r="C97" s="97"/>
    </row>
    <row r="98" spans="1:3">
      <c r="A98" s="98" t="s">
        <v>39</v>
      </c>
      <c r="B98" s="71"/>
      <c r="C98" s="99"/>
    </row>
    <row r="99" spans="1:3" ht="15">
      <c r="A99" s="100"/>
      <c r="B99" s="71"/>
      <c r="C99" s="99"/>
    </row>
    <row r="100" spans="1:3" ht="15">
      <c r="A100" s="100" t="s">
        <v>40</v>
      </c>
      <c r="B100" s="71"/>
      <c r="C100" s="99"/>
    </row>
    <row r="101" spans="1:3" ht="15">
      <c r="A101" s="100"/>
      <c r="B101" s="71"/>
      <c r="C101" s="99"/>
    </row>
    <row r="102" spans="1:3" ht="15">
      <c r="A102" s="100" t="s">
        <v>93</v>
      </c>
      <c r="B102" s="71"/>
      <c r="C102" s="99"/>
    </row>
    <row r="103" spans="1:3">
      <c r="A103" s="101"/>
      <c r="B103" s="71"/>
      <c r="C103" s="99"/>
    </row>
    <row r="104" spans="1:3" ht="51" customHeight="1">
      <c r="A104" s="2" t="s">
        <v>42</v>
      </c>
      <c r="B104" s="2"/>
      <c r="C104" s="102" t="str">
        <f>param!$B$1</f>
        <v>V3.4</v>
      </c>
    </row>
    <row r="105" spans="1:3">
      <c r="A105" s="101"/>
      <c r="B105" s="71"/>
      <c r="C105" s="99"/>
    </row>
    <row r="106" spans="1:3" ht="15">
      <c r="A106" s="100" t="s">
        <v>45</v>
      </c>
      <c r="B106" s="71"/>
      <c r="C106" s="99"/>
    </row>
    <row r="107" spans="1:3">
      <c r="A107" s="101"/>
      <c r="B107" s="71"/>
      <c r="C107" s="99"/>
    </row>
    <row r="108" spans="1:3">
      <c r="A108" s="101"/>
      <c r="B108" s="71"/>
      <c r="C108" s="99"/>
    </row>
    <row r="109" spans="1:3">
      <c r="A109" s="101"/>
      <c r="B109" s="71"/>
      <c r="C109" s="99"/>
    </row>
    <row r="110" spans="1:3">
      <c r="A110" s="101"/>
      <c r="B110" s="71"/>
      <c r="C110" s="99"/>
    </row>
    <row r="111" spans="1:3">
      <c r="A111" s="103"/>
      <c r="B111" s="104"/>
      <c r="C111" s="105"/>
    </row>
  </sheetData>
  <sheetProtection sheet="1" objects="1" scenarios="1"/>
  <mergeCells count="6">
    <mergeCell ref="A104:B104"/>
    <mergeCell ref="A1:L1"/>
    <mergeCell ref="B2:F2"/>
    <mergeCell ref="B3:F3"/>
    <mergeCell ref="A6:P6"/>
    <mergeCell ref="R6:AG6"/>
  </mergeCells>
  <conditionalFormatting sqref="B15:P15 B27:P27 B31:P31 B35:P35 B39:P39 B55:P55 B91:P91 B43:P43 B47:P47 B51:P51 B83:P83 B59:P59 B63:P63 B67:P67 B71:P71 B75:P75 B79:P79 B87:P87">
    <cfRule type="cellIs" dxfId="0" priority="2" operator="notEqual">
      <formula>""</formula>
    </cfRule>
  </conditionalFormatting>
  <dataValidations count="1">
    <dataValidation type="list" operator="equal" allowBlank="1" showErrorMessage="1" sqref="B13:P13">
      <formula1>"Non,Mesure 1,Mesure 2,Mesure 3,Mesure 4,Mesure 5,Mesure 6"</formula1>
      <formula2>0</formula2>
    </dataValidation>
  </dataValidations>
  <pageMargins left="0.4375" right="0.343055555555556" top="0.196527777777778" bottom="0.196527777777778" header="0.196527777777778" footer="0.196527777777778"/>
  <pageSetup paperSize="77" scale="70" pageOrder="overThenDown" orientation="landscape" useFirstPageNumber="1" horizontalDpi="300" verticalDpi="300"/>
  <legacyDrawing r:id="rId1"/>
  <extLst>
    <ext xmlns:x14="http://schemas.microsoft.com/office/spreadsheetml/2009/9/main" uri="{CCE6A557-97BC-4b89-ADB6-D9C93CAAB3DF}">
      <x14:dataValidations xmlns:xm="http://schemas.microsoft.com/office/excel/2006/main" count="5">
        <x14:dataValidation type="list" operator="equal" allowBlank="1" showErrorMessage="1">
          <x14:formula1>
            <xm:f>param!$Q$12:$Q$4934</xm:f>
          </x14:formula1>
          <x14:formula2>
            <xm:f>0</xm:f>
          </x14:formula2>
          <xm:sqref>B11</xm:sqref>
        </x14:dataValidation>
        <x14:dataValidation type="list" operator="equal" allowBlank="1" showErrorMessage="1">
          <x14:formula1>
            <xm:f>param!$Q$12:$Q$4934</xm:f>
          </x14:formula1>
          <x14:formula2>
            <xm:f>0</xm:f>
          </x14:formula2>
          <xm:sqref>C11:P11</xm:sqref>
        </x14:dataValidation>
        <x14:dataValidation type="list" operator="equal" allowBlank="1" showErrorMessage="1">
          <x14:formula1>
            <xm:f>param!$A$35:$A$40</xm:f>
          </x14:formula1>
          <x14:formula2>
            <xm:f>0</xm:f>
          </x14:formula2>
          <xm:sqref>B12</xm:sqref>
        </x14:dataValidation>
        <x14:dataValidation type="list" operator="equal" allowBlank="1" showErrorMessage="1">
          <x14:formula1>
            <xm:f>param!$A$35:$A$40</xm:f>
          </x14:formula1>
          <x14:formula2>
            <xm:f>0</xm:f>
          </x14:formula2>
          <xm:sqref>C12:P12</xm:sqref>
        </x14:dataValidation>
        <x14:dataValidation type="list" operator="equal" allowBlank="1" showErrorMessage="1">
          <x14:formula1>
            <xm:f>param!$A$43:$A$45</xm:f>
          </x14:formula1>
          <x14:formula2>
            <xm:f>0</xm:f>
          </x14:formula2>
          <xm:sqref>B26:P26 B30:P30 B34:P34 B38:P38 B42:P42 B46:P46 B50:P50 B54:P54 B58:P58 B62:P62 B66:P66 B70:P70 B74:P74 B78:P78 B82:P82 B86:P86 B90:P90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4"/>
  <sheetViews>
    <sheetView topLeftCell="A40" zoomScaleNormal="100" workbookViewId="0">
      <selection activeCell="A38" sqref="A38"/>
    </sheetView>
  </sheetViews>
  <sheetFormatPr baseColWidth="10" defaultColWidth="10.875" defaultRowHeight="14.25"/>
  <cols>
    <col min="1" max="1" width="38.25" style="15" customWidth="1"/>
    <col min="2" max="2" width="14.5" style="15" customWidth="1"/>
    <col min="3" max="3" width="15.75" style="15" customWidth="1"/>
    <col min="4" max="4" width="13.125" style="15" customWidth="1"/>
    <col min="5" max="5" width="15.75" style="15" customWidth="1"/>
    <col min="6" max="11" width="13.125" style="15" customWidth="1"/>
    <col min="12" max="12" width="13.25" style="15" customWidth="1"/>
    <col min="13" max="1024" width="10.875" style="15"/>
  </cols>
  <sheetData>
    <row r="1" spans="1:12" ht="15">
      <c r="A1" s="5" t="s">
        <v>94</v>
      </c>
      <c r="B1" s="5"/>
      <c r="C1" s="5"/>
      <c r="D1" s="5"/>
      <c r="E1" s="5"/>
      <c r="F1" s="5"/>
      <c r="G1" s="5"/>
      <c r="H1" s="5"/>
      <c r="I1" s="5"/>
      <c r="J1" s="5"/>
      <c r="K1" s="5"/>
      <c r="L1" s="5"/>
    </row>
    <row r="2" spans="1:12">
      <c r="A2" s="78" t="s">
        <v>1</v>
      </c>
      <c r="B2" s="4" t="str">
        <f>IF(Synthèse!$B2="","",Synthèse!$B2)</f>
        <v/>
      </c>
      <c r="C2" s="4"/>
      <c r="D2" s="4"/>
      <c r="E2" s="4"/>
      <c r="F2" s="4"/>
    </row>
    <row r="3" spans="1:12">
      <c r="A3" s="78" t="s">
        <v>2</v>
      </c>
      <c r="B3" s="4" t="str">
        <f>IF(Synthèse!$B3="","",Synthèse!$B3)</f>
        <v/>
      </c>
      <c r="C3" s="4"/>
      <c r="D3" s="4"/>
      <c r="E3" s="4"/>
      <c r="F3" s="4"/>
    </row>
    <row r="5" spans="1:12" ht="15">
      <c r="A5" s="18" t="s">
        <v>95</v>
      </c>
    </row>
    <row r="6" spans="1:12">
      <c r="A6" s="80" t="s">
        <v>96</v>
      </c>
      <c r="B6" s="106">
        <f>Synthèse!$B$6</f>
        <v>0</v>
      </c>
    </row>
    <row r="7" spans="1:12">
      <c r="A7" s="80" t="s">
        <v>97</v>
      </c>
      <c r="B7" s="106">
        <f>Synthèse!$B$7</f>
        <v>0</v>
      </c>
    </row>
    <row r="8" spans="1:12">
      <c r="A8" s="80" t="s">
        <v>7</v>
      </c>
      <c r="B8" s="107">
        <f>Synthèse!$B$8</f>
        <v>1</v>
      </c>
    </row>
    <row r="10" spans="1:12" ht="15">
      <c r="A10" s="18" t="s">
        <v>98</v>
      </c>
    </row>
    <row r="11" spans="1:12" ht="15">
      <c r="A11" s="79" t="s">
        <v>99</v>
      </c>
      <c r="B11" s="108" t="s">
        <v>100</v>
      </c>
      <c r="C11" s="109" t="s">
        <v>101</v>
      </c>
      <c r="D11" s="110" t="s">
        <v>102</v>
      </c>
      <c r="E11" s="79" t="s">
        <v>103</v>
      </c>
    </row>
    <row r="12" spans="1:12">
      <c r="A12" s="111"/>
      <c r="B12" s="112"/>
      <c r="C12" s="15" t="str">
        <f>IF(A12="","",VLOOKUP(A12,param!$A$11:$B$20,2,0))</f>
        <v/>
      </c>
      <c r="D12" s="113" t="str">
        <f t="shared" ref="D12:D18" si="0">IF(A12="","",C12*B12)</f>
        <v/>
      </c>
      <c r="E12" s="114" t="str">
        <f t="shared" ref="E12:E18" si="1">IF(D12="","",D12/$B$8)</f>
        <v/>
      </c>
      <c r="F12" s="115"/>
    </row>
    <row r="13" spans="1:12">
      <c r="A13" s="111"/>
      <c r="B13" s="112"/>
      <c r="C13" s="15" t="str">
        <f>IF(A13="","",VLOOKUP(A13,param!$A$11:$B$20,2,0))</f>
        <v/>
      </c>
      <c r="D13" s="113" t="str">
        <f t="shared" si="0"/>
        <v/>
      </c>
      <c r="E13" s="114" t="str">
        <f t="shared" si="1"/>
        <v/>
      </c>
    </row>
    <row r="14" spans="1:12">
      <c r="A14" s="111"/>
      <c r="B14" s="112"/>
      <c r="C14" s="15" t="str">
        <f>IF(A14="","",VLOOKUP(A14,param!$A$11:$B$20,2,0))</f>
        <v/>
      </c>
      <c r="D14" s="116" t="str">
        <f t="shared" si="0"/>
        <v/>
      </c>
      <c r="E14" s="114" t="str">
        <f t="shared" si="1"/>
        <v/>
      </c>
    </row>
    <row r="15" spans="1:12">
      <c r="A15" s="117"/>
      <c r="B15" s="112"/>
      <c r="C15" s="15" t="str">
        <f>IF(A15="","",VLOOKUP(A15,param!$A$11:$B$20,2,0))</f>
        <v/>
      </c>
      <c r="D15" s="113" t="str">
        <f t="shared" si="0"/>
        <v/>
      </c>
      <c r="E15" s="114" t="str">
        <f t="shared" si="1"/>
        <v/>
      </c>
    </row>
    <row r="16" spans="1:12">
      <c r="A16" s="117"/>
      <c r="B16" s="112"/>
      <c r="C16" s="15" t="str">
        <f>IF(A16="","",VLOOKUP(A16,param!$A$11:$B$20,2,0))</f>
        <v/>
      </c>
      <c r="D16" s="113" t="str">
        <f t="shared" si="0"/>
        <v/>
      </c>
      <c r="E16" s="114" t="str">
        <f t="shared" si="1"/>
        <v/>
      </c>
    </row>
    <row r="17" spans="1:12">
      <c r="A17" s="117"/>
      <c r="B17" s="112"/>
      <c r="C17" s="15" t="str">
        <f>IF(A17="","",VLOOKUP(A17,param!$A$11:$B$20,2,0))</f>
        <v/>
      </c>
      <c r="D17" s="113" t="str">
        <f t="shared" si="0"/>
        <v/>
      </c>
      <c r="E17" s="114" t="str">
        <f t="shared" si="1"/>
        <v/>
      </c>
    </row>
    <row r="18" spans="1:12">
      <c r="A18" s="117"/>
      <c r="B18" s="112"/>
      <c r="C18" s="15" t="str">
        <f>IF(A18="","",VLOOKUP(A18,param!$A$11:$B$20,2,0))</f>
        <v/>
      </c>
      <c r="D18" s="113" t="str">
        <f t="shared" si="0"/>
        <v/>
      </c>
      <c r="E18" s="114" t="str">
        <f t="shared" si="1"/>
        <v/>
      </c>
    </row>
    <row r="21" spans="1:12" ht="15">
      <c r="A21" s="18" t="s">
        <v>104</v>
      </c>
    </row>
    <row r="22" spans="1:12" ht="30">
      <c r="A22" s="79" t="s">
        <v>99</v>
      </c>
      <c r="B22" s="118" t="s">
        <v>105</v>
      </c>
      <c r="C22" s="118" t="s">
        <v>106</v>
      </c>
      <c r="D22" s="118" t="s">
        <v>107</v>
      </c>
      <c r="E22" s="118" t="s">
        <v>108</v>
      </c>
      <c r="F22" s="118" t="s">
        <v>109</v>
      </c>
      <c r="G22" s="118" t="s">
        <v>110</v>
      </c>
      <c r="H22" s="118" t="s">
        <v>111</v>
      </c>
      <c r="I22" s="118" t="s">
        <v>112</v>
      </c>
      <c r="J22" s="118" t="s">
        <v>113</v>
      </c>
      <c r="K22" s="118" t="s">
        <v>114</v>
      </c>
      <c r="L22" s="118" t="s">
        <v>115</v>
      </c>
    </row>
    <row r="23" spans="1:12">
      <c r="A23" s="81" t="str">
        <f t="shared" ref="A23:A29" si="2">IF(A12="","",A12)</f>
        <v/>
      </c>
      <c r="B23" s="93"/>
      <c r="C23" s="93"/>
      <c r="D23" s="93"/>
      <c r="E23" s="93"/>
      <c r="F23" s="93"/>
      <c r="G23" s="93"/>
      <c r="H23" s="93"/>
      <c r="I23" s="93"/>
      <c r="J23" s="93"/>
      <c r="K23" s="93"/>
      <c r="L23" s="119" t="str">
        <f t="shared" ref="L23:L29" si="3">IF(SUM(B23:K23)=0,"",SUM(B23:K23))</f>
        <v/>
      </c>
    </row>
    <row r="24" spans="1:12" ht="24.95" customHeight="1">
      <c r="A24" s="81" t="str">
        <f t="shared" si="2"/>
        <v/>
      </c>
      <c r="B24" s="93"/>
      <c r="C24" s="93"/>
      <c r="D24" s="93"/>
      <c r="E24" s="93"/>
      <c r="F24" s="93"/>
      <c r="G24" s="93"/>
      <c r="H24" s="93"/>
      <c r="I24" s="93"/>
      <c r="J24" s="93"/>
      <c r="K24" s="93"/>
      <c r="L24" s="119" t="str">
        <f t="shared" si="3"/>
        <v/>
      </c>
    </row>
    <row r="25" spans="1:12">
      <c r="A25" s="81" t="str">
        <f t="shared" si="2"/>
        <v/>
      </c>
      <c r="B25" s="93"/>
      <c r="C25" s="93"/>
      <c r="D25" s="93"/>
      <c r="E25" s="93"/>
      <c r="F25" s="93"/>
      <c r="G25" s="93"/>
      <c r="H25" s="93"/>
      <c r="I25" s="93"/>
      <c r="J25" s="93"/>
      <c r="K25" s="93"/>
      <c r="L25" s="119" t="str">
        <f t="shared" si="3"/>
        <v/>
      </c>
    </row>
    <row r="26" spans="1:12">
      <c r="A26" s="81" t="str">
        <f t="shared" si="2"/>
        <v/>
      </c>
      <c r="B26" s="93"/>
      <c r="C26" s="93"/>
      <c r="D26" s="93"/>
      <c r="E26" s="93"/>
      <c r="F26" s="93"/>
      <c r="G26" s="93"/>
      <c r="H26" s="93"/>
      <c r="I26" s="93"/>
      <c r="J26" s="93"/>
      <c r="K26" s="93"/>
      <c r="L26" s="119" t="str">
        <f t="shared" si="3"/>
        <v/>
      </c>
    </row>
    <row r="27" spans="1:12">
      <c r="A27" s="81" t="str">
        <f t="shared" si="2"/>
        <v/>
      </c>
      <c r="B27" s="93"/>
      <c r="C27" s="93"/>
      <c r="D27" s="93"/>
      <c r="E27" s="93"/>
      <c r="F27" s="93"/>
      <c r="G27" s="93"/>
      <c r="H27" s="93"/>
      <c r="I27" s="93"/>
      <c r="J27" s="93"/>
      <c r="K27" s="93"/>
      <c r="L27" s="119" t="str">
        <f t="shared" si="3"/>
        <v/>
      </c>
    </row>
    <row r="28" spans="1:12">
      <c r="A28" s="81" t="str">
        <f t="shared" si="2"/>
        <v/>
      </c>
      <c r="B28" s="93"/>
      <c r="C28" s="93"/>
      <c r="D28" s="93"/>
      <c r="E28" s="93"/>
      <c r="F28" s="93"/>
      <c r="G28" s="93"/>
      <c r="H28" s="93"/>
      <c r="I28" s="93"/>
      <c r="J28" s="93"/>
      <c r="K28" s="93"/>
      <c r="L28" s="119" t="str">
        <f t="shared" si="3"/>
        <v/>
      </c>
    </row>
    <row r="29" spans="1:12">
      <c r="A29" s="81" t="str">
        <f t="shared" si="2"/>
        <v/>
      </c>
      <c r="B29" s="93"/>
      <c r="C29" s="93"/>
      <c r="D29" s="93"/>
      <c r="E29" s="93"/>
      <c r="F29" s="93"/>
      <c r="G29" s="93"/>
      <c r="H29" s="93"/>
      <c r="I29" s="93"/>
      <c r="J29" s="93"/>
      <c r="K29" s="93"/>
      <c r="L29" s="119" t="str">
        <f t="shared" si="3"/>
        <v/>
      </c>
    </row>
    <row r="30" spans="1:12" ht="43.7" customHeight="1">
      <c r="A30" s="15" t="s">
        <v>116</v>
      </c>
      <c r="B30" s="120" t="str">
        <f t="shared" ref="B30:K30" si="4">IF(COUNTIF(B23:B29,"&gt;0")&gt;1,"Attention, il n'est pas prévu d'avoir plusieurs activités sur la même UP","")</f>
        <v/>
      </c>
      <c r="C30" s="120" t="str">
        <f t="shared" si="4"/>
        <v/>
      </c>
      <c r="D30" s="120" t="str">
        <f t="shared" si="4"/>
        <v/>
      </c>
      <c r="E30" s="120" t="str">
        <f t="shared" si="4"/>
        <v/>
      </c>
      <c r="F30" s="120" t="str">
        <f t="shared" si="4"/>
        <v/>
      </c>
      <c r="G30" s="120" t="str">
        <f t="shared" si="4"/>
        <v/>
      </c>
      <c r="H30" s="120" t="str">
        <f t="shared" si="4"/>
        <v/>
      </c>
      <c r="I30" s="120" t="str">
        <f t="shared" si="4"/>
        <v/>
      </c>
      <c r="J30" s="120" t="str">
        <f t="shared" si="4"/>
        <v/>
      </c>
      <c r="K30" s="120" t="str">
        <f t="shared" si="4"/>
        <v/>
      </c>
    </row>
    <row r="32" spans="1:12" ht="15">
      <c r="A32" s="18" t="s">
        <v>117</v>
      </c>
      <c r="B32" s="4"/>
      <c r="C32" s="4"/>
      <c r="D32" s="4"/>
      <c r="E32" s="4"/>
    </row>
    <row r="33" spans="1:11" ht="23.85" customHeight="1">
      <c r="A33" s="79" t="s">
        <v>49</v>
      </c>
      <c r="B33" s="79" t="s">
        <v>50</v>
      </c>
      <c r="C33" s="79" t="s">
        <v>51</v>
      </c>
      <c r="D33" s="79" t="s">
        <v>52</v>
      </c>
      <c r="E33" s="79" t="s">
        <v>53</v>
      </c>
      <c r="F33" s="79" t="s">
        <v>54</v>
      </c>
      <c r="G33" s="79" t="s">
        <v>55</v>
      </c>
      <c r="H33" s="79" t="s">
        <v>56</v>
      </c>
      <c r="I33" s="79" t="s">
        <v>57</v>
      </c>
      <c r="J33" s="79" t="s">
        <v>58</v>
      </c>
      <c r="K33" s="79" t="s">
        <v>59</v>
      </c>
    </row>
    <row r="34" spans="1:11" ht="23.85" customHeight="1">
      <c r="A34" s="79" t="s">
        <v>118</v>
      </c>
      <c r="B34" s="80">
        <v>1</v>
      </c>
      <c r="C34" s="80">
        <v>2</v>
      </c>
      <c r="D34" s="80">
        <v>3</v>
      </c>
      <c r="E34" s="80">
        <v>4</v>
      </c>
      <c r="F34" s="80">
        <v>5</v>
      </c>
      <c r="G34" s="80">
        <v>6</v>
      </c>
      <c r="H34" s="80">
        <v>7</v>
      </c>
      <c r="I34" s="80">
        <v>8</v>
      </c>
      <c r="J34" s="80">
        <v>9</v>
      </c>
      <c r="K34" s="80">
        <v>10</v>
      </c>
    </row>
    <row r="35" spans="1:11" ht="23.85" customHeight="1">
      <c r="A35" s="80" t="s">
        <v>67</v>
      </c>
      <c r="B35" s="121" t="str">
        <f>CONCATENATE(param!$A$35,B34)</f>
        <v>Palmipèdes – filière longue avec ITAVI1</v>
      </c>
      <c r="C35" s="121" t="str">
        <f>CONCATENATE(param!$A$35,C34)</f>
        <v>Palmipèdes – filière longue avec ITAVI2</v>
      </c>
      <c r="D35" s="121" t="str">
        <f>CONCATENATE(param!$A$35,D34)</f>
        <v>Palmipèdes – filière longue avec ITAVI3</v>
      </c>
      <c r="E35" s="121" t="str">
        <f>CONCATENATE(param!$A$35,E34)</f>
        <v>Palmipèdes – filière longue avec ITAVI4</v>
      </c>
      <c r="F35" s="121" t="str">
        <f>CONCATENATE(param!$A$35,F34)</f>
        <v>Palmipèdes – filière longue avec ITAVI5</v>
      </c>
      <c r="G35" s="121" t="str">
        <f>CONCATENATE(param!$A$35,G34)</f>
        <v>Palmipèdes – filière longue avec ITAVI6</v>
      </c>
      <c r="H35" s="121" t="str">
        <f>CONCATENATE(param!$A$35,H34)</f>
        <v>Palmipèdes – filière longue avec ITAVI7</v>
      </c>
      <c r="I35" s="121" t="str">
        <f>CONCATENATE(param!$A$35,I34)</f>
        <v>Palmipèdes – filière longue avec ITAVI8</v>
      </c>
      <c r="J35" s="121" t="str">
        <f>CONCATENATE(param!$A$35,J34)</f>
        <v>Palmipèdes – filière longue avec ITAVI9</v>
      </c>
      <c r="K35" s="121" t="str">
        <f>CONCATENATE(param!$A$35,K34)</f>
        <v>Palmipèdes – filière longue avec ITAVI10</v>
      </c>
    </row>
    <row r="36" spans="1:11" ht="46.7" customHeight="1">
      <c r="A36" s="80" t="s">
        <v>68</v>
      </c>
      <c r="B36" s="89" t="str">
        <f>IFERROR(HLOOKUP(B35,Liste_UP!$B$9:$P$11,2,0),"")</f>
        <v/>
      </c>
      <c r="C36" s="89" t="str">
        <f>IFERROR(HLOOKUP(C35,Liste_UP!$B$9:$P$11,2,0),"")</f>
        <v/>
      </c>
      <c r="D36" s="89" t="str">
        <f>IFERROR(HLOOKUP(D35,Liste_UP!$B$9:$P$11,2,0),"")</f>
        <v/>
      </c>
      <c r="E36" s="89" t="str">
        <f>IFERROR(HLOOKUP(E35,Liste_UP!$B$9:$P$11,2,0),"")</f>
        <v/>
      </c>
      <c r="F36" s="89" t="str">
        <f>IFERROR(HLOOKUP(F35,Liste_UP!$B$9:$P$11,2,0),"")</f>
        <v/>
      </c>
      <c r="G36" s="89" t="str">
        <f>IFERROR(HLOOKUP(G35,Liste_UP!$B$9:$P$11,2,0),"")</f>
        <v/>
      </c>
      <c r="H36" s="89" t="str">
        <f>IFERROR(HLOOKUP(H35,Liste_UP!$B$9:$P$11,2,0),"")</f>
        <v/>
      </c>
      <c r="I36" s="89" t="str">
        <f>IFERROR(HLOOKUP(I35,Liste_UP!$B$9:$P$11,2,0),"")</f>
        <v/>
      </c>
      <c r="J36" s="89" t="str">
        <f>IFERROR(HLOOKUP(J35,Liste_UP!$B$9:$P$11,2,0),"")</f>
        <v/>
      </c>
      <c r="K36" s="89" t="str">
        <f>IFERROR(HLOOKUP(K35,Liste_UP!$B$9:$P$11,2,0),"")</f>
        <v/>
      </c>
    </row>
    <row r="37" spans="1:11" ht="52.15" customHeight="1">
      <c r="A37" s="80" t="s">
        <v>69</v>
      </c>
      <c r="B37" s="89" t="str">
        <f>IFERROR(HLOOKUP(B35,Liste_UP!$B$9:$P$11,3,0),"")</f>
        <v/>
      </c>
      <c r="C37" s="89" t="str">
        <f>IFERROR(HLOOKUP(C35,Liste_UP!$B$9:$P$11,3,0),"")</f>
        <v/>
      </c>
      <c r="D37" s="89" t="str">
        <f>IFERROR(HLOOKUP(D35,Liste_UP!$B$9:$P$11,3,0),"")</f>
        <v/>
      </c>
      <c r="E37" s="89" t="str">
        <f>IFERROR(HLOOKUP(E35,Liste_UP!$B$9:$P$11,3,0),"")</f>
        <v/>
      </c>
      <c r="F37" s="89" t="str">
        <f>IFERROR(HLOOKUP(F35,Liste_UP!$B$9:$P$11,3,0),"")</f>
        <v/>
      </c>
      <c r="G37" s="89" t="str">
        <f>IFERROR(HLOOKUP(G35,Liste_UP!$B$9:$P$11,3,0),"")</f>
        <v/>
      </c>
      <c r="H37" s="89" t="str">
        <f>IFERROR(HLOOKUP(H35,Liste_UP!$B$9:$P$11,3,0),"")</f>
        <v/>
      </c>
      <c r="I37" s="89" t="str">
        <f>IFERROR(HLOOKUP(I35,Liste_UP!$B$9:$P$11,3,0),"")</f>
        <v/>
      </c>
      <c r="J37" s="89" t="str">
        <f>IFERROR(HLOOKUP(J35,Liste_UP!$B$9:$P$11,3,0),"")</f>
        <v/>
      </c>
      <c r="K37" s="89" t="str">
        <f>IFERROR(HLOOKUP(K35,Liste_UP!$B$9:$P$11,3,0),"")</f>
        <v/>
      </c>
    </row>
    <row r="38" spans="1:11">
      <c r="A38" s="81" t="s">
        <v>119</v>
      </c>
      <c r="B38" s="89" t="str">
        <f>IFERROR(HLOOKUP(B35,Liste_UP!$S$9:$AG$96,86,0),"")</f>
        <v/>
      </c>
      <c r="C38" s="89" t="str">
        <f>IFERROR(HLOOKUP(C35,Liste_UP!$S$9:$AG$96,86,0),"")</f>
        <v/>
      </c>
      <c r="D38" s="89" t="str">
        <f>IFERROR(HLOOKUP(D35,Liste_UP!$S$9:$AG$96,86,0),"")</f>
        <v/>
      </c>
      <c r="E38" s="89" t="str">
        <f>IFERROR(HLOOKUP(E35,Liste_UP!$S$9:$AG$96,86,0),"")</f>
        <v/>
      </c>
      <c r="F38" s="89" t="str">
        <f>IFERROR(HLOOKUP(F35,Liste_UP!$S$9:$AG$96,86,0),"")</f>
        <v/>
      </c>
      <c r="G38" s="89" t="str">
        <f>IFERROR(HLOOKUP(G35,Liste_UP!$S$9:$AG$96,86,0),"")</f>
        <v/>
      </c>
      <c r="H38" s="89" t="str">
        <f>IFERROR(HLOOKUP(H35,Liste_UP!$S$9:$AG$96,86,0),"")</f>
        <v/>
      </c>
      <c r="I38" s="89" t="str">
        <f>IFERROR(HLOOKUP(I35,Liste_UP!$S$9:$AG$96,86,0),"")</f>
        <v/>
      </c>
      <c r="J38" s="89" t="str">
        <f>IFERROR(HLOOKUP(J35,Liste_UP!$S$9:$AG$96,86,0),"")</f>
        <v/>
      </c>
      <c r="K38" s="89" t="str">
        <f>IFERROR(HLOOKUP(K35,Liste_UP!$S$9:$AG$96,86,0),"")</f>
        <v/>
      </c>
    </row>
    <row r="39" spans="1:11">
      <c r="A39" s="81" t="s">
        <v>120</v>
      </c>
      <c r="B39" s="89" t="str">
        <f>IFERROR(HLOOKUP(B35,Liste_UP!$S$9:$AG$96,87,0),"")</f>
        <v/>
      </c>
      <c r="C39" s="89" t="str">
        <f>IFERROR(HLOOKUP(C35,Liste_UP!$S$9:$AG$96,87,0),"")</f>
        <v/>
      </c>
      <c r="D39" s="89" t="str">
        <f>IFERROR(HLOOKUP(D35,Liste_UP!$S$9:$AG$96,87,0),"")</f>
        <v/>
      </c>
      <c r="E39" s="89" t="str">
        <f>IFERROR(HLOOKUP(E35,Liste_UP!$S$9:$AG$96,87,0),"")</f>
        <v/>
      </c>
      <c r="F39" s="89" t="str">
        <f>IFERROR(HLOOKUP(F35,Liste_UP!$S$9:$AG$96,87,0),"")</f>
        <v/>
      </c>
      <c r="G39" s="89" t="str">
        <f>IFERROR(HLOOKUP(G35,Liste_UP!$S$9:$AG$96,87,0),"")</f>
        <v/>
      </c>
      <c r="H39" s="89" t="str">
        <f>IFERROR(HLOOKUP(H35,Liste_UP!$S$9:$AG$96,87,0),"")</f>
        <v/>
      </c>
      <c r="I39" s="89" t="str">
        <f>IFERROR(HLOOKUP(I35,Liste_UP!$S$9:$AG$96,87,0),"")</f>
        <v/>
      </c>
      <c r="J39" s="89" t="str">
        <f>IFERROR(HLOOKUP(J35,Liste_UP!$S$9:$AG$96,87,0),"")</f>
        <v/>
      </c>
      <c r="K39" s="89" t="str">
        <f>IFERROR(HLOOKUP(K35,Liste_UP!$S$9:$AG$96,87,0),"")</f>
        <v/>
      </c>
    </row>
    <row r="40" spans="1:11">
      <c r="A40" s="81" t="s">
        <v>121</v>
      </c>
      <c r="B40" s="89" t="str">
        <f>IFERROR(HLOOKUP(B35,Liste_UP!$S$9:$AG$96,88,0),"")</f>
        <v/>
      </c>
      <c r="C40" s="89" t="str">
        <f>IFERROR(HLOOKUP(C35,Liste_UP!$S$9:$AG$96,88,0),"")</f>
        <v/>
      </c>
      <c r="D40" s="89" t="str">
        <f>IFERROR(HLOOKUP(D35,Liste_UP!$S$9:$AG$96,88,0),"")</f>
        <v/>
      </c>
      <c r="E40" s="89" t="str">
        <f>IFERROR(HLOOKUP(E35,Liste_UP!$S$9:$AG$96,88,0),"")</f>
        <v/>
      </c>
      <c r="F40" s="89" t="str">
        <f>IFERROR(HLOOKUP(F35,Liste_UP!$S$9:$AG$96,88,0),"")</f>
        <v/>
      </c>
      <c r="G40" s="89" t="str">
        <f>IFERROR(HLOOKUP(G35,Liste_UP!$S$9:$AG$96,88,0),"")</f>
        <v/>
      </c>
      <c r="H40" s="89" t="str">
        <f>IFERROR(HLOOKUP(H35,Liste_UP!$S$9:$AG$96,88,0),"")</f>
        <v/>
      </c>
      <c r="I40" s="89" t="str">
        <f>IFERROR(HLOOKUP(I35,Liste_UP!$S$9:$AG$96,88,0),"")</f>
        <v/>
      </c>
      <c r="J40" s="89" t="str">
        <f>IFERROR(HLOOKUP(J35,Liste_UP!$S$9:$AG$96,88,0),"")</f>
        <v/>
      </c>
      <c r="K40" s="89" t="str">
        <f>IFERROR(HLOOKUP(K35,Liste_UP!$S$9:$AG$96,88,0),"")</f>
        <v/>
      </c>
    </row>
    <row r="41" spans="1:11">
      <c r="B41" s="91"/>
    </row>
    <row r="44" spans="1:11" ht="15">
      <c r="A44" s="18" t="s">
        <v>122</v>
      </c>
    </row>
    <row r="45" spans="1:11" ht="27" customHeight="1">
      <c r="A45" s="79" t="s">
        <v>99</v>
      </c>
      <c r="B45" s="122" t="s">
        <v>123</v>
      </c>
      <c r="C45" s="122" t="s">
        <v>124</v>
      </c>
      <c r="D45" s="122" t="s">
        <v>125</v>
      </c>
    </row>
    <row r="46" spans="1:11">
      <c r="A46" s="123" t="str">
        <f t="shared" ref="A46:A52" si="5">IF(A12="","",A12)</f>
        <v/>
      </c>
      <c r="B46" s="124" t="str">
        <f t="shared" ref="B46:B52" si="6">IF($A46="","",SUMPRODUCT($B$39:$K$39,B23:K23)/L23)</f>
        <v/>
      </c>
      <c r="C46" s="124" t="str">
        <f t="shared" ref="C46:C52" si="7">IF($A46="","",SUMPRODUCT($B$38:$K$38,B23:K23)/L23)</f>
        <v/>
      </c>
      <c r="D46" s="125" t="str">
        <f t="shared" ref="D46:D52" si="8">IF(A46="","",(B46*0.5+C46*1)*E12)</f>
        <v/>
      </c>
    </row>
    <row r="47" spans="1:11">
      <c r="A47" s="123" t="str">
        <f t="shared" si="5"/>
        <v/>
      </c>
      <c r="B47" s="124" t="str">
        <f t="shared" si="6"/>
        <v/>
      </c>
      <c r="C47" s="124" t="str">
        <f t="shared" si="7"/>
        <v/>
      </c>
      <c r="D47" s="125" t="str">
        <f t="shared" si="8"/>
        <v/>
      </c>
    </row>
    <row r="48" spans="1:11">
      <c r="A48" s="123" t="str">
        <f t="shared" si="5"/>
        <v/>
      </c>
      <c r="B48" s="124" t="str">
        <f t="shared" si="6"/>
        <v/>
      </c>
      <c r="C48" s="124" t="str">
        <f t="shared" si="7"/>
        <v/>
      </c>
      <c r="D48" s="125" t="str">
        <f t="shared" si="8"/>
        <v/>
      </c>
    </row>
    <row r="49" spans="1:4">
      <c r="A49" s="123" t="str">
        <f t="shared" si="5"/>
        <v/>
      </c>
      <c r="B49" s="124" t="str">
        <f t="shared" si="6"/>
        <v/>
      </c>
      <c r="C49" s="124" t="str">
        <f t="shared" si="7"/>
        <v/>
      </c>
      <c r="D49" s="125" t="str">
        <f t="shared" si="8"/>
        <v/>
      </c>
    </row>
    <row r="50" spans="1:4">
      <c r="A50" s="123" t="str">
        <f t="shared" si="5"/>
        <v/>
      </c>
      <c r="B50" s="124" t="str">
        <f t="shared" si="6"/>
        <v/>
      </c>
      <c r="C50" s="124" t="str">
        <f t="shared" si="7"/>
        <v/>
      </c>
      <c r="D50" s="125" t="str">
        <f t="shared" si="8"/>
        <v/>
      </c>
    </row>
    <row r="51" spans="1:4">
      <c r="A51" s="123" t="str">
        <f t="shared" si="5"/>
        <v/>
      </c>
      <c r="B51" s="124" t="str">
        <f t="shared" si="6"/>
        <v/>
      </c>
      <c r="C51" s="124" t="str">
        <f t="shared" si="7"/>
        <v/>
      </c>
      <c r="D51" s="125" t="str">
        <f t="shared" si="8"/>
        <v/>
      </c>
    </row>
    <row r="52" spans="1:4">
      <c r="A52" s="123" t="str">
        <f t="shared" si="5"/>
        <v/>
      </c>
      <c r="B52" s="124" t="str">
        <f t="shared" si="6"/>
        <v/>
      </c>
      <c r="C52" s="124" t="str">
        <f t="shared" si="7"/>
        <v/>
      </c>
      <c r="D52" s="125" t="str">
        <f t="shared" si="8"/>
        <v/>
      </c>
    </row>
    <row r="55" spans="1:4" ht="15">
      <c r="A55" s="18" t="s">
        <v>35</v>
      </c>
    </row>
    <row r="56" spans="1:4" ht="15">
      <c r="A56" s="79" t="s">
        <v>21</v>
      </c>
    </row>
    <row r="57" spans="1:4" ht="15">
      <c r="A57" s="126">
        <f>ROUNDDOWN(SUM(D46:D52),2)</f>
        <v>0</v>
      </c>
    </row>
    <row r="60" spans="1:4" ht="15">
      <c r="A60" s="95" t="s">
        <v>38</v>
      </c>
      <c r="B60" s="96"/>
      <c r="C60" s="97"/>
    </row>
    <row r="61" spans="1:4">
      <c r="A61" s="98" t="s">
        <v>39</v>
      </c>
      <c r="B61" s="71"/>
      <c r="C61" s="99"/>
    </row>
    <row r="62" spans="1:4" ht="15">
      <c r="A62" s="100"/>
      <c r="B62" s="71"/>
      <c r="C62" s="99"/>
    </row>
    <row r="63" spans="1:4" ht="15">
      <c r="A63" s="100" t="s">
        <v>40</v>
      </c>
      <c r="B63" s="71"/>
      <c r="C63" s="99"/>
    </row>
    <row r="64" spans="1:4" ht="15">
      <c r="A64" s="100"/>
      <c r="B64" s="71"/>
      <c r="C64" s="99"/>
    </row>
    <row r="65" spans="1:3" ht="15">
      <c r="A65" s="100" t="s">
        <v>93</v>
      </c>
      <c r="B65" s="71"/>
      <c r="C65" s="99"/>
    </row>
    <row r="66" spans="1:3">
      <c r="A66" s="101"/>
      <c r="B66" s="71"/>
      <c r="C66" s="99"/>
    </row>
    <row r="67" spans="1:3" ht="51" customHeight="1">
      <c r="A67" s="2" t="s">
        <v>42</v>
      </c>
      <c r="B67" s="2"/>
      <c r="C67" s="102" t="str">
        <f>param!$B$1</f>
        <v>V3.4</v>
      </c>
    </row>
    <row r="68" spans="1:3">
      <c r="A68" s="101"/>
      <c r="B68" s="71"/>
      <c r="C68" s="99"/>
    </row>
    <row r="69" spans="1:3" ht="15">
      <c r="A69" s="100" t="s">
        <v>45</v>
      </c>
      <c r="B69" s="71"/>
      <c r="C69" s="99"/>
    </row>
    <row r="70" spans="1:3">
      <c r="A70" s="101"/>
      <c r="B70" s="71"/>
      <c r="C70" s="99"/>
    </row>
    <row r="71" spans="1:3">
      <c r="A71" s="101"/>
      <c r="B71" s="71"/>
      <c r="C71" s="99"/>
    </row>
    <row r="72" spans="1:3">
      <c r="A72" s="101"/>
      <c r="B72" s="71"/>
      <c r="C72" s="99"/>
    </row>
    <row r="73" spans="1:3">
      <c r="A73" s="101"/>
      <c r="B73" s="71"/>
      <c r="C73" s="99"/>
    </row>
    <row r="74" spans="1:3">
      <c r="A74" s="103"/>
      <c r="B74" s="104"/>
      <c r="C74" s="105"/>
    </row>
  </sheetData>
  <sheetProtection sheet="1" objects="1" scenarios="1"/>
  <mergeCells count="5">
    <mergeCell ref="A1:L1"/>
    <mergeCell ref="B2:F2"/>
    <mergeCell ref="B3:F3"/>
    <mergeCell ref="B32:E32"/>
    <mergeCell ref="A67:B67"/>
  </mergeCells>
  <pageMargins left="0.4375" right="0.343055555555556" top="0.196527777777778" bottom="0.196527777777778" header="0.196527777777778" footer="0.196527777777778"/>
  <pageSetup paperSize="77" scale="70" pageOrder="overThenDown" orientation="landscape" horizontalDpi="300" verticalDpi="300"/>
  <extLst>
    <ext xmlns:x14="http://schemas.microsoft.com/office/spreadsheetml/2009/9/main" uri="{CCE6A557-97BC-4b89-ADB6-D9C93CAAB3DF}">
      <x14:dataValidations xmlns:xm="http://schemas.microsoft.com/office/excel/2006/main" count="1">
        <x14:dataValidation type="list" operator="equal" allowBlank="1" showErrorMessage="1">
          <x14:formula1>
            <xm:f>param!$A$11:$A$26</xm:f>
          </x14:formula1>
          <x14:formula2>
            <xm:f>0</xm:f>
          </x14:formula2>
          <xm:sqref>A12:A18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4"/>
  <sheetViews>
    <sheetView zoomScaleNormal="100" workbookViewId="0">
      <selection activeCell="A38" sqref="A38"/>
    </sheetView>
  </sheetViews>
  <sheetFormatPr baseColWidth="10" defaultColWidth="10.875" defaultRowHeight="14.25"/>
  <cols>
    <col min="1" max="1" width="34.75" style="15" customWidth="1"/>
    <col min="2" max="3" width="14.25" style="15" customWidth="1"/>
    <col min="4" max="6" width="22.375" style="15" customWidth="1"/>
    <col min="7" max="12" width="14.25" style="15" customWidth="1"/>
    <col min="13" max="1024" width="10.875" style="15"/>
  </cols>
  <sheetData>
    <row r="1" spans="1:12" ht="15">
      <c r="A1" s="5" t="s">
        <v>126</v>
      </c>
      <c r="B1" s="5"/>
      <c r="C1" s="5"/>
      <c r="D1" s="5"/>
      <c r="E1" s="5"/>
      <c r="F1" s="5"/>
      <c r="G1" s="5"/>
      <c r="H1" s="5"/>
      <c r="I1" s="5"/>
      <c r="J1" s="5"/>
      <c r="K1" s="5"/>
      <c r="L1" s="5"/>
    </row>
    <row r="2" spans="1:12">
      <c r="A2" s="78" t="s">
        <v>1</v>
      </c>
      <c r="B2" s="4" t="str">
        <f>IF(Synthèse!$B2="","",Synthèse!$B2)</f>
        <v/>
      </c>
      <c r="C2" s="4"/>
      <c r="D2" s="4"/>
      <c r="E2" s="4"/>
      <c r="F2" s="4"/>
    </row>
    <row r="3" spans="1:12">
      <c r="A3" s="78" t="s">
        <v>2</v>
      </c>
      <c r="B3" s="4" t="str">
        <f>IF(Synthèse!$B3="","",Synthèse!$B3)</f>
        <v/>
      </c>
      <c r="C3" s="4"/>
      <c r="D3" s="4"/>
      <c r="E3" s="4"/>
      <c r="F3" s="4"/>
    </row>
    <row r="5" spans="1:12" ht="15">
      <c r="A5" s="18" t="s">
        <v>95</v>
      </c>
    </row>
    <row r="6" spans="1:12">
      <c r="A6" s="80" t="s">
        <v>96</v>
      </c>
      <c r="B6" s="106">
        <f>Synthèse!$B$6</f>
        <v>0</v>
      </c>
    </row>
    <row r="7" spans="1:12">
      <c r="A7" s="80" t="s">
        <v>97</v>
      </c>
      <c r="B7" s="106">
        <f>Synthèse!$B$7</f>
        <v>0</v>
      </c>
    </row>
    <row r="8" spans="1:12">
      <c r="A8" s="80" t="s">
        <v>7</v>
      </c>
      <c r="B8" s="107">
        <f>Synthèse!$B$8</f>
        <v>1</v>
      </c>
    </row>
    <row r="10" spans="1:12" ht="15">
      <c r="A10" s="18" t="s">
        <v>127</v>
      </c>
    </row>
    <row r="11" spans="1:12" ht="34.35" customHeight="1">
      <c r="A11" s="79" t="s">
        <v>99</v>
      </c>
      <c r="B11" s="118" t="s">
        <v>102</v>
      </c>
      <c r="C11" s="118" t="s">
        <v>128</v>
      </c>
      <c r="D11" s="1" t="s">
        <v>129</v>
      </c>
      <c r="E11" s="1"/>
      <c r="F11" s="1"/>
    </row>
    <row r="12" spans="1:12" ht="26.85" customHeight="1">
      <c r="A12" s="86"/>
      <c r="B12" s="28"/>
      <c r="C12" s="125" t="str">
        <f t="shared" ref="C12:C18" si="0">IF(B12="","",B12/$B$8)</f>
        <v/>
      </c>
      <c r="D12" s="152" t="s">
        <v>130</v>
      </c>
      <c r="E12" s="152"/>
      <c r="F12" s="152"/>
    </row>
    <row r="13" spans="1:12" ht="26.85" customHeight="1">
      <c r="A13" s="86"/>
      <c r="B13" s="28"/>
      <c r="C13" s="125" t="str">
        <f t="shared" si="0"/>
        <v/>
      </c>
      <c r="D13" s="152" t="s">
        <v>130</v>
      </c>
      <c r="E13" s="152"/>
      <c r="F13" s="152"/>
    </row>
    <row r="14" spans="1:12" ht="26.85" customHeight="1">
      <c r="A14" s="86"/>
      <c r="B14" s="28"/>
      <c r="C14" s="125" t="str">
        <f t="shared" si="0"/>
        <v/>
      </c>
      <c r="D14" s="152" t="s">
        <v>130</v>
      </c>
      <c r="E14" s="152"/>
      <c r="F14" s="152"/>
    </row>
    <row r="15" spans="1:12" ht="26.85" customHeight="1">
      <c r="A15" s="86"/>
      <c r="B15" s="28"/>
      <c r="C15" s="125" t="str">
        <f t="shared" si="0"/>
        <v/>
      </c>
      <c r="D15" s="152" t="s">
        <v>130</v>
      </c>
      <c r="E15" s="152"/>
      <c r="F15" s="152"/>
      <c r="L15" s="55"/>
    </row>
    <row r="16" spans="1:12" ht="26.85" customHeight="1">
      <c r="A16" s="86"/>
      <c r="B16" s="28"/>
      <c r="C16" s="125" t="str">
        <f t="shared" si="0"/>
        <v/>
      </c>
      <c r="D16" s="152" t="s">
        <v>130</v>
      </c>
      <c r="E16" s="152"/>
      <c r="F16" s="152"/>
    </row>
    <row r="17" spans="1:12" ht="26.85" customHeight="1">
      <c r="A17" s="86"/>
      <c r="B17" s="28"/>
      <c r="C17" s="125" t="str">
        <f t="shared" si="0"/>
        <v/>
      </c>
      <c r="D17" s="152" t="s">
        <v>130</v>
      </c>
      <c r="E17" s="152"/>
      <c r="F17" s="152"/>
    </row>
    <row r="18" spans="1:12" ht="26.85" customHeight="1">
      <c r="A18" s="86"/>
      <c r="B18" s="28"/>
      <c r="C18" s="125" t="str">
        <f t="shared" si="0"/>
        <v/>
      </c>
      <c r="D18" s="152" t="s">
        <v>130</v>
      </c>
      <c r="E18" s="152"/>
      <c r="F18" s="152"/>
    </row>
    <row r="21" spans="1:12" ht="15">
      <c r="A21" s="18" t="s">
        <v>104</v>
      </c>
    </row>
    <row r="22" spans="1:12" ht="30">
      <c r="A22" s="79" t="s">
        <v>99</v>
      </c>
      <c r="B22" s="118" t="s">
        <v>105</v>
      </c>
      <c r="C22" s="118" t="s">
        <v>106</v>
      </c>
      <c r="D22" s="118" t="s">
        <v>107</v>
      </c>
      <c r="E22" s="118" t="s">
        <v>108</v>
      </c>
      <c r="F22" s="118" t="s">
        <v>109</v>
      </c>
      <c r="G22" s="118" t="s">
        <v>110</v>
      </c>
      <c r="H22" s="118" t="s">
        <v>111</v>
      </c>
      <c r="I22" s="118" t="s">
        <v>112</v>
      </c>
      <c r="J22" s="118" t="s">
        <v>113</v>
      </c>
      <c r="K22" s="118" t="s">
        <v>114</v>
      </c>
      <c r="L22" s="118" t="s">
        <v>115</v>
      </c>
    </row>
    <row r="23" spans="1:12">
      <c r="A23" s="81" t="str">
        <f t="shared" ref="A23:A29" si="1">IF(A12="","",A12)</f>
        <v/>
      </c>
      <c r="B23" s="93"/>
      <c r="C23" s="93"/>
      <c r="D23" s="93"/>
      <c r="E23" s="93"/>
      <c r="F23" s="93"/>
      <c r="G23" s="93"/>
      <c r="H23" s="93"/>
      <c r="I23" s="93"/>
      <c r="J23" s="93"/>
      <c r="K23" s="93"/>
      <c r="L23" s="119" t="str">
        <f t="shared" ref="L23:L29" si="2">IF(SUM(B23:K23)=0,"",SUM(B23:K23))</f>
        <v/>
      </c>
    </row>
    <row r="24" spans="1:12">
      <c r="A24" s="81" t="str">
        <f t="shared" si="1"/>
        <v/>
      </c>
      <c r="B24" s="93"/>
      <c r="C24" s="93"/>
      <c r="D24" s="93"/>
      <c r="E24" s="93"/>
      <c r="F24" s="93"/>
      <c r="G24" s="93"/>
      <c r="H24" s="93"/>
      <c r="I24" s="93"/>
      <c r="J24" s="93"/>
      <c r="K24" s="93"/>
      <c r="L24" s="119" t="str">
        <f t="shared" si="2"/>
        <v/>
      </c>
    </row>
    <row r="25" spans="1:12">
      <c r="A25" s="81" t="str">
        <f t="shared" si="1"/>
        <v/>
      </c>
      <c r="B25" s="93"/>
      <c r="C25" s="93"/>
      <c r="D25" s="93"/>
      <c r="E25" s="93"/>
      <c r="F25" s="93"/>
      <c r="G25" s="93"/>
      <c r="H25" s="93"/>
      <c r="I25" s="93"/>
      <c r="J25" s="93"/>
      <c r="K25" s="93"/>
      <c r="L25" s="119" t="str">
        <f t="shared" si="2"/>
        <v/>
      </c>
    </row>
    <row r="26" spans="1:12">
      <c r="A26" s="81" t="str">
        <f t="shared" si="1"/>
        <v/>
      </c>
      <c r="B26" s="93"/>
      <c r="C26" s="93"/>
      <c r="D26" s="93"/>
      <c r="E26" s="93"/>
      <c r="F26" s="93"/>
      <c r="G26" s="93"/>
      <c r="H26" s="93"/>
      <c r="I26" s="93"/>
      <c r="J26" s="93"/>
      <c r="K26" s="93"/>
      <c r="L26" s="119" t="str">
        <f t="shared" si="2"/>
        <v/>
      </c>
    </row>
    <row r="27" spans="1:12">
      <c r="A27" s="81" t="str">
        <f t="shared" si="1"/>
        <v/>
      </c>
      <c r="B27" s="93"/>
      <c r="C27" s="93"/>
      <c r="D27" s="93"/>
      <c r="E27" s="93"/>
      <c r="F27" s="93"/>
      <c r="G27" s="93"/>
      <c r="H27" s="93"/>
      <c r="I27" s="93"/>
      <c r="J27" s="93"/>
      <c r="K27" s="93"/>
      <c r="L27" s="119" t="str">
        <f t="shared" si="2"/>
        <v/>
      </c>
    </row>
    <row r="28" spans="1:12">
      <c r="A28" s="81" t="str">
        <f t="shared" si="1"/>
        <v/>
      </c>
      <c r="B28" s="93"/>
      <c r="C28" s="93"/>
      <c r="D28" s="93"/>
      <c r="E28" s="93"/>
      <c r="F28" s="93"/>
      <c r="G28" s="93"/>
      <c r="H28" s="93"/>
      <c r="I28" s="93"/>
      <c r="J28" s="93"/>
      <c r="K28" s="93"/>
      <c r="L28" s="119" t="str">
        <f t="shared" si="2"/>
        <v/>
      </c>
    </row>
    <row r="29" spans="1:12">
      <c r="A29" s="81" t="str">
        <f t="shared" si="1"/>
        <v/>
      </c>
      <c r="B29" s="93"/>
      <c r="C29" s="93"/>
      <c r="D29" s="93"/>
      <c r="E29" s="93"/>
      <c r="F29" s="93"/>
      <c r="G29" s="93"/>
      <c r="H29" s="93"/>
      <c r="I29" s="93"/>
      <c r="J29" s="93"/>
      <c r="K29" s="93"/>
      <c r="L29" s="119" t="str">
        <f t="shared" si="2"/>
        <v/>
      </c>
    </row>
    <row r="30" spans="1:12" ht="36" customHeight="1">
      <c r="A30" s="80" t="s">
        <v>116</v>
      </c>
      <c r="B30" s="120" t="str">
        <f t="shared" ref="B30:K30" si="3">IF(COUNTIF(B23:B29,"&gt;0")&gt;1,"Attention, il n'est pas prévu d'avoir plusieurs activités sur la même UP","")</f>
        <v/>
      </c>
      <c r="C30" s="127" t="str">
        <f t="shared" si="3"/>
        <v/>
      </c>
      <c r="D30" s="127" t="str">
        <f t="shared" si="3"/>
        <v/>
      </c>
      <c r="E30" s="127" t="str">
        <f t="shared" si="3"/>
        <v/>
      </c>
      <c r="F30" s="127" t="str">
        <f t="shared" si="3"/>
        <v/>
      </c>
      <c r="G30" s="127" t="str">
        <f t="shared" si="3"/>
        <v/>
      </c>
      <c r="H30" s="127" t="str">
        <f t="shared" si="3"/>
        <v/>
      </c>
      <c r="I30" s="127" t="str">
        <f t="shared" si="3"/>
        <v/>
      </c>
      <c r="J30" s="127" t="str">
        <f t="shared" si="3"/>
        <v/>
      </c>
      <c r="K30" s="127" t="str">
        <f t="shared" si="3"/>
        <v/>
      </c>
    </row>
    <row r="32" spans="1:12" ht="15">
      <c r="A32" s="18" t="s">
        <v>117</v>
      </c>
      <c r="B32" s="4"/>
      <c r="C32" s="4"/>
      <c r="D32" s="4"/>
      <c r="E32" s="4"/>
    </row>
    <row r="33" spans="1:11" ht="23.85" customHeight="1">
      <c r="A33" s="79" t="s">
        <v>49</v>
      </c>
      <c r="B33" s="79" t="s">
        <v>50</v>
      </c>
      <c r="C33" s="79" t="s">
        <v>51</v>
      </c>
      <c r="D33" s="79" t="s">
        <v>52</v>
      </c>
      <c r="E33" s="79" t="s">
        <v>53</v>
      </c>
      <c r="F33" s="79" t="s">
        <v>54</v>
      </c>
      <c r="G33" s="79" t="s">
        <v>55</v>
      </c>
      <c r="H33" s="79" t="s">
        <v>56</v>
      </c>
      <c r="I33" s="79" t="s">
        <v>57</v>
      </c>
      <c r="J33" s="79" t="s">
        <v>58</v>
      </c>
      <c r="K33" s="79" t="s">
        <v>59</v>
      </c>
    </row>
    <row r="34" spans="1:11" ht="23.85" customHeight="1">
      <c r="A34" s="79" t="s">
        <v>118</v>
      </c>
      <c r="B34" s="80">
        <v>1</v>
      </c>
      <c r="C34" s="80">
        <v>2</v>
      </c>
      <c r="D34" s="80">
        <v>3</v>
      </c>
      <c r="E34" s="80">
        <v>4</v>
      </c>
      <c r="F34" s="80">
        <v>5</v>
      </c>
      <c r="G34" s="80">
        <v>6</v>
      </c>
      <c r="H34" s="80">
        <v>7</v>
      </c>
      <c r="I34" s="80">
        <v>8</v>
      </c>
      <c r="J34" s="80">
        <v>9</v>
      </c>
      <c r="K34" s="80">
        <v>10</v>
      </c>
    </row>
    <row r="35" spans="1:11" ht="23.85" customHeight="1">
      <c r="A35" s="80" t="s">
        <v>67</v>
      </c>
      <c r="B35" s="128" t="str">
        <f>CONCATENATE(param!$A$36,B34)</f>
        <v>Palmipèdes – Autres1</v>
      </c>
      <c r="C35" s="128" t="str">
        <f>CONCATENATE(param!$A$36,C34)</f>
        <v>Palmipèdes – Autres2</v>
      </c>
      <c r="D35" s="128" t="str">
        <f>CONCATENATE(param!$A$36,D34)</f>
        <v>Palmipèdes – Autres3</v>
      </c>
      <c r="E35" s="128" t="str">
        <f>CONCATENATE(param!$A$36,E34)</f>
        <v>Palmipèdes – Autres4</v>
      </c>
      <c r="F35" s="128" t="str">
        <f>CONCATENATE(param!$A$36,F34)</f>
        <v>Palmipèdes – Autres5</v>
      </c>
      <c r="G35" s="128" t="str">
        <f>CONCATENATE(param!$A$36,G34)</f>
        <v>Palmipèdes – Autres6</v>
      </c>
      <c r="H35" s="128" t="str">
        <f>CONCATENATE(param!$A$36,H34)</f>
        <v>Palmipèdes – Autres7</v>
      </c>
      <c r="I35" s="128" t="str">
        <f>CONCATENATE(param!$A$36,I34)</f>
        <v>Palmipèdes – Autres8</v>
      </c>
      <c r="J35" s="128" t="str">
        <f>CONCATENATE(param!$A$36,J34)</f>
        <v>Palmipèdes – Autres9</v>
      </c>
      <c r="K35" s="128" t="str">
        <f>CONCATENATE(param!$A$36,K34)</f>
        <v>Palmipèdes – Autres10</v>
      </c>
    </row>
    <row r="36" spans="1:11" ht="46.7" customHeight="1">
      <c r="A36" s="80" t="s">
        <v>68</v>
      </c>
      <c r="B36" s="89" t="str">
        <f>IFERROR(HLOOKUP(B35,Liste_UP!$B$9:$P$11,2,0),"")</f>
        <v/>
      </c>
      <c r="C36" s="89" t="str">
        <f>IFERROR(HLOOKUP(C35,Liste_UP!$B$9:$P$11,2,0),"")</f>
        <v/>
      </c>
      <c r="D36" s="89" t="str">
        <f>IFERROR(HLOOKUP(D35,Liste_UP!$B$9:$P$11,2,0),"")</f>
        <v/>
      </c>
      <c r="E36" s="89" t="str">
        <f>IFERROR(HLOOKUP(E35,Liste_UP!$B$9:$P$11,2,0),"")</f>
        <v/>
      </c>
      <c r="F36" s="89" t="str">
        <f>IFERROR(HLOOKUP(F35,Liste_UP!$B$9:$P$11,2,0),"")</f>
        <v/>
      </c>
      <c r="G36" s="89" t="str">
        <f>IFERROR(HLOOKUP(G35,Liste_UP!$B$9:$P$11,2,0),"")</f>
        <v/>
      </c>
      <c r="H36" s="89" t="str">
        <f>IFERROR(HLOOKUP(H35,Liste_UP!$B$9:$P$11,2,0),"")</f>
        <v/>
      </c>
      <c r="I36" s="89" t="str">
        <f>IFERROR(HLOOKUP(I35,Liste_UP!$B$9:$P$11,2,0),"")</f>
        <v/>
      </c>
      <c r="J36" s="89" t="str">
        <f>IFERROR(HLOOKUP(J35,Liste_UP!$B$9:$P$11,2,0),"")</f>
        <v/>
      </c>
      <c r="K36" s="89" t="str">
        <f>IFERROR(HLOOKUP(K35,Liste_UP!$B$9:$P$11,2,0),"")</f>
        <v/>
      </c>
    </row>
    <row r="37" spans="1:11" ht="52.15" customHeight="1">
      <c r="A37" s="80" t="s">
        <v>69</v>
      </c>
      <c r="B37" s="89" t="str">
        <f>IFERROR(HLOOKUP(B35,Liste_UP!$B$9:$P$11,3,0),"")</f>
        <v/>
      </c>
      <c r="C37" s="89" t="str">
        <f>IFERROR(HLOOKUP(C35,Liste_UP!$B$9:$P$11,3,0),"")</f>
        <v/>
      </c>
      <c r="D37" s="89" t="str">
        <f>IFERROR(HLOOKUP(D35,Liste_UP!$B$9:$P$11,3,0),"")</f>
        <v/>
      </c>
      <c r="E37" s="89" t="str">
        <f>IFERROR(HLOOKUP(E35,Liste_UP!$B$9:$P$11,3,0),"")</f>
        <v/>
      </c>
      <c r="F37" s="89" t="str">
        <f>IFERROR(HLOOKUP(F35,Liste_UP!$B$9:$P$11,3,0),"")</f>
        <v/>
      </c>
      <c r="G37" s="89" t="str">
        <f>IFERROR(HLOOKUP(G35,Liste_UP!$B$9:$P$11,3,0),"")</f>
        <v/>
      </c>
      <c r="H37" s="89" t="str">
        <f>IFERROR(HLOOKUP(H35,Liste_UP!$B$9:$P$11,3,0),"")</f>
        <v/>
      </c>
      <c r="I37" s="89" t="str">
        <f>IFERROR(HLOOKUP(I35,Liste_UP!$B$9:$P$11,3,0),"")</f>
        <v/>
      </c>
      <c r="J37" s="89" t="str">
        <f>IFERROR(HLOOKUP(J35,Liste_UP!$B$9:$P$11,3,0),"")</f>
        <v/>
      </c>
      <c r="K37" s="89" t="str">
        <f>IFERROR(HLOOKUP(K35,Liste_UP!$B$9:$P$11,3,0),"")</f>
        <v/>
      </c>
    </row>
    <row r="38" spans="1:11">
      <c r="A38" s="81" t="s">
        <v>119</v>
      </c>
      <c r="B38" s="89" t="str">
        <f>IFERROR(HLOOKUP(B35,Liste_UP!$S$9:$AG$96,86,0),"")</f>
        <v/>
      </c>
      <c r="C38" s="89" t="str">
        <f>IFERROR(HLOOKUP(C35,Liste_UP!$S$9:$AG$96,86,0),"")</f>
        <v/>
      </c>
      <c r="D38" s="89" t="str">
        <f>IFERROR(HLOOKUP(D35,Liste_UP!$S$9:$AG$96,86,0),"")</f>
        <v/>
      </c>
      <c r="E38" s="89" t="str">
        <f>IFERROR(HLOOKUP(E35,Liste_UP!$S$9:$AG$96,86,0),"")</f>
        <v/>
      </c>
      <c r="F38" s="89" t="str">
        <f>IFERROR(HLOOKUP(F35,Liste_UP!$S$9:$AG$96,86,0),"")</f>
        <v/>
      </c>
      <c r="G38" s="89" t="str">
        <f>IFERROR(HLOOKUP(G35,Liste_UP!$S$9:$AG$96,86,0),"")</f>
        <v/>
      </c>
      <c r="H38" s="89" t="str">
        <f>IFERROR(HLOOKUP(H35,Liste_UP!$S$9:$AG$96,86,0),"")</f>
        <v/>
      </c>
      <c r="I38" s="89" t="str">
        <f>IFERROR(HLOOKUP(I35,Liste_UP!$S$9:$AG$96,86,0),"")</f>
        <v/>
      </c>
      <c r="J38" s="89" t="str">
        <f>IFERROR(HLOOKUP(J35,Liste_UP!$S$9:$AG$96,86,0),"")</f>
        <v/>
      </c>
      <c r="K38" s="89" t="str">
        <f>IFERROR(HLOOKUP(K35,Liste_UP!$S$9:$AG$96,86,0),"")</f>
        <v/>
      </c>
    </row>
    <row r="39" spans="1:11">
      <c r="A39" s="81" t="s">
        <v>120</v>
      </c>
      <c r="B39" s="89" t="str">
        <f>IFERROR(HLOOKUP(B35,Liste_UP!$S$9:$AG$96,87,0),"")</f>
        <v/>
      </c>
      <c r="C39" s="89" t="str">
        <f>IFERROR(HLOOKUP(C35,Liste_UP!$S$9:$AG$96,87,0),"")</f>
        <v/>
      </c>
      <c r="D39" s="89" t="str">
        <f>IFERROR(HLOOKUP(D35,Liste_UP!$S$9:$AG$96,87,0),"")</f>
        <v/>
      </c>
      <c r="E39" s="89" t="str">
        <f>IFERROR(HLOOKUP(E35,Liste_UP!$S$9:$AG$96,87,0),"")</f>
        <v/>
      </c>
      <c r="F39" s="89" t="str">
        <f>IFERROR(HLOOKUP(F35,Liste_UP!$S$9:$AG$96,87,0),"")</f>
        <v/>
      </c>
      <c r="G39" s="89" t="str">
        <f>IFERROR(HLOOKUP(G35,Liste_UP!$S$9:$AG$96,87,0),"")</f>
        <v/>
      </c>
      <c r="H39" s="89" t="str">
        <f>IFERROR(HLOOKUP(H35,Liste_UP!$S$9:$AG$96,87,0),"")</f>
        <v/>
      </c>
      <c r="I39" s="89" t="str">
        <f>IFERROR(HLOOKUP(I35,Liste_UP!$S$9:$AG$96,87,0),"")</f>
        <v/>
      </c>
      <c r="J39" s="89" t="str">
        <f>IFERROR(HLOOKUP(J35,Liste_UP!$S$9:$AG$96,87,0),"")</f>
        <v/>
      </c>
      <c r="K39" s="89" t="str">
        <f>IFERROR(HLOOKUP(K35,Liste_UP!$S$9:$AG$96,87,0),"")</f>
        <v/>
      </c>
    </row>
    <row r="40" spans="1:11">
      <c r="A40" s="81" t="s">
        <v>121</v>
      </c>
      <c r="B40" s="89" t="str">
        <f>IFERROR(HLOOKUP(B35,Liste_UP!$S$9:$AG$96,88,0),"")</f>
        <v/>
      </c>
      <c r="C40" s="89" t="str">
        <f>IFERROR(HLOOKUP(C35,Liste_UP!$S$9:$AG$96,88,0),"")</f>
        <v/>
      </c>
      <c r="D40" s="89" t="str">
        <f>IFERROR(HLOOKUP(D35,Liste_UP!$S$9:$AG$96,88,0),"")</f>
        <v/>
      </c>
      <c r="E40" s="89" t="str">
        <f>IFERROR(HLOOKUP(E35,Liste_UP!$S$9:$AG$96,88,0),"")</f>
        <v/>
      </c>
      <c r="F40" s="89" t="str">
        <f>IFERROR(HLOOKUP(F35,Liste_UP!$S$9:$AG$96,88,0),"")</f>
        <v/>
      </c>
      <c r="G40" s="89" t="str">
        <f>IFERROR(HLOOKUP(G35,Liste_UP!$S$9:$AG$96,88,0),"")</f>
        <v/>
      </c>
      <c r="H40" s="89" t="str">
        <f>IFERROR(HLOOKUP(H35,Liste_UP!$S$9:$AG$96,88,0),"")</f>
        <v/>
      </c>
      <c r="I40" s="89" t="str">
        <f>IFERROR(HLOOKUP(I35,Liste_UP!$S$9:$AG$96,88,0),"")</f>
        <v/>
      </c>
      <c r="J40" s="89" t="str">
        <f>IFERROR(HLOOKUP(J35,Liste_UP!$S$9:$AG$96,88,0),"")</f>
        <v/>
      </c>
      <c r="K40" s="89" t="str">
        <f>IFERROR(HLOOKUP(K35,Liste_UP!$S$9:$AG$96,88,0),"")</f>
        <v/>
      </c>
    </row>
    <row r="41" spans="1:11">
      <c r="B41" s="91"/>
    </row>
    <row r="44" spans="1:11" ht="15">
      <c r="A44" s="18" t="s">
        <v>122</v>
      </c>
    </row>
    <row r="45" spans="1:11" ht="27" customHeight="1">
      <c r="A45" s="79" t="s">
        <v>99</v>
      </c>
      <c r="B45" s="122" t="s">
        <v>123</v>
      </c>
      <c r="C45" s="122" t="s">
        <v>124</v>
      </c>
      <c r="D45" s="122" t="s">
        <v>125</v>
      </c>
    </row>
    <row r="46" spans="1:11">
      <c r="A46" s="123" t="str">
        <f t="shared" ref="A46:A52" si="4">IF(A12="","",A12)</f>
        <v/>
      </c>
      <c r="B46" s="124" t="str">
        <f t="shared" ref="B46:B52" si="5">IF($A46="","",SUMPRODUCT($B$39:$K$39,B23:K23)/L23)</f>
        <v/>
      </c>
      <c r="C46" s="124" t="str">
        <f t="shared" ref="C46:C52" si="6">IF($A46="","",SUMPRODUCT($B$38:$K$38,B23:K23)/L23)</f>
        <v/>
      </c>
      <c r="D46" s="125" t="str">
        <f t="shared" ref="D46:D52" si="7">IF(A46="","",(B46*0.5+C46*1)*C12)</f>
        <v/>
      </c>
    </row>
    <row r="47" spans="1:11">
      <c r="A47" s="123" t="str">
        <f t="shared" si="4"/>
        <v/>
      </c>
      <c r="B47" s="124" t="str">
        <f t="shared" si="5"/>
        <v/>
      </c>
      <c r="C47" s="124" t="str">
        <f t="shared" si="6"/>
        <v/>
      </c>
      <c r="D47" s="125" t="str">
        <f t="shared" si="7"/>
        <v/>
      </c>
    </row>
    <row r="48" spans="1:11">
      <c r="A48" s="123" t="str">
        <f t="shared" si="4"/>
        <v/>
      </c>
      <c r="B48" s="124" t="str">
        <f t="shared" si="5"/>
        <v/>
      </c>
      <c r="C48" s="124" t="str">
        <f t="shared" si="6"/>
        <v/>
      </c>
      <c r="D48" s="125" t="str">
        <f t="shared" si="7"/>
        <v/>
      </c>
    </row>
    <row r="49" spans="1:4">
      <c r="A49" s="123" t="str">
        <f t="shared" si="4"/>
        <v/>
      </c>
      <c r="B49" s="124" t="str">
        <f t="shared" si="5"/>
        <v/>
      </c>
      <c r="C49" s="124" t="str">
        <f t="shared" si="6"/>
        <v/>
      </c>
      <c r="D49" s="125" t="str">
        <f t="shared" si="7"/>
        <v/>
      </c>
    </row>
    <row r="50" spans="1:4">
      <c r="A50" s="123" t="str">
        <f t="shared" si="4"/>
        <v/>
      </c>
      <c r="B50" s="124" t="str">
        <f t="shared" si="5"/>
        <v/>
      </c>
      <c r="C50" s="124" t="str">
        <f t="shared" si="6"/>
        <v/>
      </c>
      <c r="D50" s="125" t="str">
        <f t="shared" si="7"/>
        <v/>
      </c>
    </row>
    <row r="51" spans="1:4">
      <c r="A51" s="123" t="str">
        <f t="shared" si="4"/>
        <v/>
      </c>
      <c r="B51" s="124" t="str">
        <f t="shared" si="5"/>
        <v/>
      </c>
      <c r="C51" s="124" t="str">
        <f t="shared" si="6"/>
        <v/>
      </c>
      <c r="D51" s="125" t="str">
        <f t="shared" si="7"/>
        <v/>
      </c>
    </row>
    <row r="52" spans="1:4">
      <c r="A52" s="123" t="str">
        <f t="shared" si="4"/>
        <v/>
      </c>
      <c r="B52" s="124" t="str">
        <f t="shared" si="5"/>
        <v/>
      </c>
      <c r="C52" s="124" t="str">
        <f t="shared" si="6"/>
        <v/>
      </c>
      <c r="D52" s="125" t="str">
        <f t="shared" si="7"/>
        <v/>
      </c>
    </row>
    <row r="55" spans="1:4" ht="15">
      <c r="A55" s="18" t="s">
        <v>35</v>
      </c>
    </row>
    <row r="56" spans="1:4" ht="15">
      <c r="A56" s="79" t="s">
        <v>21</v>
      </c>
    </row>
    <row r="57" spans="1:4" ht="15">
      <c r="A57" s="126">
        <f>ROUNDDOWN(SUM(D46:D52),2)</f>
        <v>0</v>
      </c>
    </row>
    <row r="60" spans="1:4" ht="15">
      <c r="A60" s="95" t="s">
        <v>38</v>
      </c>
      <c r="B60" s="96"/>
      <c r="C60" s="97"/>
    </row>
    <row r="61" spans="1:4">
      <c r="A61" s="98" t="s">
        <v>39</v>
      </c>
      <c r="B61" s="71"/>
      <c r="C61" s="99"/>
    </row>
    <row r="62" spans="1:4" ht="15">
      <c r="A62" s="100"/>
      <c r="B62" s="71"/>
      <c r="C62" s="99"/>
    </row>
    <row r="63" spans="1:4" ht="15">
      <c r="A63" s="100" t="s">
        <v>40</v>
      </c>
      <c r="B63" s="71"/>
      <c r="C63" s="99"/>
    </row>
    <row r="64" spans="1:4" ht="15">
      <c r="A64" s="100"/>
      <c r="B64" s="71"/>
      <c r="C64" s="99"/>
    </row>
    <row r="65" spans="1:3" ht="15">
      <c r="A65" s="100" t="s">
        <v>93</v>
      </c>
      <c r="B65" s="71"/>
      <c r="C65" s="99"/>
    </row>
    <row r="66" spans="1:3">
      <c r="A66" s="101"/>
      <c r="B66" s="71"/>
      <c r="C66" s="99"/>
    </row>
    <row r="67" spans="1:3" ht="51" customHeight="1">
      <c r="A67" s="2" t="s">
        <v>42</v>
      </c>
      <c r="B67" s="2"/>
      <c r="C67" s="102" t="str">
        <f>param!$B$1</f>
        <v>V3.4</v>
      </c>
    </row>
    <row r="68" spans="1:3">
      <c r="A68" s="101"/>
      <c r="B68" s="71"/>
      <c r="C68" s="99"/>
    </row>
    <row r="69" spans="1:3" ht="15">
      <c r="A69" s="100" t="s">
        <v>45</v>
      </c>
      <c r="B69" s="71"/>
      <c r="C69" s="99"/>
    </row>
    <row r="70" spans="1:3">
      <c r="A70" s="101"/>
      <c r="B70" s="71"/>
      <c r="C70" s="99"/>
    </row>
    <row r="71" spans="1:3">
      <c r="A71" s="101"/>
      <c r="B71" s="71"/>
      <c r="C71" s="99"/>
    </row>
    <row r="72" spans="1:3">
      <c r="A72" s="101"/>
      <c r="B72" s="71"/>
      <c r="C72" s="99"/>
    </row>
    <row r="73" spans="1:3">
      <c r="A73" s="101"/>
      <c r="B73" s="71"/>
      <c r="C73" s="99"/>
    </row>
    <row r="74" spans="1:3">
      <c r="A74" s="103"/>
      <c r="B74" s="104"/>
      <c r="C74" s="105"/>
    </row>
  </sheetData>
  <sheetProtection sheet="1" objects="1" scenarios="1"/>
  <mergeCells count="13">
    <mergeCell ref="D18:F18"/>
    <mergeCell ref="B32:E32"/>
    <mergeCell ref="A67:B67"/>
    <mergeCell ref="D13:F13"/>
    <mergeCell ref="D14:F14"/>
    <mergeCell ref="D15:F15"/>
    <mergeCell ref="D16:F16"/>
    <mergeCell ref="D17:F17"/>
    <mergeCell ref="A1:L1"/>
    <mergeCell ref="B2:F2"/>
    <mergeCell ref="B3:F3"/>
    <mergeCell ref="D11:F11"/>
    <mergeCell ref="D12:F12"/>
  </mergeCells>
  <pageMargins left="0.14374999999999999" right="0.33194444444444399" top="0.196527777777778" bottom="0.196527777777778" header="0.196527777777778" footer="0.196527777777778"/>
  <pageSetup paperSize="77" scale="65" orientation="landscape" horizontalDpi="300" verticalDpi="300"/>
  <extLst>
    <ext xmlns:x14="http://schemas.microsoft.com/office/spreadsheetml/2009/9/main" uri="{CCE6A557-97BC-4b89-ADB6-D9C93CAAB3DF}">
      <x14:dataValidations xmlns:xm="http://schemas.microsoft.com/office/excel/2006/main" count="1">
        <x14:dataValidation type="list" operator="equal">
          <x14:formula1>
            <xm:f>param!$I$11:$I$26</xm:f>
          </x14:formula1>
          <x14:formula2>
            <xm:f>0</xm:f>
          </x14:formula2>
          <xm:sqref>A12:A18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9"/>
  <sheetViews>
    <sheetView zoomScaleNormal="100" workbookViewId="0">
      <selection activeCell="A43" sqref="A43"/>
    </sheetView>
  </sheetViews>
  <sheetFormatPr baseColWidth="10" defaultColWidth="10.875" defaultRowHeight="14.25"/>
  <cols>
    <col min="1" max="1" width="32.375" style="15" customWidth="1"/>
    <col min="2" max="4" width="13.125" style="15" customWidth="1"/>
    <col min="5" max="5" width="14.375" style="15" customWidth="1"/>
    <col min="6" max="12" width="13.125" style="15" customWidth="1"/>
    <col min="13" max="1024" width="10.875" style="15"/>
  </cols>
  <sheetData>
    <row r="1" spans="1:12" ht="15">
      <c r="A1" s="5" t="s">
        <v>131</v>
      </c>
      <c r="B1" s="5"/>
      <c r="C1" s="5"/>
      <c r="D1" s="5"/>
      <c r="E1" s="5"/>
      <c r="F1" s="5"/>
      <c r="G1" s="5"/>
      <c r="H1" s="5"/>
      <c r="I1" s="5"/>
      <c r="J1" s="5"/>
      <c r="K1" s="5"/>
      <c r="L1" s="5"/>
    </row>
    <row r="2" spans="1:12">
      <c r="A2" s="78" t="s">
        <v>1</v>
      </c>
      <c r="B2" s="4" t="str">
        <f>IF(Synthèse!$B2="","",Synthèse!$B2)</f>
        <v/>
      </c>
      <c r="C2" s="4"/>
      <c r="D2" s="4"/>
      <c r="E2" s="4"/>
      <c r="F2" s="4"/>
    </row>
    <row r="3" spans="1:12">
      <c r="A3" s="78" t="s">
        <v>2</v>
      </c>
      <c r="B3" s="4" t="str">
        <f>IF(Synthèse!$B3="","",Synthèse!$B3)</f>
        <v/>
      </c>
      <c r="C3" s="4"/>
      <c r="D3" s="4"/>
      <c r="E3" s="4"/>
      <c r="F3" s="4"/>
    </row>
    <row r="5" spans="1:12" ht="15">
      <c r="A5" s="18" t="s">
        <v>95</v>
      </c>
      <c r="B5" s="129" t="s">
        <v>132</v>
      </c>
    </row>
    <row r="6" spans="1:12">
      <c r="A6" s="80" t="s">
        <v>96</v>
      </c>
      <c r="B6" s="106">
        <f>Synthèse!$B$6</f>
        <v>0</v>
      </c>
    </row>
    <row r="7" spans="1:12">
      <c r="A7" s="80" t="s">
        <v>97</v>
      </c>
      <c r="B7" s="106">
        <f>Synthèse!$B$7</f>
        <v>0</v>
      </c>
    </row>
    <row r="8" spans="1:12">
      <c r="A8" s="80" t="s">
        <v>7</v>
      </c>
      <c r="B8" s="107">
        <f>Synthèse!$B$8</f>
        <v>1</v>
      </c>
    </row>
    <row r="10" spans="1:12" ht="15">
      <c r="A10" s="18" t="s">
        <v>98</v>
      </c>
    </row>
    <row r="11" spans="1:12" ht="15">
      <c r="A11" s="79" t="s">
        <v>133</v>
      </c>
      <c r="B11" s="130" t="s">
        <v>100</v>
      </c>
      <c r="C11" s="109" t="s">
        <v>101</v>
      </c>
      <c r="D11" s="110" t="s">
        <v>134</v>
      </c>
      <c r="E11" s="79" t="s">
        <v>135</v>
      </c>
    </row>
    <row r="12" spans="1:12">
      <c r="A12" s="86"/>
      <c r="B12" s="112"/>
      <c r="C12" s="15" t="str">
        <f>IF(A12="","",VLOOKUP(A12,param!$E$14:$F$29,2,0))</f>
        <v/>
      </c>
      <c r="D12" s="113" t="str">
        <f t="shared" ref="D12:D18" si="0">IF(A12="","",C12*B12)</f>
        <v/>
      </c>
      <c r="E12" s="114" t="str">
        <f t="shared" ref="E12:E18" si="1">IF(A12="","",IFERROR((D12/L23),))</f>
        <v/>
      </c>
      <c r="F12" s="115"/>
    </row>
    <row r="13" spans="1:12">
      <c r="A13" s="86"/>
      <c r="B13" s="112"/>
      <c r="C13" s="15" t="str">
        <f>IF(A13="","",VLOOKUP(A13,param!$E$14:$F$29,2,0))</f>
        <v/>
      </c>
      <c r="D13" s="113" t="str">
        <f t="shared" si="0"/>
        <v/>
      </c>
      <c r="E13" s="114" t="str">
        <f t="shared" si="1"/>
        <v/>
      </c>
    </row>
    <row r="14" spans="1:12">
      <c r="A14" s="86"/>
      <c r="B14" s="112"/>
      <c r="C14" s="15" t="str">
        <f>IF(A14="","",VLOOKUP(A14,param!$E$14:$F$29,2,0))</f>
        <v/>
      </c>
      <c r="D14" s="116" t="str">
        <f t="shared" si="0"/>
        <v/>
      </c>
      <c r="E14" s="114" t="str">
        <f t="shared" si="1"/>
        <v/>
      </c>
    </row>
    <row r="15" spans="1:12">
      <c r="A15" s="86"/>
      <c r="B15" s="112"/>
      <c r="C15" s="15" t="str">
        <f>IF(A15="","",VLOOKUP(A15,param!$E$14:$F$29,2,0))</f>
        <v/>
      </c>
      <c r="D15" s="113" t="str">
        <f t="shared" si="0"/>
        <v/>
      </c>
      <c r="E15" s="114" t="str">
        <f t="shared" si="1"/>
        <v/>
      </c>
    </row>
    <row r="16" spans="1:12">
      <c r="A16" s="86"/>
      <c r="B16" s="112"/>
      <c r="C16" s="15" t="str">
        <f>IF(A16="","",VLOOKUP(A16,param!$E$14:$F$29,2,0))</f>
        <v/>
      </c>
      <c r="D16" s="113" t="str">
        <f t="shared" si="0"/>
        <v/>
      </c>
      <c r="E16" s="114" t="str">
        <f t="shared" si="1"/>
        <v/>
      </c>
    </row>
    <row r="17" spans="1:12">
      <c r="A17" s="86"/>
      <c r="B17" s="112"/>
      <c r="C17" s="15" t="str">
        <f>IF(A17="","",VLOOKUP(A17,param!$E$14:$F$29,2,0))</f>
        <v/>
      </c>
      <c r="D17" s="113" t="str">
        <f t="shared" si="0"/>
        <v/>
      </c>
      <c r="E17" s="114" t="str">
        <f t="shared" si="1"/>
        <v/>
      </c>
    </row>
    <row r="18" spans="1:12">
      <c r="A18" s="86"/>
      <c r="B18" s="112"/>
      <c r="C18" s="15" t="str">
        <f>IF(A18="","",VLOOKUP(A18,param!$E$14:$F$29,2,0))</f>
        <v/>
      </c>
      <c r="D18" s="113" t="str">
        <f t="shared" si="0"/>
        <v/>
      </c>
      <c r="E18" s="114" t="str">
        <f t="shared" si="1"/>
        <v/>
      </c>
    </row>
    <row r="21" spans="1:12" ht="15">
      <c r="A21" s="18" t="s">
        <v>104</v>
      </c>
    </row>
    <row r="22" spans="1:12" ht="30">
      <c r="A22" s="79" t="s">
        <v>133</v>
      </c>
      <c r="B22" s="118" t="s">
        <v>105</v>
      </c>
      <c r="C22" s="118" t="s">
        <v>106</v>
      </c>
      <c r="D22" s="118" t="s">
        <v>107</v>
      </c>
      <c r="E22" s="118" t="s">
        <v>108</v>
      </c>
      <c r="F22" s="118" t="s">
        <v>109</v>
      </c>
      <c r="G22" s="118" t="s">
        <v>110</v>
      </c>
      <c r="H22" s="118" t="s">
        <v>111</v>
      </c>
      <c r="I22" s="118" t="s">
        <v>112</v>
      </c>
      <c r="J22" s="118" t="s">
        <v>113</v>
      </c>
      <c r="K22" s="118" t="s">
        <v>114</v>
      </c>
      <c r="L22" s="118" t="s">
        <v>115</v>
      </c>
    </row>
    <row r="23" spans="1:12">
      <c r="A23" s="81" t="str">
        <f t="shared" ref="A23:A29" si="2">IF(A12="","",A12)</f>
        <v/>
      </c>
      <c r="B23" s="93"/>
      <c r="C23" s="93"/>
      <c r="D23" s="93"/>
      <c r="E23" s="93"/>
      <c r="F23" s="93"/>
      <c r="G23" s="93"/>
      <c r="H23" s="93"/>
      <c r="I23" s="93"/>
      <c r="J23" s="93"/>
      <c r="K23" s="93"/>
      <c r="L23" s="119" t="str">
        <f t="shared" ref="L23:L29" si="3">IF(SUM(B23:K23)=0,"",SUM(B23:K23))</f>
        <v/>
      </c>
    </row>
    <row r="24" spans="1:12">
      <c r="A24" s="81" t="str">
        <f t="shared" si="2"/>
        <v/>
      </c>
      <c r="B24" s="93"/>
      <c r="C24" s="93"/>
      <c r="D24" s="93"/>
      <c r="E24" s="93"/>
      <c r="F24" s="93"/>
      <c r="G24" s="93"/>
      <c r="H24" s="93"/>
      <c r="I24" s="93"/>
      <c r="J24" s="93"/>
      <c r="K24" s="93"/>
      <c r="L24" s="119" t="str">
        <f t="shared" si="3"/>
        <v/>
      </c>
    </row>
    <row r="25" spans="1:12">
      <c r="A25" s="81" t="str">
        <f t="shared" si="2"/>
        <v/>
      </c>
      <c r="B25" s="93"/>
      <c r="C25" s="93"/>
      <c r="D25" s="93"/>
      <c r="E25" s="93"/>
      <c r="F25" s="93"/>
      <c r="G25" s="93"/>
      <c r="H25" s="93"/>
      <c r="I25" s="93"/>
      <c r="J25" s="93"/>
      <c r="K25" s="93"/>
      <c r="L25" s="119" t="str">
        <f t="shared" si="3"/>
        <v/>
      </c>
    </row>
    <row r="26" spans="1:12">
      <c r="A26" s="81" t="str">
        <f t="shared" si="2"/>
        <v/>
      </c>
      <c r="B26" s="93"/>
      <c r="C26" s="93"/>
      <c r="D26" s="93"/>
      <c r="E26" s="93"/>
      <c r="F26" s="93"/>
      <c r="G26" s="93"/>
      <c r="H26" s="93"/>
      <c r="I26" s="93"/>
      <c r="J26" s="93"/>
      <c r="K26" s="93"/>
      <c r="L26" s="119" t="str">
        <f t="shared" si="3"/>
        <v/>
      </c>
    </row>
    <row r="27" spans="1:12">
      <c r="A27" s="81" t="str">
        <f t="shared" si="2"/>
        <v/>
      </c>
      <c r="B27" s="93"/>
      <c r="C27" s="93"/>
      <c r="D27" s="93"/>
      <c r="E27" s="93"/>
      <c r="F27" s="93"/>
      <c r="G27" s="93"/>
      <c r="H27" s="93"/>
      <c r="I27" s="93"/>
      <c r="J27" s="93"/>
      <c r="K27" s="93"/>
      <c r="L27" s="119" t="str">
        <f t="shared" si="3"/>
        <v/>
      </c>
    </row>
    <row r="28" spans="1:12">
      <c r="A28" s="81" t="str">
        <f t="shared" si="2"/>
        <v/>
      </c>
      <c r="B28" s="93"/>
      <c r="C28" s="93"/>
      <c r="D28" s="93"/>
      <c r="E28" s="93"/>
      <c r="F28" s="93"/>
      <c r="G28" s="93"/>
      <c r="H28" s="93"/>
      <c r="I28" s="93"/>
      <c r="J28" s="93"/>
      <c r="K28" s="93"/>
      <c r="L28" s="119" t="str">
        <f t="shared" si="3"/>
        <v/>
      </c>
    </row>
    <row r="29" spans="1:12">
      <c r="A29" s="81" t="str">
        <f t="shared" si="2"/>
        <v/>
      </c>
      <c r="B29" s="93"/>
      <c r="C29" s="93"/>
      <c r="D29" s="93"/>
      <c r="E29" s="93"/>
      <c r="F29" s="93"/>
      <c r="G29" s="93"/>
      <c r="H29" s="93"/>
      <c r="I29" s="93"/>
      <c r="J29" s="93"/>
      <c r="K29" s="93"/>
      <c r="L29" s="119" t="str">
        <f t="shared" si="3"/>
        <v/>
      </c>
    </row>
    <row r="32" spans="1:12" ht="15">
      <c r="A32" s="18" t="s">
        <v>136</v>
      </c>
    </row>
    <row r="33" spans="1:11" ht="15">
      <c r="B33" s="79" t="s">
        <v>50</v>
      </c>
      <c r="C33" s="79" t="s">
        <v>51</v>
      </c>
      <c r="D33" s="79" t="s">
        <v>52</v>
      </c>
      <c r="E33" s="79" t="s">
        <v>53</v>
      </c>
      <c r="F33" s="79" t="s">
        <v>54</v>
      </c>
      <c r="G33" s="79" t="s">
        <v>55</v>
      </c>
      <c r="H33" s="79" t="s">
        <v>56</v>
      </c>
      <c r="I33" s="79" t="s">
        <v>57</v>
      </c>
      <c r="J33" s="79" t="s">
        <v>58</v>
      </c>
      <c r="K33" s="79" t="s">
        <v>59</v>
      </c>
    </row>
    <row r="34" spans="1:11">
      <c r="B34" s="125">
        <f t="shared" ref="B34:K34" si="4">SUMPRODUCT($E$12:$E$18,B23:B29)/$B$8</f>
        <v>0</v>
      </c>
      <c r="C34" s="125">
        <f t="shared" si="4"/>
        <v>0</v>
      </c>
      <c r="D34" s="125">
        <f t="shared" si="4"/>
        <v>0</v>
      </c>
      <c r="E34" s="125">
        <f t="shared" si="4"/>
        <v>0</v>
      </c>
      <c r="F34" s="125">
        <f t="shared" si="4"/>
        <v>0</v>
      </c>
      <c r="G34" s="125">
        <f t="shared" si="4"/>
        <v>0</v>
      </c>
      <c r="H34" s="125">
        <f t="shared" si="4"/>
        <v>0</v>
      </c>
      <c r="I34" s="125">
        <f t="shared" si="4"/>
        <v>0</v>
      </c>
      <c r="J34" s="125">
        <f t="shared" si="4"/>
        <v>0</v>
      </c>
      <c r="K34" s="125">
        <f t="shared" si="4"/>
        <v>0</v>
      </c>
    </row>
    <row r="37" spans="1:11" ht="15">
      <c r="A37" s="18" t="s">
        <v>117</v>
      </c>
      <c r="B37" s="4"/>
      <c r="C37" s="4"/>
      <c r="D37" s="4"/>
      <c r="E37" s="4"/>
    </row>
    <row r="38" spans="1:11" ht="23.85" customHeight="1">
      <c r="A38" s="79" t="s">
        <v>49</v>
      </c>
      <c r="B38" s="79" t="s">
        <v>50</v>
      </c>
      <c r="C38" s="79" t="s">
        <v>51</v>
      </c>
      <c r="D38" s="79" t="s">
        <v>52</v>
      </c>
      <c r="E38" s="79" t="s">
        <v>53</v>
      </c>
      <c r="F38" s="79" t="s">
        <v>54</v>
      </c>
      <c r="G38" s="79" t="s">
        <v>55</v>
      </c>
      <c r="H38" s="79" t="s">
        <v>56</v>
      </c>
      <c r="I38" s="79" t="s">
        <v>57</v>
      </c>
      <c r="J38" s="79" t="s">
        <v>58</v>
      </c>
      <c r="K38" s="79" t="s">
        <v>59</v>
      </c>
    </row>
    <row r="39" spans="1:11" ht="23.85" customHeight="1">
      <c r="A39" s="79" t="s">
        <v>118</v>
      </c>
      <c r="B39" s="80">
        <v>1</v>
      </c>
      <c r="C39" s="80">
        <v>2</v>
      </c>
      <c r="D39" s="80">
        <v>3</v>
      </c>
      <c r="E39" s="80">
        <v>4</v>
      </c>
      <c r="F39" s="80">
        <v>5</v>
      </c>
      <c r="G39" s="80">
        <v>6</v>
      </c>
      <c r="H39" s="80">
        <v>7</v>
      </c>
      <c r="I39" s="80">
        <v>8</v>
      </c>
      <c r="J39" s="80">
        <v>9</v>
      </c>
      <c r="K39" s="80">
        <v>10</v>
      </c>
    </row>
    <row r="40" spans="1:11" ht="23.85" customHeight="1">
      <c r="A40" s="80" t="s">
        <v>67</v>
      </c>
      <c r="B40" s="121" t="str">
        <f>CONCATENATE(param!$A$37,B39)</f>
        <v>Gallus – filière longue avec ITAVI1</v>
      </c>
      <c r="C40" s="121" t="str">
        <f>CONCATENATE(param!$A$37,C39)</f>
        <v>Gallus – filière longue avec ITAVI2</v>
      </c>
      <c r="D40" s="121" t="str">
        <f>CONCATENATE(param!$A$37,D39)</f>
        <v>Gallus – filière longue avec ITAVI3</v>
      </c>
      <c r="E40" s="121" t="str">
        <f>CONCATENATE(param!$A$37,E39)</f>
        <v>Gallus – filière longue avec ITAVI4</v>
      </c>
      <c r="F40" s="121" t="str">
        <f>CONCATENATE(param!$A$37,F39)</f>
        <v>Gallus – filière longue avec ITAVI5</v>
      </c>
      <c r="G40" s="121" t="str">
        <f>CONCATENATE(param!$A$37,G39)</f>
        <v>Gallus – filière longue avec ITAVI6</v>
      </c>
      <c r="H40" s="121" t="str">
        <f>CONCATENATE(param!$A$37,H39)</f>
        <v>Gallus – filière longue avec ITAVI7</v>
      </c>
      <c r="I40" s="121" t="str">
        <f>CONCATENATE(param!$A$37,I39)</f>
        <v>Gallus – filière longue avec ITAVI8</v>
      </c>
      <c r="J40" s="121" t="str">
        <f>CONCATENATE(param!$A$37,J39)</f>
        <v>Gallus – filière longue avec ITAVI9</v>
      </c>
      <c r="K40" s="121" t="str">
        <f>CONCATENATE(param!$A$37,K39)</f>
        <v>Gallus – filière longue avec ITAVI10</v>
      </c>
    </row>
    <row r="41" spans="1:11" ht="46.7" customHeight="1">
      <c r="A41" s="80" t="s">
        <v>68</v>
      </c>
      <c r="B41" s="89" t="str">
        <f>IFERROR(HLOOKUP(B40,Liste_UP!$B$9:$P$11,2,0),"")</f>
        <v/>
      </c>
      <c r="C41" s="89" t="str">
        <f>IFERROR(HLOOKUP(C40,Liste_UP!$B$9:$P$11,2,0),"")</f>
        <v/>
      </c>
      <c r="D41" s="89" t="str">
        <f>IFERROR(HLOOKUP(D40,Liste_UP!$B$9:$P$11,2,0),"")</f>
        <v/>
      </c>
      <c r="E41" s="89" t="str">
        <f>IFERROR(HLOOKUP(E40,Liste_UP!$B$9:$P$11,2,0),"")</f>
        <v/>
      </c>
      <c r="F41" s="89" t="str">
        <f>IFERROR(HLOOKUP(F40,Liste_UP!$B$9:$P$11,2,0),"")</f>
        <v/>
      </c>
      <c r="G41" s="89" t="str">
        <f>IFERROR(HLOOKUP(G40,Liste_UP!$B$9:$P$11,2,0),"")</f>
        <v/>
      </c>
      <c r="H41" s="89" t="str">
        <f>IFERROR(HLOOKUP(H40,Liste_UP!$B$9:$P$11,2,0),"")</f>
        <v/>
      </c>
      <c r="I41" s="89" t="str">
        <f>IFERROR(HLOOKUP(I40,Liste_UP!$B$9:$P$11,2,0),"")</f>
        <v/>
      </c>
      <c r="J41" s="89" t="str">
        <f>IFERROR(HLOOKUP(J40,Liste_UP!$B$9:$P$11,2,0),"")</f>
        <v/>
      </c>
      <c r="K41" s="89" t="str">
        <f>IFERROR(HLOOKUP(K40,Liste_UP!$B$9:$P$11,2,0),"")</f>
        <v/>
      </c>
    </row>
    <row r="42" spans="1:11" ht="52.15" customHeight="1">
      <c r="A42" s="80" t="s">
        <v>69</v>
      </c>
      <c r="B42" s="89" t="str">
        <f>IFERROR(HLOOKUP(B40,Liste_UP!$B$9:$P$11,3,0),"")</f>
        <v/>
      </c>
      <c r="C42" s="89" t="str">
        <f>IFERROR(HLOOKUP(C40,Liste_UP!$B$9:$P$11,3,0),"")</f>
        <v/>
      </c>
      <c r="D42" s="89" t="str">
        <f>IFERROR(HLOOKUP(D40,Liste_UP!$B$9:$P$11,3,0),"")</f>
        <v/>
      </c>
      <c r="E42" s="89" t="str">
        <f>IFERROR(HLOOKUP(E40,Liste_UP!$B$9:$P$11,3,0),"")</f>
        <v/>
      </c>
      <c r="F42" s="89" t="str">
        <f>IFERROR(HLOOKUP(F40,Liste_UP!$B$9:$P$11,3,0),"")</f>
        <v/>
      </c>
      <c r="G42" s="89" t="str">
        <f>IFERROR(HLOOKUP(G40,Liste_UP!$B$9:$P$11,3,0),"")</f>
        <v/>
      </c>
      <c r="H42" s="89" t="str">
        <f>IFERROR(HLOOKUP(H40,Liste_UP!$B$9:$P$11,3,0),"")</f>
        <v/>
      </c>
      <c r="I42" s="89" t="str">
        <f>IFERROR(HLOOKUP(I40,Liste_UP!$B$9:$P$11,3,0),"")</f>
        <v/>
      </c>
      <c r="J42" s="89" t="str">
        <f>IFERROR(HLOOKUP(J40,Liste_UP!$B$9:$P$11,3,0),"")</f>
        <v/>
      </c>
      <c r="K42" s="89" t="str">
        <f>IFERROR(HLOOKUP(K40,Liste_UP!$B$9:$P$11,3,0),"")</f>
        <v/>
      </c>
    </row>
    <row r="43" spans="1:11">
      <c r="A43" s="81" t="s">
        <v>119</v>
      </c>
      <c r="B43" s="89" t="str">
        <f>IFERROR(HLOOKUP(B40,Liste_UP!$S$9:$AG$96,86,0),"")</f>
        <v/>
      </c>
      <c r="C43" s="89" t="str">
        <f>IFERROR(HLOOKUP(C40,Liste_UP!$S$9:$AG$96,86,0),"")</f>
        <v/>
      </c>
      <c r="D43" s="89" t="str">
        <f>IFERROR(HLOOKUP(D40,Liste_UP!$S$9:$AG$96,86,0),"")</f>
        <v/>
      </c>
      <c r="E43" s="89" t="str">
        <f>IFERROR(HLOOKUP(E40,Liste_UP!$S$9:$AG$96,86,0),"")</f>
        <v/>
      </c>
      <c r="F43" s="89" t="str">
        <f>IFERROR(HLOOKUP(F40,Liste_UP!$S$9:$AG$96,86,0),"")</f>
        <v/>
      </c>
      <c r="G43" s="89" t="str">
        <f>IFERROR(HLOOKUP(G40,Liste_UP!$S$9:$AG$96,86,0),"")</f>
        <v/>
      </c>
      <c r="H43" s="89" t="str">
        <f>IFERROR(HLOOKUP(H40,Liste_UP!$S$9:$AG$96,86,0),"")</f>
        <v/>
      </c>
      <c r="I43" s="89" t="str">
        <f>IFERROR(HLOOKUP(I40,Liste_UP!$S$9:$AG$96,86,0),"")</f>
        <v/>
      </c>
      <c r="J43" s="89" t="str">
        <f>IFERROR(HLOOKUP(J40,Liste_UP!$S$9:$AG$96,86,0),"")</f>
        <v/>
      </c>
      <c r="K43" s="89" t="str">
        <f>IFERROR(HLOOKUP(K40,Liste_UP!$S$9:$AG$96,86,0),"")</f>
        <v/>
      </c>
    </row>
    <row r="44" spans="1:11">
      <c r="A44" s="81" t="s">
        <v>120</v>
      </c>
      <c r="B44" s="89" t="str">
        <f>IFERROR(HLOOKUP(B40,Liste_UP!$S$9:$AG$96,87,0),"")</f>
        <v/>
      </c>
      <c r="C44" s="89" t="str">
        <f>IFERROR(HLOOKUP(C40,Liste_UP!$S$9:$AG$96,87,0),"")</f>
        <v/>
      </c>
      <c r="D44" s="89" t="str">
        <f>IFERROR(HLOOKUP(D40,Liste_UP!$S$9:$AG$96,87,0),"")</f>
        <v/>
      </c>
      <c r="E44" s="89" t="str">
        <f>IFERROR(HLOOKUP(E40,Liste_UP!$S$9:$AG$96,87,0),"")</f>
        <v/>
      </c>
      <c r="F44" s="89" t="str">
        <f>IFERROR(HLOOKUP(F40,Liste_UP!$S$9:$AG$96,87,0),"")</f>
        <v/>
      </c>
      <c r="G44" s="89" t="str">
        <f>IFERROR(HLOOKUP(G40,Liste_UP!$S$9:$AG$96,87,0),"")</f>
        <v/>
      </c>
      <c r="H44" s="89" t="str">
        <f>IFERROR(HLOOKUP(H40,Liste_UP!$S$9:$AG$96,87,0),"")</f>
        <v/>
      </c>
      <c r="I44" s="89" t="str">
        <f>IFERROR(HLOOKUP(I40,Liste_UP!$S$9:$AG$96,87,0),"")</f>
        <v/>
      </c>
      <c r="J44" s="89" t="str">
        <f>IFERROR(HLOOKUP(J40,Liste_UP!$S$9:$AG$96,87,0),"")</f>
        <v/>
      </c>
      <c r="K44" s="89" t="str">
        <f>IFERROR(HLOOKUP(K40,Liste_UP!$S$9:$AG$96,87,0),"")</f>
        <v/>
      </c>
    </row>
    <row r="45" spans="1:11">
      <c r="A45" s="81" t="s">
        <v>121</v>
      </c>
      <c r="B45" s="89" t="str">
        <f>IFERROR(HLOOKUP(B40,Liste_UP!$S$9:$AG$96,88,0),"")</f>
        <v/>
      </c>
      <c r="C45" s="89" t="str">
        <f>IFERROR(HLOOKUP(C40,Liste_UP!$S$9:$AG$96,88,0),"")</f>
        <v/>
      </c>
      <c r="D45" s="89" t="str">
        <f>IFERROR(HLOOKUP(D40,Liste_UP!$S$9:$AG$96,88,0),"")</f>
        <v/>
      </c>
      <c r="E45" s="89" t="str">
        <f>IFERROR(HLOOKUP(E40,Liste_UP!$S$9:$AG$96,88,0),"")</f>
        <v/>
      </c>
      <c r="F45" s="89" t="str">
        <f>IFERROR(HLOOKUP(F40,Liste_UP!$S$9:$AG$96,88,0),"")</f>
        <v/>
      </c>
      <c r="G45" s="89" t="str">
        <f>IFERROR(HLOOKUP(G40,Liste_UP!$S$9:$AG$96,88,0),"")</f>
        <v/>
      </c>
      <c r="H45" s="89" t="str">
        <f>IFERROR(HLOOKUP(H40,Liste_UP!$S$9:$AG$96,88,0),"")</f>
        <v/>
      </c>
      <c r="I45" s="89" t="str">
        <f>IFERROR(HLOOKUP(I40,Liste_UP!$S$9:$AG$96,88,0),"")</f>
        <v/>
      </c>
      <c r="J45" s="89" t="str">
        <f>IFERROR(HLOOKUP(J40,Liste_UP!$S$9:$AG$96,88,0),"")</f>
        <v/>
      </c>
      <c r="K45" s="89" t="str">
        <f>IFERROR(HLOOKUP(K40,Liste_UP!$S$9:$AG$96,88,0),"")</f>
        <v/>
      </c>
    </row>
    <row r="46" spans="1:11">
      <c r="B46" s="89"/>
      <c r="C46" s="89"/>
      <c r="D46" s="89"/>
      <c r="E46" s="89"/>
      <c r="F46" s="89"/>
      <c r="G46" s="89"/>
      <c r="H46" s="89"/>
      <c r="I46" s="89"/>
      <c r="J46" s="89"/>
      <c r="K46" s="89"/>
    </row>
    <row r="50" spans="1:3" ht="15">
      <c r="A50" s="18" t="s">
        <v>137</v>
      </c>
    </row>
    <row r="51" spans="1:3">
      <c r="A51" s="80" t="s">
        <v>138</v>
      </c>
      <c r="B51" s="125">
        <f>ROUNDDOWN(SUMPRODUCT($B$34:$K$34,B44:K44),2)*0.5</f>
        <v>0</v>
      </c>
    </row>
    <row r="52" spans="1:3">
      <c r="A52" s="80" t="s">
        <v>139</v>
      </c>
      <c r="B52" s="125">
        <f>ROUNDDOWN(SUMPRODUCT($B$34:$K$34,B43:K43),2)*1</f>
        <v>0</v>
      </c>
    </row>
    <row r="53" spans="1:3" ht="15">
      <c r="A53" s="79" t="s">
        <v>140</v>
      </c>
      <c r="B53" s="126">
        <f>B51+B52</f>
        <v>0</v>
      </c>
    </row>
    <row r="55" spans="1:3" ht="15">
      <c r="A55" s="95" t="s">
        <v>38</v>
      </c>
      <c r="B55" s="96"/>
      <c r="C55" s="97"/>
    </row>
    <row r="56" spans="1:3">
      <c r="A56" s="98" t="s">
        <v>39</v>
      </c>
      <c r="B56" s="71"/>
      <c r="C56" s="99"/>
    </row>
    <row r="57" spans="1:3" ht="15">
      <c r="A57" s="100"/>
      <c r="B57" s="71"/>
      <c r="C57" s="99"/>
    </row>
    <row r="58" spans="1:3" ht="15">
      <c r="A58" s="100" t="s">
        <v>40</v>
      </c>
      <c r="B58" s="71"/>
      <c r="C58" s="99"/>
    </row>
    <row r="59" spans="1:3" ht="15">
      <c r="A59" s="100"/>
      <c r="B59" s="71"/>
      <c r="C59" s="99"/>
    </row>
    <row r="60" spans="1:3" ht="15">
      <c r="A60" s="100" t="s">
        <v>93</v>
      </c>
      <c r="B60" s="71"/>
      <c r="C60" s="99"/>
    </row>
    <row r="61" spans="1:3">
      <c r="A61" s="101"/>
      <c r="B61" s="71"/>
      <c r="C61" s="99"/>
    </row>
    <row r="62" spans="1:3" ht="39.75" customHeight="1">
      <c r="A62" s="2" t="s">
        <v>42</v>
      </c>
      <c r="B62" s="2"/>
      <c r="C62" s="102" t="str">
        <f>param!$B$1</f>
        <v>V3.4</v>
      </c>
    </row>
    <row r="63" spans="1:3">
      <c r="A63" s="101"/>
      <c r="B63" s="71"/>
      <c r="C63" s="99"/>
    </row>
    <row r="64" spans="1:3" ht="15">
      <c r="A64" s="100" t="s">
        <v>45</v>
      </c>
      <c r="B64" s="71"/>
      <c r="C64" s="99"/>
    </row>
    <row r="65" spans="1:3">
      <c r="A65" s="101"/>
      <c r="B65" s="71"/>
      <c r="C65" s="99"/>
    </row>
    <row r="66" spans="1:3">
      <c r="A66" s="101"/>
      <c r="B66" s="71"/>
      <c r="C66" s="99"/>
    </row>
    <row r="67" spans="1:3">
      <c r="A67" s="101"/>
      <c r="B67" s="71"/>
      <c r="C67" s="99"/>
    </row>
    <row r="68" spans="1:3">
      <c r="A68" s="101"/>
      <c r="B68" s="71"/>
      <c r="C68" s="99"/>
    </row>
    <row r="69" spans="1:3">
      <c r="A69" s="103"/>
      <c r="B69" s="104"/>
      <c r="C69" s="105"/>
    </row>
  </sheetData>
  <sheetProtection sheet="1" objects="1" scenarios="1"/>
  <mergeCells count="5">
    <mergeCell ref="A1:L1"/>
    <mergeCell ref="B2:F2"/>
    <mergeCell ref="B3:F3"/>
    <mergeCell ref="B37:E37"/>
    <mergeCell ref="A62:B62"/>
  </mergeCells>
  <pageMargins left="0.4375" right="0.343055555555556" top="0.196527777777778" bottom="0.196527777777778" header="0.196527777777778" footer="0.196527777777778"/>
  <pageSetup paperSize="77" scale="70" pageOrder="overThenDown" orientation="landscape" useFirstPageNumber="1" horizontalDpi="300" verticalDpi="300"/>
  <extLst>
    <ext xmlns:x14="http://schemas.microsoft.com/office/spreadsheetml/2009/9/main" uri="{CCE6A557-97BC-4b89-ADB6-D9C93CAAB3DF}">
      <x14:dataValidations xmlns:xm="http://schemas.microsoft.com/office/excel/2006/main" count="1">
        <x14:dataValidation type="list" operator="equal" allowBlank="1" showErrorMessage="1">
          <x14:formula1>
            <xm:f>param!$E$14:$E$29</xm:f>
          </x14:formula1>
          <x14:formula2>
            <xm:f>0</xm:f>
          </x14:formula2>
          <xm:sqref>A12:A18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9"/>
  <sheetViews>
    <sheetView zoomScaleNormal="100" workbookViewId="0">
      <selection activeCell="A43" sqref="A43"/>
    </sheetView>
  </sheetViews>
  <sheetFormatPr baseColWidth="10" defaultColWidth="10.875" defaultRowHeight="14.25"/>
  <cols>
    <col min="1" max="1" width="35.25" style="15" customWidth="1"/>
    <col min="2" max="3" width="14" style="15" customWidth="1"/>
    <col min="4" max="6" width="23.375" style="15" customWidth="1"/>
    <col min="7" max="12" width="14" style="15" customWidth="1"/>
    <col min="13" max="1024" width="10.875" style="15"/>
  </cols>
  <sheetData>
    <row r="1" spans="1:13" ht="15">
      <c r="A1" s="5" t="s">
        <v>141</v>
      </c>
      <c r="B1" s="5"/>
      <c r="C1" s="5"/>
      <c r="D1" s="5"/>
      <c r="E1" s="5"/>
      <c r="F1" s="5"/>
      <c r="G1" s="5"/>
      <c r="H1" s="5"/>
      <c r="I1" s="5"/>
      <c r="J1" s="5"/>
      <c r="K1" s="5"/>
      <c r="L1" s="5"/>
      <c r="M1" s="5"/>
    </row>
    <row r="2" spans="1:13">
      <c r="A2" s="78" t="s">
        <v>1</v>
      </c>
      <c r="B2" s="4" t="str">
        <f>IF(Synthèse!$B2="","",Synthèse!$B2)</f>
        <v/>
      </c>
      <c r="C2" s="4"/>
      <c r="D2" s="4"/>
      <c r="E2" s="4"/>
      <c r="F2" s="4"/>
    </row>
    <row r="3" spans="1:13">
      <c r="A3" s="78" t="s">
        <v>2</v>
      </c>
      <c r="B3" s="4" t="str">
        <f>IF(Synthèse!$B3="","",Synthèse!$B3)</f>
        <v/>
      </c>
      <c r="C3" s="4"/>
      <c r="D3" s="4"/>
      <c r="E3" s="4"/>
      <c r="F3" s="4"/>
    </row>
    <row r="5" spans="1:13" ht="15">
      <c r="A5" s="18" t="s">
        <v>95</v>
      </c>
    </row>
    <row r="6" spans="1:13">
      <c r="A6" s="80" t="s">
        <v>96</v>
      </c>
      <c r="B6" s="106">
        <f>Synthèse!$B$6</f>
        <v>0</v>
      </c>
    </row>
    <row r="7" spans="1:13">
      <c r="A7" s="80" t="s">
        <v>97</v>
      </c>
      <c r="B7" s="106">
        <f>Synthèse!$B$7</f>
        <v>0</v>
      </c>
    </row>
    <row r="8" spans="1:13">
      <c r="A8" s="80" t="s">
        <v>7</v>
      </c>
      <c r="B8" s="107">
        <f>Synthèse!$B$8</f>
        <v>1</v>
      </c>
    </row>
    <row r="10" spans="1:13" ht="15">
      <c r="A10" s="18" t="s">
        <v>98</v>
      </c>
    </row>
    <row r="11" spans="1:13" ht="34.35" customHeight="1">
      <c r="A11" s="79" t="s">
        <v>133</v>
      </c>
      <c r="B11" s="79" t="s">
        <v>134</v>
      </c>
      <c r="C11" s="118" t="s">
        <v>135</v>
      </c>
      <c r="D11" s="1" t="s">
        <v>129</v>
      </c>
      <c r="E11" s="1"/>
      <c r="F11" s="1"/>
    </row>
    <row r="12" spans="1:13" ht="26.85" customHeight="1">
      <c r="A12" s="86"/>
      <c r="B12" s="28"/>
      <c r="C12" s="114" t="str">
        <f t="shared" ref="C12:C18" si="0">IF(A12="","",IFERROR((B12/L23),))</f>
        <v/>
      </c>
      <c r="D12" s="152" t="s">
        <v>130</v>
      </c>
      <c r="E12" s="152"/>
      <c r="F12" s="152"/>
    </row>
    <row r="13" spans="1:13" ht="26.85" customHeight="1">
      <c r="A13" s="86"/>
      <c r="B13" s="28"/>
      <c r="C13" s="114" t="str">
        <f t="shared" si="0"/>
        <v/>
      </c>
      <c r="D13" s="152" t="s">
        <v>130</v>
      </c>
      <c r="E13" s="152"/>
      <c r="F13" s="152"/>
    </row>
    <row r="14" spans="1:13" ht="26.85" customHeight="1">
      <c r="A14" s="86"/>
      <c r="B14" s="112"/>
      <c r="C14" s="114" t="str">
        <f t="shared" si="0"/>
        <v/>
      </c>
      <c r="D14" s="152" t="s">
        <v>130</v>
      </c>
      <c r="E14" s="152"/>
      <c r="F14" s="152"/>
    </row>
    <row r="15" spans="1:13" ht="26.85" customHeight="1">
      <c r="A15" s="86"/>
      <c r="B15" s="112"/>
      <c r="C15" s="114" t="str">
        <f t="shared" si="0"/>
        <v/>
      </c>
      <c r="D15" s="152" t="s">
        <v>130</v>
      </c>
      <c r="E15" s="152"/>
      <c r="F15" s="152"/>
    </row>
    <row r="16" spans="1:13" ht="26.85" customHeight="1">
      <c r="A16" s="86"/>
      <c r="B16" s="112"/>
      <c r="C16" s="114" t="str">
        <f t="shared" si="0"/>
        <v/>
      </c>
      <c r="D16" s="152" t="s">
        <v>130</v>
      </c>
      <c r="E16" s="152"/>
      <c r="F16" s="152"/>
    </row>
    <row r="17" spans="1:12" ht="26.85" customHeight="1">
      <c r="A17" s="86"/>
      <c r="B17" s="112"/>
      <c r="C17" s="114" t="str">
        <f t="shared" si="0"/>
        <v/>
      </c>
      <c r="D17" s="152" t="s">
        <v>130</v>
      </c>
      <c r="E17" s="152"/>
      <c r="F17" s="152"/>
    </row>
    <row r="18" spans="1:12" ht="26.85" customHeight="1">
      <c r="A18" s="86"/>
      <c r="B18" s="112"/>
      <c r="C18" s="114" t="str">
        <f t="shared" si="0"/>
        <v/>
      </c>
      <c r="D18" s="152" t="s">
        <v>130</v>
      </c>
      <c r="E18" s="152"/>
      <c r="F18" s="152"/>
    </row>
    <row r="21" spans="1:12" ht="15">
      <c r="A21" s="18" t="s">
        <v>104</v>
      </c>
    </row>
    <row r="22" spans="1:12" ht="30">
      <c r="A22" s="79" t="s">
        <v>133</v>
      </c>
      <c r="B22" s="118" t="s">
        <v>105</v>
      </c>
      <c r="C22" s="118" t="s">
        <v>106</v>
      </c>
      <c r="D22" s="118" t="s">
        <v>107</v>
      </c>
      <c r="E22" s="118" t="s">
        <v>108</v>
      </c>
      <c r="F22" s="118" t="s">
        <v>109</v>
      </c>
      <c r="G22" s="118" t="s">
        <v>110</v>
      </c>
      <c r="H22" s="118" t="s">
        <v>111</v>
      </c>
      <c r="I22" s="118" t="s">
        <v>112</v>
      </c>
      <c r="J22" s="118" t="s">
        <v>113</v>
      </c>
      <c r="K22" s="118" t="s">
        <v>114</v>
      </c>
      <c r="L22" s="118" t="s">
        <v>115</v>
      </c>
    </row>
    <row r="23" spans="1:12">
      <c r="A23" s="81" t="str">
        <f t="shared" ref="A23:A29" si="1">IF(A12="","",A12)</f>
        <v/>
      </c>
      <c r="B23" s="93"/>
      <c r="C23" s="93"/>
      <c r="D23" s="93"/>
      <c r="E23" s="93"/>
      <c r="F23" s="93"/>
      <c r="G23" s="93"/>
      <c r="H23" s="93"/>
      <c r="I23" s="93"/>
      <c r="J23" s="93"/>
      <c r="K23" s="93"/>
      <c r="L23" s="119" t="str">
        <f t="shared" ref="L23:L29" si="2">IF(SUM(B23:K23)=0,"",SUM(B23:K23))</f>
        <v/>
      </c>
    </row>
    <row r="24" spans="1:12">
      <c r="A24" s="81" t="str">
        <f t="shared" si="1"/>
        <v/>
      </c>
      <c r="B24" s="93"/>
      <c r="C24" s="93"/>
      <c r="D24" s="93"/>
      <c r="E24" s="93"/>
      <c r="F24" s="93"/>
      <c r="G24" s="93"/>
      <c r="H24" s="93"/>
      <c r="I24" s="93"/>
      <c r="J24" s="93"/>
      <c r="K24" s="93"/>
      <c r="L24" s="119" t="str">
        <f t="shared" si="2"/>
        <v/>
      </c>
    </row>
    <row r="25" spans="1:12">
      <c r="A25" s="81" t="str">
        <f t="shared" si="1"/>
        <v/>
      </c>
      <c r="B25" s="93"/>
      <c r="C25" s="93"/>
      <c r="D25" s="93"/>
      <c r="E25" s="93"/>
      <c r="F25" s="93"/>
      <c r="G25" s="93"/>
      <c r="H25" s="93"/>
      <c r="I25" s="93"/>
      <c r="J25" s="93"/>
      <c r="K25" s="93"/>
      <c r="L25" s="119" t="str">
        <f t="shared" si="2"/>
        <v/>
      </c>
    </row>
    <row r="26" spans="1:12">
      <c r="A26" s="81" t="str">
        <f t="shared" si="1"/>
        <v/>
      </c>
      <c r="B26" s="93"/>
      <c r="C26" s="93"/>
      <c r="D26" s="93"/>
      <c r="E26" s="93"/>
      <c r="F26" s="93"/>
      <c r="G26" s="93"/>
      <c r="H26" s="93"/>
      <c r="I26" s="93"/>
      <c r="J26" s="93"/>
      <c r="K26" s="93"/>
      <c r="L26" s="119" t="str">
        <f t="shared" si="2"/>
        <v/>
      </c>
    </row>
    <row r="27" spans="1:12">
      <c r="A27" s="81" t="str">
        <f t="shared" si="1"/>
        <v/>
      </c>
      <c r="B27" s="93"/>
      <c r="C27" s="93"/>
      <c r="D27" s="93"/>
      <c r="E27" s="93"/>
      <c r="F27" s="93"/>
      <c r="G27" s="93"/>
      <c r="H27" s="93"/>
      <c r="I27" s="93"/>
      <c r="J27" s="93"/>
      <c r="K27" s="93"/>
      <c r="L27" s="119" t="str">
        <f t="shared" si="2"/>
        <v/>
      </c>
    </row>
    <row r="28" spans="1:12">
      <c r="A28" s="81" t="str">
        <f t="shared" si="1"/>
        <v/>
      </c>
      <c r="B28" s="93"/>
      <c r="C28" s="93"/>
      <c r="D28" s="93"/>
      <c r="E28" s="93"/>
      <c r="F28" s="93"/>
      <c r="G28" s="93"/>
      <c r="H28" s="93"/>
      <c r="I28" s="93"/>
      <c r="J28" s="93"/>
      <c r="K28" s="93"/>
      <c r="L28" s="119" t="str">
        <f t="shared" si="2"/>
        <v/>
      </c>
    </row>
    <row r="29" spans="1:12">
      <c r="A29" s="81" t="str">
        <f t="shared" si="1"/>
        <v/>
      </c>
      <c r="B29" s="93"/>
      <c r="C29" s="93"/>
      <c r="D29" s="93"/>
      <c r="E29" s="93"/>
      <c r="F29" s="93"/>
      <c r="G29" s="93"/>
      <c r="H29" s="93"/>
      <c r="I29" s="93"/>
      <c r="J29" s="93"/>
      <c r="K29" s="93"/>
      <c r="L29" s="119" t="str">
        <f t="shared" si="2"/>
        <v/>
      </c>
    </row>
    <row r="31" spans="1:12">
      <c r="B31" s="91"/>
      <c r="C31" s="91"/>
    </row>
    <row r="32" spans="1:12" ht="15">
      <c r="A32" s="18" t="s">
        <v>136</v>
      </c>
    </row>
    <row r="33" spans="1:11" ht="15">
      <c r="B33" s="79" t="s">
        <v>50</v>
      </c>
      <c r="C33" s="79" t="s">
        <v>51</v>
      </c>
      <c r="D33" s="79" t="s">
        <v>52</v>
      </c>
      <c r="E33" s="79" t="s">
        <v>53</v>
      </c>
      <c r="F33" s="79" t="s">
        <v>54</v>
      </c>
      <c r="G33" s="79" t="s">
        <v>55</v>
      </c>
      <c r="H33" s="79" t="s">
        <v>56</v>
      </c>
      <c r="I33" s="79" t="s">
        <v>57</v>
      </c>
      <c r="J33" s="79" t="s">
        <v>58</v>
      </c>
      <c r="K33" s="79" t="s">
        <v>59</v>
      </c>
    </row>
    <row r="34" spans="1:11">
      <c r="A34" s="80" t="s">
        <v>142</v>
      </c>
      <c r="B34" s="125">
        <f t="shared" ref="B34:K34" si="3">SUMPRODUCT($C$12:$C$18,B23:B29)/$B$8</f>
        <v>0</v>
      </c>
      <c r="C34" s="125">
        <f t="shared" si="3"/>
        <v>0</v>
      </c>
      <c r="D34" s="125">
        <f t="shared" si="3"/>
        <v>0</v>
      </c>
      <c r="E34" s="125">
        <f t="shared" si="3"/>
        <v>0</v>
      </c>
      <c r="F34" s="125">
        <f t="shared" si="3"/>
        <v>0</v>
      </c>
      <c r="G34" s="125">
        <f t="shared" si="3"/>
        <v>0</v>
      </c>
      <c r="H34" s="125">
        <f t="shared" si="3"/>
        <v>0</v>
      </c>
      <c r="I34" s="125">
        <f t="shared" si="3"/>
        <v>0</v>
      </c>
      <c r="J34" s="125">
        <f t="shared" si="3"/>
        <v>0</v>
      </c>
      <c r="K34" s="125">
        <f t="shared" si="3"/>
        <v>0</v>
      </c>
    </row>
    <row r="37" spans="1:11" ht="23.85" customHeight="1">
      <c r="A37" s="18" t="s">
        <v>117</v>
      </c>
      <c r="B37" s="4"/>
      <c r="C37" s="4"/>
      <c r="D37" s="4"/>
      <c r="E37" s="4"/>
    </row>
    <row r="38" spans="1:11" ht="25.5" customHeight="1">
      <c r="A38" s="79" t="s">
        <v>49</v>
      </c>
      <c r="B38" s="79" t="s">
        <v>50</v>
      </c>
      <c r="C38" s="79" t="s">
        <v>51</v>
      </c>
      <c r="D38" s="79" t="s">
        <v>52</v>
      </c>
      <c r="E38" s="79" t="s">
        <v>53</v>
      </c>
      <c r="F38" s="79" t="s">
        <v>54</v>
      </c>
      <c r="G38" s="79" t="s">
        <v>55</v>
      </c>
      <c r="H38" s="79" t="s">
        <v>56</v>
      </c>
      <c r="I38" s="79" t="s">
        <v>57</v>
      </c>
      <c r="J38" s="79" t="s">
        <v>58</v>
      </c>
      <c r="K38" s="79" t="s">
        <v>59</v>
      </c>
    </row>
    <row r="39" spans="1:11" ht="49.7" customHeight="1">
      <c r="A39" s="79" t="s">
        <v>118</v>
      </c>
      <c r="B39" s="80">
        <v>1</v>
      </c>
      <c r="C39" s="80">
        <v>2</v>
      </c>
      <c r="D39" s="80">
        <v>3</v>
      </c>
      <c r="E39" s="80">
        <v>4</v>
      </c>
      <c r="F39" s="80">
        <v>5</v>
      </c>
      <c r="G39" s="80">
        <v>6</v>
      </c>
      <c r="H39" s="80">
        <v>7</v>
      </c>
      <c r="I39" s="80">
        <v>8</v>
      </c>
      <c r="J39" s="80">
        <v>9</v>
      </c>
      <c r="K39" s="80">
        <v>10</v>
      </c>
    </row>
    <row r="40" spans="1:11" ht="23.85" customHeight="1">
      <c r="A40" s="80" t="s">
        <v>67</v>
      </c>
      <c r="B40" s="131" t="str">
        <f>CONCATENATE(param!$A$38,B39)</f>
        <v>Gallus – Autres1</v>
      </c>
      <c r="C40" s="131" t="str">
        <f>CONCATENATE(param!$A$38,C39)</f>
        <v>Gallus – Autres2</v>
      </c>
      <c r="D40" s="131" t="str">
        <f>CONCATENATE(param!$A$38,D39)</f>
        <v>Gallus – Autres3</v>
      </c>
      <c r="E40" s="131" t="str">
        <f>CONCATENATE(param!$A$38,E39)</f>
        <v>Gallus – Autres4</v>
      </c>
      <c r="F40" s="131" t="str">
        <f>CONCATENATE(param!$A$38,F39)</f>
        <v>Gallus – Autres5</v>
      </c>
      <c r="G40" s="131" t="str">
        <f>CONCATENATE(param!$A$38,G39)</f>
        <v>Gallus – Autres6</v>
      </c>
      <c r="H40" s="131" t="str">
        <f>CONCATENATE(param!$A$38,H39)</f>
        <v>Gallus – Autres7</v>
      </c>
      <c r="I40" s="131" t="str">
        <f>CONCATENATE(param!$A$38,I39)</f>
        <v>Gallus – Autres8</v>
      </c>
      <c r="J40" s="131" t="str">
        <f>CONCATENATE(param!$A$38,J39)</f>
        <v>Gallus – Autres9</v>
      </c>
      <c r="K40" s="131" t="str">
        <f>CONCATENATE(param!$A$38,K39)</f>
        <v>Gallus – Autres10</v>
      </c>
    </row>
    <row r="41" spans="1:11" ht="23.85" customHeight="1">
      <c r="A41" s="80" t="s">
        <v>68</v>
      </c>
      <c r="B41" s="89" t="str">
        <f>IFERROR(HLOOKUP(B40,Liste_UP!$B$9:$P$11,2,0),"")</f>
        <v/>
      </c>
      <c r="C41" s="89" t="str">
        <f>IFERROR(HLOOKUP(C40,Liste_UP!$B$9:$P$11,2,0),"")</f>
        <v/>
      </c>
      <c r="D41" s="89" t="str">
        <f>IFERROR(HLOOKUP(D40,Liste_UP!$B$9:$P$11,2,0),"")</f>
        <v/>
      </c>
      <c r="E41" s="89" t="str">
        <f>IFERROR(HLOOKUP(E40,Liste_UP!$B$9:$P$11,2,0),"")</f>
        <v/>
      </c>
      <c r="F41" s="89" t="str">
        <f>IFERROR(HLOOKUP(F40,Liste_UP!$B$9:$P$11,2,0),"")</f>
        <v/>
      </c>
      <c r="G41" s="89" t="str">
        <f>IFERROR(HLOOKUP(G40,Liste_UP!$B$9:$P$11,2,0),"")</f>
        <v/>
      </c>
      <c r="H41" s="89" t="str">
        <f>IFERROR(HLOOKUP(H40,Liste_UP!$B$9:$P$11,2,0),"")</f>
        <v/>
      </c>
      <c r="I41" s="89" t="str">
        <f>IFERROR(HLOOKUP(I40,Liste_UP!$B$9:$P$11,2,0),"")</f>
        <v/>
      </c>
      <c r="J41" s="89" t="str">
        <f>IFERROR(HLOOKUP(J40,Liste_UP!$B$9:$P$11,2,0),"")</f>
        <v/>
      </c>
      <c r="K41" s="89" t="str">
        <f>IFERROR(HLOOKUP(K40,Liste_UP!$B$9:$P$11,2,0),"")</f>
        <v/>
      </c>
    </row>
    <row r="42" spans="1:11">
      <c r="A42" s="80" t="s">
        <v>69</v>
      </c>
      <c r="B42" s="89" t="str">
        <f>IFERROR(HLOOKUP(B40,Liste_UP!$B$9:$P$11,3,0),"")</f>
        <v/>
      </c>
      <c r="C42" s="89" t="str">
        <f>IFERROR(HLOOKUP(C40,Liste_UP!$B$9:$P$11,3,0),"")</f>
        <v/>
      </c>
      <c r="D42" s="89" t="str">
        <f>IFERROR(HLOOKUP(D40,Liste_UP!$B$9:$P$11,3,0),"")</f>
        <v/>
      </c>
      <c r="E42" s="89" t="str">
        <f>IFERROR(HLOOKUP(E40,Liste_UP!$B$9:$P$11,3,0),"")</f>
        <v/>
      </c>
      <c r="F42" s="89" t="str">
        <f>IFERROR(HLOOKUP(F40,Liste_UP!$B$9:$P$11,3,0),"")</f>
        <v/>
      </c>
      <c r="G42" s="89" t="str">
        <f>IFERROR(HLOOKUP(G40,Liste_UP!$B$9:$P$11,3,0),"")</f>
        <v/>
      </c>
      <c r="H42" s="89" t="str">
        <f>IFERROR(HLOOKUP(H40,Liste_UP!$B$9:$P$11,3,0),"")</f>
        <v/>
      </c>
      <c r="I42" s="89" t="str">
        <f>IFERROR(HLOOKUP(I40,Liste_UP!$B$9:$P$11,3,0),"")</f>
        <v/>
      </c>
      <c r="J42" s="89" t="str">
        <f>IFERROR(HLOOKUP(J40,Liste_UP!$B$9:$P$11,3,0),"")</f>
        <v/>
      </c>
      <c r="K42" s="89" t="str">
        <f>IFERROR(HLOOKUP(K40,Liste_UP!$B$9:$P$11,3,0),"")</f>
        <v/>
      </c>
    </row>
    <row r="43" spans="1:11">
      <c r="A43" s="81" t="s">
        <v>119</v>
      </c>
      <c r="B43" s="89" t="str">
        <f>IFERROR(HLOOKUP(B40,Liste_UP!$S$9:$AG$96,86,0),"")</f>
        <v/>
      </c>
      <c r="C43" s="89" t="str">
        <f>IFERROR(HLOOKUP(C40,Liste_UP!$S$9:$AG$96,86,0),"")</f>
        <v/>
      </c>
      <c r="D43" s="89" t="str">
        <f>IFERROR(HLOOKUP(D40,Liste_UP!$S$9:$AG$96,86,0),"")</f>
        <v/>
      </c>
      <c r="E43" s="89" t="str">
        <f>IFERROR(HLOOKUP(E40,Liste_UP!$S$9:$AG$96,86,0),"")</f>
        <v/>
      </c>
      <c r="F43" s="89" t="str">
        <f>IFERROR(HLOOKUP(F40,Liste_UP!$S$9:$AG$96,86,0),"")</f>
        <v/>
      </c>
      <c r="G43" s="89" t="str">
        <f>IFERROR(HLOOKUP(G40,Liste_UP!$S$9:$AG$96,86,0),"")</f>
        <v/>
      </c>
      <c r="H43" s="89" t="str">
        <f>IFERROR(HLOOKUP(H40,Liste_UP!$S$9:$AG$96,86,0),"")</f>
        <v/>
      </c>
      <c r="I43" s="89" t="str">
        <f>IFERROR(HLOOKUP(I40,Liste_UP!$S$9:$AG$96,86,0),"")</f>
        <v/>
      </c>
      <c r="J43" s="89" t="str">
        <f>IFERROR(HLOOKUP(J40,Liste_UP!$S$9:$AG$96,86,0),"")</f>
        <v/>
      </c>
      <c r="K43" s="89" t="str">
        <f>IFERROR(HLOOKUP(K40,Liste_UP!$S$9:$AG$96,86,0),"")</f>
        <v/>
      </c>
    </row>
    <row r="44" spans="1:11">
      <c r="A44" s="81" t="s">
        <v>120</v>
      </c>
      <c r="B44" s="89" t="str">
        <f>IFERROR(HLOOKUP(B40,Liste_UP!$S$9:$AG$96,87,0),"")</f>
        <v/>
      </c>
      <c r="C44" s="89" t="str">
        <f>IFERROR(HLOOKUP(C40,Liste_UP!$S$9:$AG$96,87,0),"")</f>
        <v/>
      </c>
      <c r="D44" s="89" t="str">
        <f>IFERROR(HLOOKUP(D40,Liste_UP!$S$9:$AG$96,87,0),"")</f>
        <v/>
      </c>
      <c r="E44" s="89" t="str">
        <f>IFERROR(HLOOKUP(E40,Liste_UP!$S$9:$AG$96,87,0),"")</f>
        <v/>
      </c>
      <c r="F44" s="89" t="str">
        <f>IFERROR(HLOOKUP(F40,Liste_UP!$S$9:$AG$96,87,0),"")</f>
        <v/>
      </c>
      <c r="G44" s="89" t="str">
        <f>IFERROR(HLOOKUP(G40,Liste_UP!$S$9:$AG$96,87,0),"")</f>
        <v/>
      </c>
      <c r="H44" s="89" t="str">
        <f>IFERROR(HLOOKUP(H40,Liste_UP!$S$9:$AG$96,87,0),"")</f>
        <v/>
      </c>
      <c r="I44" s="89" t="str">
        <f>IFERROR(HLOOKUP(I40,Liste_UP!$S$9:$AG$96,87,0),"")</f>
        <v/>
      </c>
      <c r="J44" s="89" t="str">
        <f>IFERROR(HLOOKUP(J40,Liste_UP!$S$9:$AG$96,87,0),"")</f>
        <v/>
      </c>
      <c r="K44" s="89" t="str">
        <f>IFERROR(HLOOKUP(K40,Liste_UP!$S$9:$AG$96,87,0),"")</f>
        <v/>
      </c>
    </row>
    <row r="45" spans="1:11">
      <c r="A45" s="81" t="s">
        <v>121</v>
      </c>
      <c r="B45" s="89" t="str">
        <f>IFERROR(HLOOKUP(B40,Liste_UP!$S$9:$AG$96,88,0),"")</f>
        <v/>
      </c>
      <c r="C45" s="89" t="str">
        <f>IFERROR(HLOOKUP(C40,Liste_UP!$S$9:$AG$96,88,0),"")</f>
        <v/>
      </c>
      <c r="D45" s="89" t="str">
        <f>IFERROR(HLOOKUP(D40,Liste_UP!$S$9:$AG$96,88,0),"")</f>
        <v/>
      </c>
      <c r="E45" s="89" t="str">
        <f>IFERROR(HLOOKUP(E40,Liste_UP!$S$9:$AG$96,88,0),"")</f>
        <v/>
      </c>
      <c r="F45" s="89" t="str">
        <f>IFERROR(HLOOKUP(F40,Liste_UP!$S$9:$AG$96,88,0),"")</f>
        <v/>
      </c>
      <c r="G45" s="89" t="str">
        <f>IFERROR(HLOOKUP(G40,Liste_UP!$S$9:$AG$96,88,0),"")</f>
        <v/>
      </c>
      <c r="H45" s="89" t="str">
        <f>IFERROR(HLOOKUP(H40,Liste_UP!$S$9:$AG$96,88,0),"")</f>
        <v/>
      </c>
      <c r="I45" s="89" t="str">
        <f>IFERROR(HLOOKUP(I40,Liste_UP!$S$9:$AG$96,88,0),"")</f>
        <v/>
      </c>
      <c r="J45" s="89" t="str">
        <f>IFERROR(HLOOKUP(J40,Liste_UP!$S$9:$AG$96,88,0),"")</f>
        <v/>
      </c>
      <c r="K45" s="89" t="str">
        <f>IFERROR(HLOOKUP(K40,Liste_UP!$S$9:$AG$96,88,0),"")</f>
        <v/>
      </c>
    </row>
    <row r="50" spans="1:3" ht="15">
      <c r="A50" s="18" t="s">
        <v>137</v>
      </c>
    </row>
    <row r="51" spans="1:3">
      <c r="A51" s="80" t="s">
        <v>138</v>
      </c>
      <c r="B51" s="125">
        <f>ROUNDDOWN(SUMPRODUCT($B$34:$K$34,B44:K44),2)*0.5</f>
        <v>0</v>
      </c>
    </row>
    <row r="52" spans="1:3">
      <c r="A52" s="80" t="s">
        <v>139</v>
      </c>
      <c r="B52" s="125">
        <f>ROUNDDOWN(SUMPRODUCT($B$34:$K$34,B43:K43),2)*1</f>
        <v>0</v>
      </c>
    </row>
    <row r="53" spans="1:3" ht="15">
      <c r="A53" s="79" t="s">
        <v>140</v>
      </c>
      <c r="B53" s="126">
        <f>B51+B52</f>
        <v>0</v>
      </c>
    </row>
    <row r="55" spans="1:3" ht="15">
      <c r="A55" s="95" t="s">
        <v>38</v>
      </c>
      <c r="B55" s="96"/>
      <c r="C55" s="97"/>
    </row>
    <row r="56" spans="1:3">
      <c r="A56" s="98" t="s">
        <v>39</v>
      </c>
      <c r="B56" s="71"/>
      <c r="C56" s="99"/>
    </row>
    <row r="57" spans="1:3" ht="15">
      <c r="A57" s="100"/>
      <c r="B57" s="71"/>
      <c r="C57" s="99"/>
    </row>
    <row r="58" spans="1:3" ht="15">
      <c r="A58" s="100" t="s">
        <v>40</v>
      </c>
      <c r="B58" s="71"/>
      <c r="C58" s="99"/>
    </row>
    <row r="59" spans="1:3" ht="15">
      <c r="A59" s="100"/>
      <c r="B59" s="71"/>
      <c r="C59" s="99"/>
    </row>
    <row r="60" spans="1:3" ht="15">
      <c r="A60" s="100" t="s">
        <v>93</v>
      </c>
      <c r="B60" s="71"/>
      <c r="C60" s="99"/>
    </row>
    <row r="61" spans="1:3" ht="42.4" customHeight="1">
      <c r="A61" s="101"/>
      <c r="B61" s="71"/>
      <c r="C61" s="99"/>
    </row>
    <row r="62" spans="1:3" ht="35.1" customHeight="1">
      <c r="A62" s="2" t="s">
        <v>42</v>
      </c>
      <c r="B62" s="2"/>
      <c r="C62" s="102" t="str">
        <f>param!$B$1</f>
        <v>V3.4</v>
      </c>
    </row>
    <row r="63" spans="1:3">
      <c r="A63" s="101"/>
      <c r="B63" s="71"/>
      <c r="C63" s="99"/>
    </row>
    <row r="64" spans="1:3" ht="15">
      <c r="A64" s="100" t="s">
        <v>45</v>
      </c>
      <c r="B64" s="71"/>
      <c r="C64" s="99"/>
    </row>
    <row r="65" spans="1:3">
      <c r="A65" s="101"/>
      <c r="B65" s="71"/>
      <c r="C65" s="99"/>
    </row>
    <row r="66" spans="1:3">
      <c r="A66" s="101"/>
      <c r="B66" s="71"/>
      <c r="C66" s="99"/>
    </row>
    <row r="67" spans="1:3">
      <c r="A67" s="101"/>
      <c r="B67" s="71"/>
      <c r="C67" s="99"/>
    </row>
    <row r="68" spans="1:3">
      <c r="A68" s="101"/>
      <c r="B68" s="71"/>
      <c r="C68" s="99"/>
    </row>
    <row r="69" spans="1:3">
      <c r="A69" s="103"/>
      <c r="B69" s="104"/>
      <c r="C69" s="105"/>
    </row>
  </sheetData>
  <sheetProtection sheet="1" objects="1" scenarios="1"/>
  <mergeCells count="13">
    <mergeCell ref="D18:F18"/>
    <mergeCell ref="B37:E37"/>
    <mergeCell ref="A62:B62"/>
    <mergeCell ref="D13:F13"/>
    <mergeCell ref="D14:F14"/>
    <mergeCell ref="D15:F15"/>
    <mergeCell ref="D16:F16"/>
    <mergeCell ref="D17:F17"/>
    <mergeCell ref="A1:M1"/>
    <mergeCell ref="B2:F2"/>
    <mergeCell ref="B3:F3"/>
    <mergeCell ref="D11:F11"/>
    <mergeCell ref="D12:F12"/>
  </mergeCells>
  <pageMargins left="0.4375" right="0.343055555555556" top="0.196527777777778" bottom="0.196527777777778" header="0.196527777777778" footer="0.196527777777778"/>
  <pageSetup paperSize="77" scale="70" pageOrder="overThenDown"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6"/>
  <sheetViews>
    <sheetView zoomScaleNormal="100" workbookViewId="0">
      <selection activeCell="A27" sqref="A27"/>
    </sheetView>
  </sheetViews>
  <sheetFormatPr baseColWidth="10" defaultColWidth="10.875" defaultRowHeight="14.25"/>
  <cols>
    <col min="1" max="1" width="32.625" style="15" customWidth="1"/>
    <col min="2" max="2" width="21.25" style="15" customWidth="1"/>
    <col min="3" max="3" width="17.375" style="15" customWidth="1"/>
    <col min="4" max="4" width="15.625" style="15" customWidth="1"/>
    <col min="5" max="5" width="15.875" style="15" customWidth="1"/>
    <col min="6" max="6" width="10.5" style="15" customWidth="1"/>
    <col min="7" max="1024" width="10.875" style="15"/>
  </cols>
  <sheetData>
    <row r="1" spans="1:12" ht="15">
      <c r="A1" s="5" t="s">
        <v>143</v>
      </c>
      <c r="B1" s="5"/>
      <c r="C1" s="5"/>
      <c r="D1" s="5"/>
      <c r="E1" s="5"/>
      <c r="F1" s="5"/>
      <c r="G1" s="5"/>
      <c r="H1" s="5"/>
      <c r="I1" s="5"/>
      <c r="J1" s="5"/>
      <c r="K1" s="5"/>
      <c r="L1" s="5"/>
    </row>
    <row r="2" spans="1:12">
      <c r="A2" s="78" t="s">
        <v>1</v>
      </c>
      <c r="B2" s="4" t="str">
        <f>IF(Synthèse!$B2="","",Synthèse!$B2)</f>
        <v/>
      </c>
      <c r="C2" s="4"/>
      <c r="D2" s="4"/>
      <c r="E2" s="4"/>
      <c r="F2" s="4"/>
    </row>
    <row r="3" spans="1:12">
      <c r="A3" s="78" t="s">
        <v>2</v>
      </c>
      <c r="B3" s="4" t="str">
        <f>IF(Synthèse!$B3="","",Synthèse!$B3)</f>
        <v/>
      </c>
      <c r="C3" s="4"/>
      <c r="D3" s="4"/>
      <c r="E3" s="4"/>
      <c r="F3" s="4"/>
    </row>
    <row r="5" spans="1:12" ht="15">
      <c r="A5" s="18" t="s">
        <v>95</v>
      </c>
    </row>
    <row r="6" spans="1:12">
      <c r="A6" s="80" t="s">
        <v>96</v>
      </c>
      <c r="B6" s="106">
        <f>Synthèse!$B$6</f>
        <v>0</v>
      </c>
    </row>
    <row r="7" spans="1:12">
      <c r="A7" s="80" t="s">
        <v>97</v>
      </c>
      <c r="B7" s="106">
        <f>Synthèse!$B$7</f>
        <v>0</v>
      </c>
    </row>
    <row r="8" spans="1:12">
      <c r="A8" s="80" t="s">
        <v>7</v>
      </c>
      <c r="B8" s="107">
        <f>Synthèse!$B$8</f>
        <v>1</v>
      </c>
    </row>
    <row r="10" spans="1:12" ht="15">
      <c r="A10" s="18" t="s">
        <v>98</v>
      </c>
    </row>
    <row r="11" spans="1:12" ht="15">
      <c r="A11" s="79" t="s">
        <v>99</v>
      </c>
      <c r="B11" s="79" t="s">
        <v>102</v>
      </c>
      <c r="C11" s="79" t="s">
        <v>128</v>
      </c>
    </row>
    <row r="12" spans="1:12">
      <c r="A12" s="119" t="s">
        <v>144</v>
      </c>
      <c r="B12" s="28"/>
      <c r="C12" s="125" t="str">
        <f>IF(B12="","",B12/$B$8)</f>
        <v/>
      </c>
    </row>
    <row r="15" spans="1:12" ht="15">
      <c r="A15" s="18" t="s">
        <v>145</v>
      </c>
    </row>
    <row r="16" spans="1:12" ht="45">
      <c r="A16" s="79" t="s">
        <v>99</v>
      </c>
      <c r="B16" s="118" t="s">
        <v>105</v>
      </c>
      <c r="C16" s="118" t="s">
        <v>106</v>
      </c>
      <c r="D16" s="118" t="s">
        <v>107</v>
      </c>
      <c r="E16" s="118" t="s">
        <v>108</v>
      </c>
      <c r="F16" s="118" t="s">
        <v>109</v>
      </c>
      <c r="G16" s="118" t="s">
        <v>110</v>
      </c>
      <c r="H16" s="118" t="s">
        <v>111</v>
      </c>
      <c r="I16" s="118" t="s">
        <v>112</v>
      </c>
      <c r="J16" s="118" t="s">
        <v>113</v>
      </c>
      <c r="K16" s="118" t="s">
        <v>114</v>
      </c>
      <c r="L16" s="118" t="s">
        <v>115</v>
      </c>
    </row>
    <row r="17" spans="1:12">
      <c r="A17" s="80" t="str">
        <f>A12</f>
        <v>poules pondeuses</v>
      </c>
      <c r="B17" s="93"/>
      <c r="C17" s="93"/>
      <c r="D17" s="93"/>
      <c r="E17" s="93"/>
      <c r="F17" s="93"/>
      <c r="G17" s="93"/>
      <c r="H17" s="93"/>
      <c r="I17" s="93"/>
      <c r="J17" s="93"/>
      <c r="K17" s="93"/>
      <c r="L17" s="119" t="str">
        <f>IF(SUM(B17:K17)=0,"",SUM(B17:K17))</f>
        <v/>
      </c>
    </row>
    <row r="18" spans="1:12">
      <c r="A18" s="15" t="s">
        <v>146</v>
      </c>
    </row>
    <row r="21" spans="1:12" ht="15">
      <c r="A21" s="18" t="s">
        <v>117</v>
      </c>
      <c r="B21" s="4"/>
      <c r="C21" s="4"/>
      <c r="D21" s="4"/>
      <c r="E21" s="4"/>
    </row>
    <row r="22" spans="1:12" ht="15">
      <c r="A22" s="79" t="s">
        <v>49</v>
      </c>
      <c r="B22" s="79" t="s">
        <v>50</v>
      </c>
      <c r="C22" s="79" t="s">
        <v>51</v>
      </c>
      <c r="D22" s="79" t="s">
        <v>52</v>
      </c>
      <c r="E22" s="79" t="s">
        <v>53</v>
      </c>
      <c r="F22" s="79" t="s">
        <v>54</v>
      </c>
      <c r="G22" s="79" t="s">
        <v>55</v>
      </c>
      <c r="H22" s="79" t="s">
        <v>56</v>
      </c>
      <c r="I22" s="79" t="s">
        <v>57</v>
      </c>
      <c r="J22" s="79" t="s">
        <v>58</v>
      </c>
      <c r="K22" s="79" t="s">
        <v>59</v>
      </c>
    </row>
    <row r="23" spans="1:12" ht="15">
      <c r="A23" s="79" t="s">
        <v>118</v>
      </c>
      <c r="B23" s="80">
        <v>1</v>
      </c>
      <c r="C23" s="80">
        <v>2</v>
      </c>
      <c r="D23" s="80">
        <v>3</v>
      </c>
      <c r="E23" s="80">
        <v>4</v>
      </c>
      <c r="F23" s="80">
        <v>5</v>
      </c>
      <c r="G23" s="80">
        <v>6</v>
      </c>
      <c r="H23" s="80">
        <v>7</v>
      </c>
      <c r="I23" s="80">
        <v>8</v>
      </c>
      <c r="J23" s="80">
        <v>9</v>
      </c>
      <c r="K23" s="80">
        <v>10</v>
      </c>
    </row>
    <row r="24" spans="1:12" ht="42.75">
      <c r="A24" s="80" t="s">
        <v>67</v>
      </c>
      <c r="B24" s="81" t="str">
        <f>CONCATENATE(param!$A$39,B23)</f>
        <v>Poules pondeuses1</v>
      </c>
      <c r="C24" s="81" t="str">
        <f>CONCATENATE(param!$A$39,C23)</f>
        <v>Poules pondeuses2</v>
      </c>
      <c r="D24" s="81" t="str">
        <f>CONCATENATE(param!$A$39,D23)</f>
        <v>Poules pondeuses3</v>
      </c>
      <c r="E24" s="81" t="str">
        <f>CONCATENATE(param!$A$39,E23)</f>
        <v>Poules pondeuses4</v>
      </c>
      <c r="F24" s="81" t="str">
        <f>CONCATENATE(param!$A$39,F23)</f>
        <v>Poules pondeuses5</v>
      </c>
      <c r="G24" s="81" t="str">
        <f>CONCATENATE(param!$A$39,G23)</f>
        <v>Poules pondeuses6</v>
      </c>
      <c r="H24" s="81" t="str">
        <f>CONCATENATE(param!$A$39,H23)</f>
        <v>Poules pondeuses7</v>
      </c>
      <c r="I24" s="81" t="str">
        <f>CONCATENATE(param!$A$39,I23)</f>
        <v>Poules pondeuses8</v>
      </c>
      <c r="J24" s="81" t="str">
        <f>CONCATENATE(param!$A$39,J23)</f>
        <v>Poules pondeuses9</v>
      </c>
      <c r="K24" s="81" t="str">
        <f>CONCATENATE(param!$A$39,K23)</f>
        <v>Poules pondeuses10</v>
      </c>
    </row>
    <row r="25" spans="1:12">
      <c r="A25" s="80" t="s">
        <v>68</v>
      </c>
      <c r="B25" s="89" t="str">
        <f>IFERROR(HLOOKUP(B24,Liste_UP!$B$9:$P$11,2,0),"")</f>
        <v/>
      </c>
      <c r="C25" s="89" t="str">
        <f>IFERROR(HLOOKUP(C24,Liste_UP!$B$9:$P$11,2,0),"")</f>
        <v/>
      </c>
      <c r="D25" s="89" t="str">
        <f>IFERROR(HLOOKUP(D24,Liste_UP!$B$9:$P$11,2,0),"")</f>
        <v/>
      </c>
      <c r="E25" s="89" t="str">
        <f>IFERROR(HLOOKUP(E24,Liste_UP!$B$9:$P$11,2,0),"")</f>
        <v/>
      </c>
      <c r="F25" s="89" t="str">
        <f>IFERROR(HLOOKUP(F24,Liste_UP!$B$9:$P$11,2,0),"")</f>
        <v/>
      </c>
      <c r="G25" s="89" t="str">
        <f>IFERROR(HLOOKUP(G24,Liste_UP!$B$9:$P$11,2,0),"")</f>
        <v/>
      </c>
      <c r="H25" s="89" t="str">
        <f>IFERROR(HLOOKUP(H24,Liste_UP!$B$9:$P$11,2,0),"")</f>
        <v/>
      </c>
      <c r="I25" s="89" t="str">
        <f>IFERROR(HLOOKUP(I24,Liste_UP!$B$9:$P$11,2,0),"")</f>
        <v/>
      </c>
      <c r="J25" s="89" t="str">
        <f>IFERROR(HLOOKUP(J24,Liste_UP!$B$9:$P$11,2,0),"")</f>
        <v/>
      </c>
      <c r="K25" s="89" t="str">
        <f>IFERROR(HLOOKUP(K24,Liste_UP!$B$9:$P$11,2,0),"")</f>
        <v/>
      </c>
    </row>
    <row r="26" spans="1:12">
      <c r="A26" s="80" t="s">
        <v>69</v>
      </c>
      <c r="B26" s="89" t="str">
        <f>IFERROR(HLOOKUP(B24,Liste_UP!$B$9:$P$11,3,0),"")</f>
        <v/>
      </c>
      <c r="C26" s="89" t="str">
        <f>IFERROR(HLOOKUP(C24,Liste_UP!$B$9:$P$11,3,0),"")</f>
        <v/>
      </c>
      <c r="D26" s="89" t="str">
        <f>IFERROR(HLOOKUP(D24,Liste_UP!$B$9:$P$11,3,0),"")</f>
        <v/>
      </c>
      <c r="E26" s="89" t="str">
        <f>IFERROR(HLOOKUP(E24,Liste_UP!$B$9:$P$11,3,0),"")</f>
        <v/>
      </c>
      <c r="F26" s="89" t="str">
        <f>IFERROR(HLOOKUP(F24,Liste_UP!$B$9:$P$11,3,0),"")</f>
        <v/>
      </c>
      <c r="G26" s="89" t="str">
        <f>IFERROR(HLOOKUP(G24,Liste_UP!$B$9:$P$11,3,0),"")</f>
        <v/>
      </c>
      <c r="H26" s="89" t="str">
        <f>IFERROR(HLOOKUP(H24,Liste_UP!$B$9:$P$11,3,0),"")</f>
        <v/>
      </c>
      <c r="I26" s="89" t="str">
        <f>IFERROR(HLOOKUP(I24,Liste_UP!$B$9:$P$11,3,0),"")</f>
        <v/>
      </c>
      <c r="J26" s="89" t="str">
        <f>IFERROR(HLOOKUP(J24,Liste_UP!$B$9:$P$11,3,0),"")</f>
        <v/>
      </c>
      <c r="K26" s="89" t="str">
        <f>IFERROR(HLOOKUP(K24,Liste_UP!$B$9:$P$11,3,0),"")</f>
        <v/>
      </c>
    </row>
    <row r="27" spans="1:12">
      <c r="A27" s="81" t="s">
        <v>119</v>
      </c>
      <c r="B27" s="89" t="str">
        <f>IFERROR(HLOOKUP(B24,Liste_UP!$S$9:$AG$96,86,0),"")</f>
        <v/>
      </c>
      <c r="C27" s="89" t="str">
        <f>IFERROR(HLOOKUP(C24,Liste_UP!$S$9:$AG$96,86,0),"")</f>
        <v/>
      </c>
      <c r="D27" s="89" t="str">
        <f>IFERROR(HLOOKUP(D24,Liste_UP!$S$9:$AG$96,86,0),"")</f>
        <v/>
      </c>
      <c r="E27" s="89" t="str">
        <f>IFERROR(HLOOKUP(E24,Liste_UP!$S$9:$AG$96,86,0),"")</f>
        <v/>
      </c>
      <c r="F27" s="89" t="str">
        <f>IFERROR(HLOOKUP(F24,Liste_UP!$S$9:$AG$96,86,0),"")</f>
        <v/>
      </c>
      <c r="G27" s="89" t="str">
        <f>IFERROR(HLOOKUP(G24,Liste_UP!$S$9:$AG$96,86,0),"")</f>
        <v/>
      </c>
      <c r="H27" s="89" t="str">
        <f>IFERROR(HLOOKUP(H24,Liste_UP!$S$9:$AG$96,86,0),"")</f>
        <v/>
      </c>
      <c r="I27" s="89" t="str">
        <f>IFERROR(HLOOKUP(I24,Liste_UP!$S$9:$AG$96,86,0),"")</f>
        <v/>
      </c>
      <c r="J27" s="89" t="str">
        <f>IFERROR(HLOOKUP(J24,Liste_UP!$S$9:$AG$96,86,0),"")</f>
        <v/>
      </c>
      <c r="K27" s="89" t="str">
        <f>IFERROR(HLOOKUP(K24,Liste_UP!$S$9:$AG$96,86,0),"")</f>
        <v/>
      </c>
    </row>
    <row r="28" spans="1:12">
      <c r="A28" s="81" t="s">
        <v>120</v>
      </c>
      <c r="B28" s="89" t="str">
        <f>IFERROR(HLOOKUP(B24,Liste_UP!$S$9:$AG$96,87,0),"")</f>
        <v/>
      </c>
      <c r="C28" s="89" t="str">
        <f>IFERROR(HLOOKUP(C24,Liste_UP!$S$9:$AG$96,87,0),"")</f>
        <v/>
      </c>
      <c r="D28" s="89" t="str">
        <f>IFERROR(HLOOKUP(D24,Liste_UP!$S$9:$AG$96,87,0),"")</f>
        <v/>
      </c>
      <c r="E28" s="89" t="str">
        <f>IFERROR(HLOOKUP(E24,Liste_UP!$S$9:$AG$96,87,0),"")</f>
        <v/>
      </c>
      <c r="F28" s="89" t="str">
        <f>IFERROR(HLOOKUP(F24,Liste_UP!$S$9:$AG$96,87,0),"")</f>
        <v/>
      </c>
      <c r="G28" s="89" t="str">
        <f>IFERROR(HLOOKUP(G24,Liste_UP!$S$9:$AG$96,87,0),"")</f>
        <v/>
      </c>
      <c r="H28" s="89" t="str">
        <f>IFERROR(HLOOKUP(H24,Liste_UP!$S$9:$AG$96,87,0),"")</f>
        <v/>
      </c>
      <c r="I28" s="89" t="str">
        <f>IFERROR(HLOOKUP(I24,Liste_UP!$S$9:$AG$96,87,0),"")</f>
        <v/>
      </c>
      <c r="J28" s="89" t="str">
        <f>IFERROR(HLOOKUP(J24,Liste_UP!$S$9:$AG$96,87,0),"")</f>
        <v/>
      </c>
      <c r="K28" s="89" t="str">
        <f>IFERROR(HLOOKUP(K24,Liste_UP!$S$9:$AG$96,87,0),"")</f>
        <v/>
      </c>
    </row>
    <row r="29" spans="1:12">
      <c r="A29" s="81" t="s">
        <v>121</v>
      </c>
      <c r="B29" s="89" t="str">
        <f>IFERROR(HLOOKUP(B24,Liste_UP!$S$9:$AG$96,88,0),"")</f>
        <v/>
      </c>
      <c r="C29" s="89" t="str">
        <f>IFERROR(HLOOKUP(C24,Liste_UP!$S$9:$AG$96,88,0),"")</f>
        <v/>
      </c>
      <c r="D29" s="89" t="str">
        <f>IFERROR(HLOOKUP(D24,Liste_UP!$S$9:$AG$96,88,0),"")</f>
        <v/>
      </c>
      <c r="E29" s="89" t="str">
        <f>IFERROR(HLOOKUP(E24,Liste_UP!$S$9:$AG$96,88,0),"")</f>
        <v/>
      </c>
      <c r="F29" s="89" t="str">
        <f>IFERROR(HLOOKUP(F24,Liste_UP!$S$9:$AG$96,88,0),"")</f>
        <v/>
      </c>
      <c r="G29" s="89" t="str">
        <f>IFERROR(HLOOKUP(G24,Liste_UP!$S$9:$AG$96,88,0),"")</f>
        <v/>
      </c>
      <c r="H29" s="89" t="str">
        <f>IFERROR(HLOOKUP(H24,Liste_UP!$S$9:$AG$96,88,0),"")</f>
        <v/>
      </c>
      <c r="I29" s="89" t="str">
        <f>IFERROR(HLOOKUP(I24,Liste_UP!$S$9:$AG$96,88,0),"")</f>
        <v/>
      </c>
      <c r="J29" s="89" t="str">
        <f>IFERROR(HLOOKUP(J24,Liste_UP!$S$9:$AG$96,88,0),"")</f>
        <v/>
      </c>
      <c r="K29" s="89" t="str">
        <f>IFERROR(HLOOKUP(K24,Liste_UP!$S$9:$AG$96,88,0),"")</f>
        <v/>
      </c>
    </row>
    <row r="32" spans="1:12" ht="15">
      <c r="A32" s="18" t="s">
        <v>147</v>
      </c>
    </row>
    <row r="33" spans="1:11" ht="30">
      <c r="A33" s="79" t="s">
        <v>99</v>
      </c>
      <c r="B33" s="122" t="s">
        <v>123</v>
      </c>
      <c r="C33" s="122" t="s">
        <v>124</v>
      </c>
      <c r="D33" s="122" t="s">
        <v>125</v>
      </c>
    </row>
    <row r="34" spans="1:11">
      <c r="A34" s="80" t="str">
        <f>A12</f>
        <v>poules pondeuses</v>
      </c>
      <c r="B34" s="119" t="str">
        <f>IF($B$12="","",SUMPRODUCT($B$28:$K$28,$B$17:$K$17)/$L$17)</f>
        <v/>
      </c>
      <c r="C34" s="132" t="str">
        <f>IF($B$12="","",MIN(150,SUMPRODUCT($B$27:$K$27,$B$17:$K$17)/$L$17))</f>
        <v/>
      </c>
      <c r="D34" s="125" t="str">
        <f>IF(B12="","",(B34*0.5+C34*1)*C12)</f>
        <v/>
      </c>
    </row>
    <row r="37" spans="1:11" ht="15">
      <c r="A37" s="18" t="s">
        <v>35</v>
      </c>
    </row>
    <row r="38" spans="1:11" ht="15">
      <c r="A38" s="79" t="s">
        <v>21</v>
      </c>
    </row>
    <row r="39" spans="1:11" ht="15">
      <c r="A39" s="126">
        <f>SUM(D34)</f>
        <v>0</v>
      </c>
    </row>
    <row r="42" spans="1:11" ht="15">
      <c r="A42" s="95" t="s">
        <v>38</v>
      </c>
      <c r="B42" s="15" t="str">
        <f>IF(B38="","",MAX(0,IF(B39="",MIN(param!$B$6,B36-1),MIN(param!$B$6,B39-1))-MAX(param!$B$5,B38)+1))</f>
        <v/>
      </c>
      <c r="C42" s="15" t="str">
        <f>IF(C38="","",MAX(0,IF(C39="",MIN(param!$B$6,C36-1),MIN(param!$B$6,C39-1))-MAX(param!$B$5,C38)+1))</f>
        <v/>
      </c>
      <c r="D42" s="15" t="str">
        <f>IF(D38="","",MAX(0,IF(D39="",MIN(param!$B$6,D36-1),MIN(param!$B$6,D39-1))-MAX(param!$B$5,D38)+1))</f>
        <v/>
      </c>
      <c r="E42" s="15" t="str">
        <f>IF(E38="","",MAX(0,IF(E39="",MIN(param!$B$6,E36-1),MIN(param!$B$6,E39-1))-MAX(param!$B$5,E38)+1))</f>
        <v/>
      </c>
      <c r="F42" s="15" t="str">
        <f>IF(F38="","",MAX(0,IF(F39="",MIN(param!$B$6,F36-1),MIN(param!$B$6,F39-1))-MAX(param!$B$5,F38)+1))</f>
        <v/>
      </c>
      <c r="G42" s="15" t="str">
        <f>IF(G38="","",MAX(0,IF(G39="",MIN(param!$B$6,G36-1),MIN(param!$B$6,G39-1))-MAX(param!$B$5,G38)+1))</f>
        <v/>
      </c>
      <c r="H42" s="15" t="str">
        <f>IF(H38="","",MAX(0,IF(H39="",MIN(param!$B$6,H36-1),MIN(param!$B$6,H39-1))-MAX(param!$B$5,H38)+1))</f>
        <v/>
      </c>
      <c r="I42" s="15" t="str">
        <f>IF(I38="","",MAX(0,IF(I39="",MIN(param!$B$6,I36-1),MIN(param!$B$6,I39-1))-MAX(param!$B$5,I38)+1))</f>
        <v/>
      </c>
      <c r="J42" s="15" t="str">
        <f>IF(J38="","",MAX(0,IF(J39="",MIN(param!$B$6,J36-1),MIN(param!$B$6,J39-1))-MAX(param!$B$5,J38)+1))</f>
        <v/>
      </c>
      <c r="K42" s="15" t="str">
        <f>IF(K38="","",MAX(0,IF(K39="",MIN(param!$B$6,K36-1),MIN(param!$B$6,K39-1))-MAX(param!$B$5,K38)+1))</f>
        <v/>
      </c>
    </row>
    <row r="43" spans="1:11">
      <c r="A43" s="98" t="s">
        <v>39</v>
      </c>
      <c r="B43" s="71"/>
      <c r="C43" s="99"/>
    </row>
    <row r="44" spans="1:11" ht="15">
      <c r="A44" s="100"/>
      <c r="B44" s="71"/>
      <c r="C44" s="99"/>
    </row>
    <row r="45" spans="1:11" ht="15">
      <c r="A45" s="100" t="s">
        <v>40</v>
      </c>
      <c r="B45" s="71"/>
      <c r="C45" s="99"/>
    </row>
    <row r="46" spans="1:11" ht="15">
      <c r="A46" s="100"/>
      <c r="B46" s="71"/>
      <c r="C46" s="99"/>
    </row>
    <row r="47" spans="1:11" ht="15">
      <c r="A47" s="100" t="s">
        <v>93</v>
      </c>
      <c r="B47" s="71"/>
      <c r="C47" s="99"/>
    </row>
    <row r="48" spans="1:11">
      <c r="A48" s="101"/>
      <c r="B48" s="71"/>
      <c r="C48" s="99"/>
    </row>
    <row r="49" spans="1:3" ht="39.75" customHeight="1">
      <c r="A49" s="2" t="s">
        <v>42</v>
      </c>
      <c r="B49" s="2"/>
      <c r="C49" s="102" t="str">
        <f>param!$B$1</f>
        <v>V3.4</v>
      </c>
    </row>
    <row r="50" spans="1:3">
      <c r="A50" s="101"/>
      <c r="B50" s="71"/>
      <c r="C50" s="99"/>
    </row>
    <row r="51" spans="1:3" ht="15">
      <c r="A51" s="100" t="s">
        <v>45</v>
      </c>
      <c r="B51" s="71"/>
      <c r="C51" s="99"/>
    </row>
    <row r="52" spans="1:3">
      <c r="A52" s="101"/>
      <c r="B52" s="71"/>
      <c r="C52" s="99"/>
    </row>
    <row r="53" spans="1:3">
      <c r="A53" s="101"/>
      <c r="B53" s="71"/>
      <c r="C53" s="99"/>
    </row>
    <row r="54" spans="1:3">
      <c r="A54" s="101"/>
      <c r="B54" s="71"/>
      <c r="C54" s="99"/>
    </row>
    <row r="55" spans="1:3">
      <c r="A55" s="101"/>
      <c r="B55" s="71"/>
      <c r="C55" s="99"/>
    </row>
    <row r="56" spans="1:3">
      <c r="A56" s="103"/>
      <c r="B56" s="104"/>
      <c r="C56" s="105"/>
    </row>
  </sheetData>
  <sheetProtection sheet="1" objects="1" scenarios="1"/>
  <mergeCells count="5">
    <mergeCell ref="A1:L1"/>
    <mergeCell ref="B2:F2"/>
    <mergeCell ref="B3:F3"/>
    <mergeCell ref="B21:E21"/>
    <mergeCell ref="A49:B49"/>
  </mergeCells>
  <pageMargins left="0.4375" right="0.343055555555556" top="0.196527777777778" bottom="0.196527777777778" header="0.196527777777778" footer="0.196527777777778"/>
  <pageSetup paperSize="77" scale="70" pageOrder="overThenDown"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8"/>
  <sheetViews>
    <sheetView zoomScaleNormal="100" workbookViewId="0">
      <selection activeCell="B2" sqref="B2"/>
    </sheetView>
  </sheetViews>
  <sheetFormatPr baseColWidth="10" defaultColWidth="10.875" defaultRowHeight="14.25"/>
  <cols>
    <col min="1" max="1" width="55" style="15" customWidth="1"/>
    <col min="2" max="2" width="17.375" style="15" customWidth="1"/>
    <col min="3" max="3" width="17.625" style="15" customWidth="1"/>
    <col min="4" max="4" width="16.25" style="15" customWidth="1"/>
    <col min="5" max="5" width="16.625" style="15" customWidth="1"/>
    <col min="6" max="1024" width="10.875" style="15"/>
  </cols>
  <sheetData>
    <row r="1" spans="1:5" ht="34.35" customHeight="1">
      <c r="A1" s="14" t="s">
        <v>148</v>
      </c>
      <c r="B1" s="14"/>
      <c r="C1" s="14"/>
      <c r="D1" s="14"/>
      <c r="E1" s="14"/>
    </row>
    <row r="2" spans="1:5">
      <c r="A2" s="16" t="s">
        <v>1</v>
      </c>
      <c r="B2" s="13"/>
      <c r="C2" s="13"/>
      <c r="D2" s="13"/>
      <c r="E2" s="13"/>
    </row>
    <row r="3" spans="1:5">
      <c r="A3" s="17" t="s">
        <v>2</v>
      </c>
      <c r="B3" s="12"/>
      <c r="C3" s="12"/>
      <c r="D3" s="12"/>
      <c r="E3" s="12"/>
    </row>
    <row r="4" spans="1:5" ht="15">
      <c r="A4" s="18"/>
    </row>
    <row r="6" spans="1:5" ht="15">
      <c r="A6" s="19" t="s">
        <v>149</v>
      </c>
      <c r="B6" s="20"/>
      <c r="C6" s="20"/>
      <c r="D6" s="20"/>
      <c r="E6" s="21"/>
    </row>
    <row r="7" spans="1:5" ht="15">
      <c r="A7" s="133" t="s">
        <v>150</v>
      </c>
      <c r="E7" s="27"/>
    </row>
    <row r="8" spans="1:5" ht="39.6" customHeight="1">
      <c r="A8" s="153" t="s">
        <v>151</v>
      </c>
      <c r="B8" s="153"/>
      <c r="C8" s="153"/>
      <c r="D8" s="153"/>
      <c r="E8" s="153"/>
    </row>
    <row r="9" spans="1:5" ht="13.9" customHeight="1">
      <c r="A9" s="154" t="s">
        <v>152</v>
      </c>
      <c r="B9" s="154"/>
      <c r="C9" s="154"/>
      <c r="D9" s="155" t="s">
        <v>153</v>
      </c>
      <c r="E9" s="156" t="s">
        <v>154</v>
      </c>
    </row>
    <row r="10" spans="1:5">
      <c r="A10" s="154"/>
      <c r="B10" s="154"/>
      <c r="C10" s="154"/>
      <c r="D10" s="155"/>
      <c r="E10" s="155"/>
    </row>
    <row r="11" spans="1:5" ht="53.65" customHeight="1">
      <c r="A11" s="157" t="s">
        <v>155</v>
      </c>
      <c r="B11" s="157"/>
      <c r="C11" s="157"/>
      <c r="D11" s="134" t="s">
        <v>156</v>
      </c>
      <c r="E11" s="135" t="s">
        <v>157</v>
      </c>
    </row>
    <row r="12" spans="1:5" ht="118.7" customHeight="1">
      <c r="A12" s="158" t="s">
        <v>158</v>
      </c>
      <c r="B12" s="158"/>
      <c r="C12" s="158"/>
      <c r="D12" s="136" t="s">
        <v>159</v>
      </c>
      <c r="E12" s="137" t="s">
        <v>160</v>
      </c>
    </row>
    <row r="13" spans="1:5" ht="126.95" customHeight="1">
      <c r="A13" s="157" t="s">
        <v>161</v>
      </c>
      <c r="B13" s="157"/>
      <c r="C13" s="157"/>
      <c r="D13" s="138" t="s">
        <v>162</v>
      </c>
      <c r="E13" s="139" t="s">
        <v>163</v>
      </c>
    </row>
    <row r="14" spans="1:5" ht="45.6" customHeight="1">
      <c r="A14" s="157" t="s">
        <v>164</v>
      </c>
      <c r="B14" s="157"/>
      <c r="C14" s="157"/>
      <c r="D14" s="140" t="s">
        <v>165</v>
      </c>
      <c r="E14" s="141" t="s">
        <v>166</v>
      </c>
    </row>
    <row r="17" spans="1:5" ht="15">
      <c r="A17" s="19" t="s">
        <v>167</v>
      </c>
      <c r="B17" s="20"/>
      <c r="C17" s="20"/>
      <c r="D17" s="20"/>
      <c r="E17" s="21"/>
    </row>
    <row r="18" spans="1:5" ht="34.35" customHeight="1">
      <c r="A18" s="159" t="s">
        <v>168</v>
      </c>
      <c r="B18" s="159"/>
      <c r="C18" s="159"/>
      <c r="D18" s="160" t="s">
        <v>169</v>
      </c>
      <c r="E18" s="160"/>
    </row>
    <row r="19" spans="1:5" ht="64.150000000000006" customHeight="1">
      <c r="A19" s="161" t="s">
        <v>170</v>
      </c>
      <c r="B19" s="161"/>
      <c r="C19" s="161"/>
      <c r="D19" s="162" t="s">
        <v>171</v>
      </c>
      <c r="E19" s="162"/>
    </row>
    <row r="20" spans="1:5" ht="43.35" customHeight="1">
      <c r="A20" s="163" t="s">
        <v>172</v>
      </c>
      <c r="B20" s="163"/>
      <c r="C20" s="163"/>
      <c r="D20" s="164" t="s">
        <v>173</v>
      </c>
      <c r="E20" s="164"/>
    </row>
    <row r="21" spans="1:5" ht="22.35" customHeight="1">
      <c r="A21" s="163" t="s">
        <v>174</v>
      </c>
      <c r="B21" s="163"/>
      <c r="C21" s="163"/>
      <c r="D21" s="164" t="s">
        <v>173</v>
      </c>
      <c r="E21" s="164"/>
    </row>
    <row r="22" spans="1:5" ht="89.65" customHeight="1">
      <c r="A22" s="165" t="s">
        <v>175</v>
      </c>
      <c r="B22" s="165"/>
      <c r="C22" s="165"/>
      <c r="D22" s="166" t="s">
        <v>176</v>
      </c>
      <c r="E22" s="166"/>
    </row>
    <row r="24" spans="1:5" ht="15">
      <c r="A24" s="19" t="s">
        <v>38</v>
      </c>
      <c r="B24" s="20"/>
      <c r="C24" s="20"/>
      <c r="D24" s="20"/>
      <c r="E24" s="21"/>
    </row>
    <row r="25" spans="1:5" ht="15">
      <c r="A25" s="70" t="s">
        <v>39</v>
      </c>
      <c r="B25" s="71"/>
      <c r="C25" s="71"/>
      <c r="E25" s="27"/>
    </row>
    <row r="26" spans="1:5" ht="15">
      <c r="A26" s="70"/>
      <c r="B26" s="71"/>
      <c r="C26" s="71"/>
      <c r="E26" s="27"/>
    </row>
    <row r="27" spans="1:5" ht="15">
      <c r="A27" s="70" t="s">
        <v>40</v>
      </c>
      <c r="B27" s="71"/>
      <c r="C27" s="71"/>
      <c r="E27" s="27"/>
    </row>
    <row r="28" spans="1:5" ht="15">
      <c r="A28" s="70" t="s">
        <v>41</v>
      </c>
      <c r="B28" s="71"/>
      <c r="C28" s="71"/>
      <c r="E28" s="27"/>
    </row>
    <row r="29" spans="1:5" ht="23.85" customHeight="1">
      <c r="A29" s="7" t="s">
        <v>42</v>
      </c>
      <c r="B29" s="7"/>
      <c r="C29" s="7"/>
      <c r="D29" s="72" t="str">
        <f>param!B1</f>
        <v>V3.4</v>
      </c>
      <c r="E29" s="27"/>
    </row>
    <row r="30" spans="1:5">
      <c r="A30" s="73" t="s">
        <v>43</v>
      </c>
      <c r="B30" s="71"/>
      <c r="C30" s="74"/>
      <c r="E30" s="27"/>
    </row>
    <row r="31" spans="1:5" ht="13.9" customHeight="1">
      <c r="A31" s="6" t="s">
        <v>44</v>
      </c>
      <c r="B31" s="6"/>
      <c r="C31" s="6"/>
      <c r="D31" s="6"/>
      <c r="E31" s="27"/>
    </row>
    <row r="32" spans="1:5">
      <c r="A32" s="75"/>
      <c r="B32" s="71"/>
      <c r="C32" s="71"/>
      <c r="E32" s="27"/>
    </row>
    <row r="33" spans="1:5" ht="15">
      <c r="A33" s="70" t="s">
        <v>45</v>
      </c>
      <c r="B33" s="71"/>
      <c r="C33" s="71"/>
      <c r="E33" s="27"/>
    </row>
    <row r="34" spans="1:5">
      <c r="A34" s="75"/>
      <c r="B34" s="71"/>
      <c r="C34" s="71"/>
      <c r="E34" s="27"/>
    </row>
    <row r="35" spans="1:5">
      <c r="A35" s="75"/>
      <c r="B35" s="71"/>
      <c r="C35" s="71"/>
      <c r="E35" s="27"/>
    </row>
    <row r="36" spans="1:5">
      <c r="A36" s="75"/>
      <c r="B36" s="71"/>
      <c r="C36" s="71"/>
      <c r="E36" s="27"/>
    </row>
    <row r="37" spans="1:5">
      <c r="A37" s="75"/>
      <c r="B37" s="71"/>
      <c r="C37" s="71"/>
      <c r="E37" s="27"/>
    </row>
    <row r="38" spans="1:5">
      <c r="A38" s="76"/>
      <c r="B38" s="77"/>
      <c r="C38" s="77"/>
      <c r="D38" s="34"/>
      <c r="E38" s="35"/>
    </row>
  </sheetData>
  <sheetProtection sheet="1" objects="1" scenarios="1"/>
  <mergeCells count="23">
    <mergeCell ref="A31:D31"/>
    <mergeCell ref="A21:C21"/>
    <mergeCell ref="D21:E21"/>
    <mergeCell ref="A22:C22"/>
    <mergeCell ref="D22:E22"/>
    <mergeCell ref="A29:C29"/>
    <mergeCell ref="D18:E18"/>
    <mergeCell ref="A19:C19"/>
    <mergeCell ref="D19:E19"/>
    <mergeCell ref="A20:C20"/>
    <mergeCell ref="D20:E20"/>
    <mergeCell ref="A11:C11"/>
    <mergeCell ref="A12:C12"/>
    <mergeCell ref="A13:C13"/>
    <mergeCell ref="A14:C14"/>
    <mergeCell ref="A18:C18"/>
    <mergeCell ref="A1:E1"/>
    <mergeCell ref="B2:E2"/>
    <mergeCell ref="B3:E3"/>
    <mergeCell ref="A8:E8"/>
    <mergeCell ref="A9:C10"/>
    <mergeCell ref="D9:D10"/>
    <mergeCell ref="E9:E10"/>
  </mergeCells>
  <pageMargins left="0" right="0" top="0.13888888888888901" bottom="0.13888888888888901" header="0" footer="0"/>
  <pageSetup paperSize="9" orientation="portrait" useFirstPageNumber="1" horizontalDpi="300" verticalDpi="300"/>
  <headerFooter>
    <oddHeader>&amp;C&amp;"Arial,Normal"&amp;10&amp;Kffffff&amp;A</oddHeader>
    <oddFooter>&amp;C&amp;"Arial,Normal"&amp;10&amp;KffffffPage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006"/>
  <sheetViews>
    <sheetView zoomScaleNormal="100" workbookViewId="0">
      <pane xSplit="13170" topLeftCell="N1"/>
      <selection activeCell="C2" sqref="C2"/>
      <selection pane="topRight" activeCell="N1" sqref="N1"/>
    </sheetView>
  </sheetViews>
  <sheetFormatPr baseColWidth="10" defaultColWidth="10.875" defaultRowHeight="14.25"/>
  <cols>
    <col min="1" max="1" width="48.75" style="15" customWidth="1"/>
    <col min="2" max="2" width="27.25" style="15" customWidth="1"/>
    <col min="3" max="3" width="13.875" style="15" customWidth="1"/>
    <col min="4" max="4" width="5.125" style="15" customWidth="1"/>
    <col min="5" max="5" width="25.375" style="15" customWidth="1"/>
    <col min="6" max="6" width="11.75" style="15" customWidth="1"/>
    <col min="7" max="7" width="13.25" style="15" customWidth="1"/>
    <col min="8" max="8" width="5" style="15" customWidth="1"/>
    <col min="9" max="9" width="54.75" style="15" customWidth="1"/>
    <col min="10" max="11" width="19.5" style="15" customWidth="1"/>
    <col min="12" max="12" width="26.75" style="15" customWidth="1"/>
    <col min="13" max="16" width="10.5" style="15" customWidth="1"/>
    <col min="17" max="17" width="16" style="15" customWidth="1"/>
    <col min="18" max="19" width="10.5" style="15" customWidth="1"/>
    <col min="20" max="1024" width="10.875" style="15"/>
  </cols>
  <sheetData>
    <row r="1" spans="1:20" ht="15">
      <c r="A1" s="18" t="s">
        <v>177</v>
      </c>
      <c r="B1" s="15" t="s">
        <v>178</v>
      </c>
      <c r="C1" s="15" t="s">
        <v>179</v>
      </c>
      <c r="F1" s="167" t="s">
        <v>180</v>
      </c>
      <c r="G1" s="167"/>
    </row>
    <row r="2" spans="1:20" ht="15">
      <c r="A2" s="79" t="s">
        <v>181</v>
      </c>
      <c r="B2" s="92">
        <v>45016</v>
      </c>
      <c r="E2" s="18" t="s">
        <v>182</v>
      </c>
      <c r="F2" s="18" t="s">
        <v>183</v>
      </c>
      <c r="G2" s="18" t="s">
        <v>184</v>
      </c>
      <c r="H2" s="18" t="s">
        <v>185</v>
      </c>
    </row>
    <row r="3" spans="1:20" ht="15">
      <c r="A3" s="79" t="s">
        <v>186</v>
      </c>
      <c r="B3" s="92">
        <v>44972</v>
      </c>
      <c r="E3" s="15" t="s">
        <v>187</v>
      </c>
      <c r="F3" s="91">
        <v>44820</v>
      </c>
      <c r="G3" s="91">
        <v>45016</v>
      </c>
      <c r="H3" s="15">
        <v>120</v>
      </c>
    </row>
    <row r="4" spans="1:20" ht="15">
      <c r="A4" s="79" t="s">
        <v>188</v>
      </c>
      <c r="B4" s="92">
        <v>45016</v>
      </c>
      <c r="E4" s="15" t="s">
        <v>189</v>
      </c>
      <c r="F4" s="91">
        <v>44820</v>
      </c>
      <c r="G4" s="91">
        <v>45016</v>
      </c>
      <c r="H4" s="15">
        <v>120</v>
      </c>
    </row>
    <row r="5" spans="1:20" ht="15">
      <c r="A5" s="79" t="s">
        <v>190</v>
      </c>
      <c r="B5" s="92">
        <v>44636</v>
      </c>
      <c r="E5" s="15" t="s">
        <v>191</v>
      </c>
      <c r="F5" s="91">
        <v>44820</v>
      </c>
      <c r="G5" s="91">
        <v>45016</v>
      </c>
      <c r="H5" s="15">
        <v>120</v>
      </c>
    </row>
    <row r="6" spans="1:20" ht="15">
      <c r="A6" s="79" t="s">
        <v>192</v>
      </c>
      <c r="B6" s="92">
        <v>44757</v>
      </c>
      <c r="E6" s="15" t="s">
        <v>193</v>
      </c>
      <c r="F6" s="91">
        <v>44820</v>
      </c>
      <c r="G6" s="91">
        <v>45016</v>
      </c>
      <c r="H6" s="15">
        <v>120</v>
      </c>
    </row>
    <row r="7" spans="1:20" ht="15">
      <c r="A7" s="79" t="s">
        <v>194</v>
      </c>
      <c r="B7" s="80">
        <f>B6-B5+1</f>
        <v>122</v>
      </c>
      <c r="E7" s="15" t="s">
        <v>195</v>
      </c>
      <c r="F7" s="91">
        <v>44820</v>
      </c>
      <c r="G7" s="91">
        <v>45016</v>
      </c>
      <c r="H7" s="15">
        <v>120</v>
      </c>
    </row>
    <row r="8" spans="1:20">
      <c r="E8" s="15" t="s">
        <v>196</v>
      </c>
      <c r="F8" s="91">
        <v>44820</v>
      </c>
      <c r="G8" s="91">
        <v>45016</v>
      </c>
      <c r="H8" s="15">
        <v>120</v>
      </c>
    </row>
    <row r="9" spans="1:20">
      <c r="F9" s="91"/>
      <c r="G9" s="91"/>
    </row>
    <row r="10" spans="1:20" ht="15">
      <c r="A10" s="79" t="s">
        <v>197</v>
      </c>
      <c r="B10" s="79" t="s">
        <v>198</v>
      </c>
      <c r="I10" s="118" t="s">
        <v>199</v>
      </c>
      <c r="J10" s="79" t="s">
        <v>200</v>
      </c>
      <c r="N10" s="18" t="s">
        <v>201</v>
      </c>
    </row>
    <row r="11" spans="1:20" ht="15">
      <c r="A11" s="80" t="s">
        <v>202</v>
      </c>
      <c r="B11" s="142">
        <v>0.78</v>
      </c>
      <c r="I11" s="80" t="s">
        <v>203</v>
      </c>
      <c r="J11" s="80"/>
      <c r="N11" s="143" t="s">
        <v>204</v>
      </c>
      <c r="O11" s="143" t="s">
        <v>205</v>
      </c>
      <c r="P11" s="143" t="s">
        <v>206</v>
      </c>
      <c r="Q11" s="144" t="s">
        <v>207</v>
      </c>
      <c r="R11" s="144" t="s">
        <v>208</v>
      </c>
      <c r="S11" s="144" t="s">
        <v>209</v>
      </c>
      <c r="T11" s="143" t="s">
        <v>74</v>
      </c>
    </row>
    <row r="12" spans="1:20">
      <c r="A12" s="80" t="s">
        <v>210</v>
      </c>
      <c r="B12" s="142">
        <v>0.6</v>
      </c>
      <c r="I12" s="80" t="s">
        <v>211</v>
      </c>
      <c r="J12" s="142">
        <v>0.9</v>
      </c>
      <c r="N12" s="80">
        <v>1</v>
      </c>
      <c r="O12" s="80">
        <v>1005</v>
      </c>
      <c r="P12" s="80" t="s">
        <v>212</v>
      </c>
      <c r="Q12" s="15" t="str">
        <f t="shared" ref="Q12:Q75" si="0">CONCATENATE(N12," - ",P12)</f>
        <v>1 - AMBERIEUX EN DOMBES</v>
      </c>
      <c r="R12" s="145"/>
      <c r="S12" s="145"/>
      <c r="T12" s="80" t="s">
        <v>213</v>
      </c>
    </row>
    <row r="13" spans="1:20" ht="15">
      <c r="A13" s="80" t="s">
        <v>214</v>
      </c>
      <c r="B13" s="142">
        <v>0.87</v>
      </c>
      <c r="E13" s="79" t="s">
        <v>215</v>
      </c>
      <c r="F13" s="79" t="s">
        <v>198</v>
      </c>
      <c r="I13" s="80" t="s">
        <v>216</v>
      </c>
      <c r="J13" s="80"/>
      <c r="N13" s="80">
        <v>1</v>
      </c>
      <c r="O13" s="80">
        <v>1043</v>
      </c>
      <c r="P13" s="80" t="s">
        <v>217</v>
      </c>
      <c r="Q13" s="15" t="str">
        <f t="shared" si="0"/>
        <v>1 - BEYNOST</v>
      </c>
      <c r="R13" s="146"/>
      <c r="S13" s="146"/>
      <c r="T13" s="80" t="s">
        <v>213</v>
      </c>
    </row>
    <row r="14" spans="1:20">
      <c r="A14" s="80" t="s">
        <v>218</v>
      </c>
      <c r="B14" s="142">
        <v>0.9</v>
      </c>
      <c r="E14" s="80" t="s">
        <v>219</v>
      </c>
      <c r="F14" s="142">
        <v>0.74</v>
      </c>
      <c r="I14" s="80" t="s">
        <v>220</v>
      </c>
      <c r="J14" s="80"/>
      <c r="N14" s="80">
        <v>1</v>
      </c>
      <c r="O14" s="80">
        <v>1045</v>
      </c>
      <c r="P14" s="80" t="s">
        <v>221</v>
      </c>
      <c r="Q14" s="15" t="str">
        <f t="shared" si="0"/>
        <v>1 - BIRIEUX</v>
      </c>
      <c r="R14" s="146"/>
      <c r="S14" s="146"/>
      <c r="T14" s="80" t="s">
        <v>213</v>
      </c>
    </row>
    <row r="15" spans="1:20">
      <c r="A15" s="80" t="s">
        <v>222</v>
      </c>
      <c r="B15" s="142">
        <v>0.63</v>
      </c>
      <c r="E15" s="80" t="s">
        <v>223</v>
      </c>
      <c r="F15" s="142">
        <v>0.63</v>
      </c>
      <c r="I15" s="80" t="s">
        <v>224</v>
      </c>
      <c r="J15" s="80"/>
      <c r="N15" s="80">
        <v>1</v>
      </c>
      <c r="O15" s="80">
        <v>1049</v>
      </c>
      <c r="P15" s="80" t="s">
        <v>225</v>
      </c>
      <c r="Q15" s="15" t="str">
        <f t="shared" si="0"/>
        <v>1 - BOISSE (LA)</v>
      </c>
      <c r="R15" s="146"/>
      <c r="S15" s="146"/>
      <c r="T15" s="80" t="s">
        <v>213</v>
      </c>
    </row>
    <row r="16" spans="1:20">
      <c r="A16" s="80" t="s">
        <v>226</v>
      </c>
      <c r="B16" s="142">
        <v>0.79</v>
      </c>
      <c r="E16" s="80" t="s">
        <v>227</v>
      </c>
      <c r="F16" s="142">
        <v>0.67</v>
      </c>
      <c r="I16" s="80" t="s">
        <v>228</v>
      </c>
      <c r="J16" s="142">
        <v>0.94</v>
      </c>
      <c r="N16" s="80">
        <v>1</v>
      </c>
      <c r="O16" s="80">
        <v>1052</v>
      </c>
      <c r="P16" s="80" t="s">
        <v>229</v>
      </c>
      <c r="Q16" s="15" t="str">
        <f t="shared" si="0"/>
        <v>1 - BOULIGNEUX</v>
      </c>
      <c r="R16" s="146">
        <v>44799</v>
      </c>
      <c r="S16" s="146">
        <v>44837</v>
      </c>
      <c r="T16" s="80" t="s">
        <v>213</v>
      </c>
    </row>
    <row r="17" spans="1:20">
      <c r="A17" s="80" t="s">
        <v>230</v>
      </c>
      <c r="B17" s="142">
        <v>0.94</v>
      </c>
      <c r="E17" s="80" t="s">
        <v>231</v>
      </c>
      <c r="F17" s="142">
        <v>0.7</v>
      </c>
      <c r="I17" s="80" t="s">
        <v>232</v>
      </c>
      <c r="J17" s="80"/>
      <c r="N17" s="80">
        <v>1</v>
      </c>
      <c r="O17" s="80">
        <v>1069</v>
      </c>
      <c r="P17" s="80" t="s">
        <v>233</v>
      </c>
      <c r="Q17" s="15" t="str">
        <f t="shared" si="0"/>
        <v>1 - CERTINES</v>
      </c>
      <c r="R17" s="146">
        <v>44799</v>
      </c>
      <c r="S17" s="146">
        <v>44837</v>
      </c>
      <c r="T17" s="80" t="s">
        <v>213</v>
      </c>
    </row>
    <row r="18" spans="1:20">
      <c r="E18" s="80" t="s">
        <v>234</v>
      </c>
      <c r="F18" s="142">
        <v>0.69</v>
      </c>
      <c r="I18" s="80" t="s">
        <v>235</v>
      </c>
      <c r="J18" s="80"/>
      <c r="N18" s="80">
        <v>1</v>
      </c>
      <c r="O18" s="80">
        <v>1074</v>
      </c>
      <c r="P18" s="80" t="s">
        <v>236</v>
      </c>
      <c r="Q18" s="15" t="str">
        <f t="shared" si="0"/>
        <v>1 - CHALAMONT</v>
      </c>
      <c r="R18" s="146">
        <v>44799</v>
      </c>
      <c r="S18" s="146">
        <v>44837</v>
      </c>
      <c r="T18" s="80" t="s">
        <v>213</v>
      </c>
    </row>
    <row r="19" spans="1:20">
      <c r="E19" s="80" t="s">
        <v>237</v>
      </c>
      <c r="F19" s="142">
        <v>0.69</v>
      </c>
      <c r="I19" s="80" t="s">
        <v>238</v>
      </c>
      <c r="J19" s="80"/>
      <c r="N19" s="80">
        <v>1</v>
      </c>
      <c r="O19" s="80">
        <v>1085</v>
      </c>
      <c r="P19" s="80" t="s">
        <v>239</v>
      </c>
      <c r="Q19" s="15" t="str">
        <f t="shared" si="0"/>
        <v>1 - LA CHAPELLE-DU-CHATELARD</v>
      </c>
      <c r="R19" s="146">
        <v>44799</v>
      </c>
      <c r="S19" s="146">
        <v>44837</v>
      </c>
      <c r="T19" s="80" t="s">
        <v>213</v>
      </c>
    </row>
    <row r="20" spans="1:20">
      <c r="E20" s="80" t="s">
        <v>240</v>
      </c>
      <c r="F20" s="142">
        <v>0.72</v>
      </c>
      <c r="I20" s="80" t="s">
        <v>241</v>
      </c>
      <c r="J20" s="80"/>
      <c r="N20" s="80">
        <v>1</v>
      </c>
      <c r="O20" s="80">
        <v>1090</v>
      </c>
      <c r="P20" s="80" t="s">
        <v>242</v>
      </c>
      <c r="Q20" s="15" t="str">
        <f t="shared" si="0"/>
        <v>1 - CHATENAY</v>
      </c>
      <c r="R20" s="146">
        <v>44799</v>
      </c>
      <c r="S20" s="146">
        <v>44837</v>
      </c>
      <c r="T20" s="80" t="s">
        <v>213</v>
      </c>
    </row>
    <row r="21" spans="1:20">
      <c r="E21" s="80" t="s">
        <v>243</v>
      </c>
      <c r="F21" s="142">
        <v>0.72</v>
      </c>
      <c r="I21" s="80" t="s">
        <v>244</v>
      </c>
      <c r="J21" s="80"/>
      <c r="N21" s="80">
        <v>1</v>
      </c>
      <c r="O21" s="80">
        <v>1092</v>
      </c>
      <c r="P21" s="80" t="s">
        <v>245</v>
      </c>
      <c r="Q21" s="15" t="str">
        <f t="shared" si="0"/>
        <v>1 - CHATILLON-LA-PALUD</v>
      </c>
      <c r="R21" s="146">
        <v>44799</v>
      </c>
      <c r="S21" s="146">
        <v>44837</v>
      </c>
      <c r="T21" s="80" t="s">
        <v>213</v>
      </c>
    </row>
    <row r="22" spans="1:20">
      <c r="E22" s="80" t="s">
        <v>246</v>
      </c>
      <c r="F22" s="142">
        <v>0.63</v>
      </c>
      <c r="I22" s="80"/>
      <c r="J22" s="80"/>
      <c r="N22" s="80">
        <v>1</v>
      </c>
      <c r="O22" s="80">
        <v>1093</v>
      </c>
      <c r="P22" s="80" t="s">
        <v>247</v>
      </c>
      <c r="Q22" s="15" t="str">
        <f t="shared" si="0"/>
        <v>1 - CHATILLON SUR CHALARONNE</v>
      </c>
      <c r="R22" s="146"/>
      <c r="S22" s="146"/>
      <c r="T22" s="80" t="s">
        <v>213</v>
      </c>
    </row>
    <row r="23" spans="1:20">
      <c r="E23" s="80" t="s">
        <v>248</v>
      </c>
      <c r="F23" s="142">
        <v>0.63</v>
      </c>
      <c r="I23" s="80"/>
      <c r="J23" s="80"/>
      <c r="N23" s="80">
        <v>1</v>
      </c>
      <c r="O23" s="80">
        <v>1113</v>
      </c>
      <c r="P23" s="80" t="s">
        <v>249</v>
      </c>
      <c r="Q23" s="15" t="str">
        <f t="shared" si="0"/>
        <v>1 - CONDEISSIAT</v>
      </c>
      <c r="R23" s="146">
        <v>44799</v>
      </c>
      <c r="S23" s="146">
        <v>44837</v>
      </c>
      <c r="T23" s="80" t="s">
        <v>213</v>
      </c>
    </row>
    <row r="24" spans="1:20">
      <c r="E24" s="80" t="s">
        <v>250</v>
      </c>
      <c r="F24" s="142">
        <v>0.72</v>
      </c>
      <c r="I24" s="80"/>
      <c r="J24" s="80"/>
      <c r="N24" s="80">
        <v>1</v>
      </c>
      <c r="O24" s="80">
        <v>1129</v>
      </c>
      <c r="P24" s="80" t="s">
        <v>251</v>
      </c>
      <c r="Q24" s="15" t="str">
        <f t="shared" si="0"/>
        <v>1 - CRANS</v>
      </c>
      <c r="R24" s="146">
        <v>44799</v>
      </c>
      <c r="S24" s="146">
        <v>44837</v>
      </c>
      <c r="T24" s="80" t="s">
        <v>213</v>
      </c>
    </row>
    <row r="25" spans="1:20">
      <c r="E25" s="80" t="s">
        <v>252</v>
      </c>
      <c r="F25" s="142">
        <v>0.63</v>
      </c>
      <c r="I25" s="80"/>
      <c r="J25" s="80"/>
      <c r="N25" s="80">
        <v>1</v>
      </c>
      <c r="O25" s="80">
        <v>1142</v>
      </c>
      <c r="P25" s="80" t="s">
        <v>253</v>
      </c>
      <c r="Q25" s="15" t="str">
        <f t="shared" si="0"/>
        <v>1 - DAGNEUX</v>
      </c>
      <c r="R25" s="146"/>
      <c r="S25" s="146"/>
      <c r="T25" s="80" t="s">
        <v>213</v>
      </c>
    </row>
    <row r="26" spans="1:20">
      <c r="E26" s="80" t="s">
        <v>254</v>
      </c>
      <c r="F26" s="142">
        <v>0.63</v>
      </c>
      <c r="I26" s="80"/>
      <c r="J26" s="80"/>
      <c r="N26" s="80">
        <v>1</v>
      </c>
      <c r="O26" s="80">
        <v>1145</v>
      </c>
      <c r="P26" s="80" t="s">
        <v>255</v>
      </c>
      <c r="Q26" s="15" t="str">
        <f t="shared" si="0"/>
        <v>1 - DOMPIERRE-SUR-VEYLE</v>
      </c>
      <c r="R26" s="146">
        <v>44799</v>
      </c>
      <c r="S26" s="146">
        <v>44837</v>
      </c>
      <c r="T26" s="80" t="s">
        <v>213</v>
      </c>
    </row>
    <row r="27" spans="1:20">
      <c r="E27" s="80" t="s">
        <v>256</v>
      </c>
      <c r="F27" s="142">
        <v>0.63</v>
      </c>
      <c r="N27" s="80">
        <v>1</v>
      </c>
      <c r="O27" s="80">
        <v>1151</v>
      </c>
      <c r="P27" s="80" t="s">
        <v>257</v>
      </c>
      <c r="Q27" s="15" t="str">
        <f t="shared" si="0"/>
        <v>1 - DRUILLAT</v>
      </c>
      <c r="R27" s="146">
        <v>44799</v>
      </c>
      <c r="S27" s="146">
        <v>44837</v>
      </c>
      <c r="T27" s="80" t="s">
        <v>213</v>
      </c>
    </row>
    <row r="28" spans="1:20">
      <c r="E28" s="80"/>
      <c r="F28" s="80"/>
      <c r="N28" s="80">
        <v>1</v>
      </c>
      <c r="O28" s="80">
        <v>1156</v>
      </c>
      <c r="P28" s="80" t="s">
        <v>258</v>
      </c>
      <c r="Q28" s="15" t="str">
        <f t="shared" si="0"/>
        <v>1 - FARAMANS</v>
      </c>
      <c r="R28" s="146"/>
      <c r="S28" s="146"/>
      <c r="T28" s="80" t="s">
        <v>213</v>
      </c>
    </row>
    <row r="29" spans="1:20">
      <c r="E29" s="80"/>
      <c r="F29" s="80"/>
      <c r="N29" s="80">
        <v>1</v>
      </c>
      <c r="O29" s="80">
        <v>1198</v>
      </c>
      <c r="P29" s="80" t="s">
        <v>259</v>
      </c>
      <c r="Q29" s="15" t="str">
        <f t="shared" si="0"/>
        <v>1 - JOYEUX</v>
      </c>
      <c r="R29" s="146"/>
      <c r="S29" s="146"/>
      <c r="T29" s="80" t="s">
        <v>213</v>
      </c>
    </row>
    <row r="30" spans="1:20">
      <c r="N30" s="80">
        <v>1</v>
      </c>
      <c r="O30" s="80">
        <v>1207</v>
      </c>
      <c r="P30" s="80" t="s">
        <v>260</v>
      </c>
      <c r="Q30" s="15" t="str">
        <f t="shared" si="0"/>
        <v>1 - LAPEYROUSE</v>
      </c>
      <c r="R30" s="146"/>
      <c r="S30" s="146"/>
      <c r="T30" s="80" t="s">
        <v>213</v>
      </c>
    </row>
    <row r="31" spans="1:20">
      <c r="N31" s="80">
        <v>1</v>
      </c>
      <c r="O31" s="80">
        <v>1211</v>
      </c>
      <c r="P31" s="80" t="s">
        <v>261</v>
      </c>
      <c r="Q31" s="15" t="str">
        <f t="shared" si="0"/>
        <v>1 - LENT</v>
      </c>
      <c r="R31" s="146">
        <v>44799</v>
      </c>
      <c r="S31" s="146">
        <v>44837</v>
      </c>
      <c r="T31" s="80" t="s">
        <v>213</v>
      </c>
    </row>
    <row r="32" spans="1:20">
      <c r="N32" s="80">
        <v>1</v>
      </c>
      <c r="O32" s="80">
        <v>1216</v>
      </c>
      <c r="P32" s="80" t="s">
        <v>262</v>
      </c>
      <c r="Q32" s="15" t="str">
        <f t="shared" si="0"/>
        <v>1 - LHUIS</v>
      </c>
      <c r="R32" s="146"/>
      <c r="S32" s="146"/>
      <c r="T32" s="80" t="s">
        <v>213</v>
      </c>
    </row>
    <row r="33" spans="1:20">
      <c r="N33" s="80">
        <v>1</v>
      </c>
      <c r="O33" s="80">
        <v>1235</v>
      </c>
      <c r="P33" s="80" t="s">
        <v>263</v>
      </c>
      <c r="Q33" s="15" t="str">
        <f t="shared" si="0"/>
        <v>1 - MARLIEUX</v>
      </c>
      <c r="R33" s="146">
        <v>44799</v>
      </c>
      <c r="S33" s="146">
        <v>44837</v>
      </c>
      <c r="T33" s="80" t="s">
        <v>213</v>
      </c>
    </row>
    <row r="34" spans="1:20" ht="15">
      <c r="A34" s="79" t="s">
        <v>264</v>
      </c>
      <c r="N34" s="80">
        <v>1</v>
      </c>
      <c r="O34" s="80">
        <v>1249</v>
      </c>
      <c r="P34" s="80" t="s">
        <v>265</v>
      </c>
      <c r="Q34" s="15" t="str">
        <f t="shared" si="0"/>
        <v>1 - MIRIBEL</v>
      </c>
      <c r="R34" s="146"/>
      <c r="S34" s="146"/>
      <c r="T34" s="80" t="s">
        <v>213</v>
      </c>
    </row>
    <row r="35" spans="1:20">
      <c r="A35" s="80" t="s">
        <v>266</v>
      </c>
      <c r="N35" s="80">
        <v>1</v>
      </c>
      <c r="O35" s="80">
        <v>1260</v>
      </c>
      <c r="P35" s="80" t="s">
        <v>267</v>
      </c>
      <c r="Q35" s="15" t="str">
        <f t="shared" si="0"/>
        <v>1 - MONTELLIER (LE)</v>
      </c>
      <c r="R35" s="146"/>
      <c r="S35" s="146"/>
      <c r="T35" s="80" t="s">
        <v>213</v>
      </c>
    </row>
    <row r="36" spans="1:20">
      <c r="A36" s="80" t="s">
        <v>268</v>
      </c>
      <c r="N36" s="80">
        <v>1</v>
      </c>
      <c r="O36" s="80">
        <v>1261</v>
      </c>
      <c r="P36" s="80" t="s">
        <v>269</v>
      </c>
      <c r="Q36" s="15" t="str">
        <f t="shared" si="0"/>
        <v>1 - MONTHIEUX</v>
      </c>
      <c r="R36" s="146"/>
      <c r="S36" s="146"/>
      <c r="T36" s="80" t="s">
        <v>213</v>
      </c>
    </row>
    <row r="37" spans="1:20">
      <c r="A37" s="80" t="s">
        <v>270</v>
      </c>
      <c r="N37" s="80">
        <v>1</v>
      </c>
      <c r="O37" s="80">
        <v>1262</v>
      </c>
      <c r="P37" s="80" t="s">
        <v>271</v>
      </c>
      <c r="Q37" s="15" t="str">
        <f t="shared" si="0"/>
        <v>1 - MONTLUEL</v>
      </c>
      <c r="R37" s="146"/>
      <c r="S37" s="146"/>
      <c r="T37" s="80" t="s">
        <v>213</v>
      </c>
    </row>
    <row r="38" spans="1:20">
      <c r="A38" s="80" t="s">
        <v>272</v>
      </c>
      <c r="N38" s="80">
        <v>1</v>
      </c>
      <c r="O38" s="80">
        <v>1272</v>
      </c>
      <c r="P38" s="80" t="s">
        <v>273</v>
      </c>
      <c r="Q38" s="15" t="str">
        <f t="shared" si="0"/>
        <v>1 - NEUVILLE LES DAMES</v>
      </c>
      <c r="R38" s="146"/>
      <c r="S38" s="146"/>
      <c r="T38" s="80" t="s">
        <v>213</v>
      </c>
    </row>
    <row r="39" spans="1:20">
      <c r="A39" s="80" t="s">
        <v>33</v>
      </c>
      <c r="N39" s="80">
        <v>1</v>
      </c>
      <c r="O39" s="80">
        <v>1276</v>
      </c>
      <c r="P39" s="80" t="s">
        <v>274</v>
      </c>
      <c r="Q39" s="15" t="str">
        <f t="shared" si="0"/>
        <v>1 - NIEVROZ</v>
      </c>
      <c r="R39" s="146"/>
      <c r="S39" s="146"/>
      <c r="T39" s="80" t="s">
        <v>213</v>
      </c>
    </row>
    <row r="40" spans="1:20">
      <c r="N40" s="80">
        <v>1</v>
      </c>
      <c r="O40" s="80">
        <v>1297</v>
      </c>
      <c r="P40" s="80" t="s">
        <v>275</v>
      </c>
      <c r="Q40" s="15" t="str">
        <f t="shared" si="0"/>
        <v>1 - PIZAY</v>
      </c>
      <c r="R40" s="146"/>
      <c r="S40" s="146"/>
      <c r="T40" s="80" t="s">
        <v>213</v>
      </c>
    </row>
    <row r="41" spans="1:20">
      <c r="N41" s="80">
        <v>1</v>
      </c>
      <c r="O41" s="80">
        <v>1299</v>
      </c>
      <c r="P41" s="80" t="s">
        <v>276</v>
      </c>
      <c r="Q41" s="15" t="str">
        <f t="shared" si="0"/>
        <v>1 - LE PLANTAY</v>
      </c>
      <c r="R41" s="146">
        <v>44799</v>
      </c>
      <c r="S41" s="146">
        <v>44837</v>
      </c>
      <c r="T41" s="80" t="s">
        <v>213</v>
      </c>
    </row>
    <row r="42" spans="1:20" ht="15">
      <c r="A42" s="79" t="s">
        <v>277</v>
      </c>
      <c r="B42" s="79" t="s">
        <v>278</v>
      </c>
      <c r="N42" s="80">
        <v>1</v>
      </c>
      <c r="O42" s="80">
        <v>1319</v>
      </c>
      <c r="P42" s="80" t="s">
        <v>279</v>
      </c>
      <c r="Q42" s="15" t="str">
        <f t="shared" si="0"/>
        <v>1 - RELEVANT</v>
      </c>
      <c r="R42" s="146"/>
      <c r="S42" s="146"/>
      <c r="T42" s="80" t="s">
        <v>213</v>
      </c>
    </row>
    <row r="43" spans="1:20">
      <c r="A43" s="80" t="s">
        <v>280</v>
      </c>
      <c r="B43" s="80">
        <v>14</v>
      </c>
      <c r="N43" s="80">
        <v>1</v>
      </c>
      <c r="O43" s="80">
        <v>1325</v>
      </c>
      <c r="P43" s="80" t="s">
        <v>281</v>
      </c>
      <c r="Q43" s="15" t="str">
        <f t="shared" si="0"/>
        <v>1 - RIGNIEUX-LE-FRANC</v>
      </c>
      <c r="R43" s="146">
        <v>44799</v>
      </c>
      <c r="S43" s="146">
        <v>44837</v>
      </c>
      <c r="T43" s="80" t="s">
        <v>213</v>
      </c>
    </row>
    <row r="44" spans="1:20">
      <c r="A44" s="80" t="s">
        <v>282</v>
      </c>
      <c r="B44" s="80">
        <v>2</v>
      </c>
      <c r="N44" s="80">
        <v>1</v>
      </c>
      <c r="O44" s="80">
        <v>1328</v>
      </c>
      <c r="P44" s="80" t="s">
        <v>283</v>
      </c>
      <c r="Q44" s="15" t="str">
        <f t="shared" si="0"/>
        <v>1 - ROMANS</v>
      </c>
      <c r="R44" s="146">
        <v>44799</v>
      </c>
      <c r="S44" s="146">
        <v>44837</v>
      </c>
      <c r="T44" s="80" t="s">
        <v>213</v>
      </c>
    </row>
    <row r="45" spans="1:20">
      <c r="A45" s="80" t="s">
        <v>284</v>
      </c>
      <c r="B45" s="80">
        <v>7</v>
      </c>
      <c r="N45" s="80">
        <v>1</v>
      </c>
      <c r="O45" s="80">
        <v>1333</v>
      </c>
      <c r="P45" s="80" t="s">
        <v>285</v>
      </c>
      <c r="Q45" s="15" t="str">
        <f t="shared" si="0"/>
        <v>1 - SAINT ANDRE DE CORCY</v>
      </c>
      <c r="R45" s="146"/>
      <c r="S45" s="146"/>
      <c r="T45" s="80" t="s">
        <v>213</v>
      </c>
    </row>
    <row r="46" spans="1:20">
      <c r="A46" s="80"/>
      <c r="B46" s="80"/>
      <c r="N46" s="80">
        <v>1</v>
      </c>
      <c r="O46" s="80">
        <v>1335</v>
      </c>
      <c r="P46" s="80" t="s">
        <v>286</v>
      </c>
      <c r="Q46" s="15" t="str">
        <f t="shared" si="0"/>
        <v>1 - SAINT-ANDRE-LE-BOUCHOUX</v>
      </c>
      <c r="R46" s="146">
        <v>44799</v>
      </c>
      <c r="S46" s="146">
        <v>44837</v>
      </c>
      <c r="T46" s="80" t="s">
        <v>213</v>
      </c>
    </row>
    <row r="47" spans="1:20">
      <c r="N47" s="80">
        <v>1</v>
      </c>
      <c r="O47" s="80">
        <v>1336</v>
      </c>
      <c r="P47" s="80" t="s">
        <v>287</v>
      </c>
      <c r="Q47" s="15" t="str">
        <f t="shared" si="0"/>
        <v>1 - SAINT-ANDRE-SUR-VIEUX-JONC</v>
      </c>
      <c r="R47" s="146">
        <v>44799</v>
      </c>
      <c r="S47" s="146">
        <v>44837</v>
      </c>
      <c r="T47" s="80" t="s">
        <v>213</v>
      </c>
    </row>
    <row r="48" spans="1:20">
      <c r="N48" s="80">
        <v>1</v>
      </c>
      <c r="O48" s="80">
        <v>1338</v>
      </c>
      <c r="P48" s="80" t="s">
        <v>288</v>
      </c>
      <c r="Q48" s="15" t="str">
        <f t="shared" si="0"/>
        <v>1 - GROSLEE-SAINT BENOIT</v>
      </c>
      <c r="R48" s="146"/>
      <c r="S48" s="146"/>
      <c r="T48" s="80" t="s">
        <v>213</v>
      </c>
    </row>
    <row r="49" spans="14:20">
      <c r="N49" s="80">
        <v>1</v>
      </c>
      <c r="O49" s="80">
        <v>1342</v>
      </c>
      <c r="P49" s="80" t="s">
        <v>289</v>
      </c>
      <c r="Q49" s="15" t="str">
        <f t="shared" si="0"/>
        <v>1 - SAINTE CROIX</v>
      </c>
      <c r="R49" s="146"/>
      <c r="S49" s="146"/>
      <c r="T49" s="80" t="s">
        <v>213</v>
      </c>
    </row>
    <row r="50" spans="14:20">
      <c r="N50" s="80">
        <v>1</v>
      </c>
      <c r="O50" s="80">
        <v>1349</v>
      </c>
      <c r="P50" s="80" t="s">
        <v>290</v>
      </c>
      <c r="Q50" s="15" t="str">
        <f t="shared" si="0"/>
        <v>1 - SAINT ELOI</v>
      </c>
      <c r="R50" s="146"/>
      <c r="S50" s="146"/>
      <c r="T50" s="80" t="s">
        <v>213</v>
      </c>
    </row>
    <row r="51" spans="14:20">
      <c r="N51" s="80">
        <v>1</v>
      </c>
      <c r="O51" s="80">
        <v>1356</v>
      </c>
      <c r="P51" s="80" t="s">
        <v>291</v>
      </c>
      <c r="Q51" s="15" t="str">
        <f t="shared" si="0"/>
        <v>1 - SAINT-GEORGES-SUR-RENON</v>
      </c>
      <c r="R51" s="146">
        <v>44799</v>
      </c>
      <c r="S51" s="146">
        <v>44837</v>
      </c>
      <c r="T51" s="80" t="s">
        <v>213</v>
      </c>
    </row>
    <row r="52" spans="14:20">
      <c r="N52" s="80">
        <v>1</v>
      </c>
      <c r="O52" s="80">
        <v>1359</v>
      </c>
      <c r="P52" s="80" t="s">
        <v>292</v>
      </c>
      <c r="Q52" s="15" t="str">
        <f t="shared" si="0"/>
        <v>1 - SAINT-GERMAIN-SUR-RENON</v>
      </c>
      <c r="R52" s="146">
        <v>44799</v>
      </c>
      <c r="S52" s="146">
        <v>44837</v>
      </c>
      <c r="T52" s="80" t="s">
        <v>213</v>
      </c>
    </row>
    <row r="53" spans="14:20">
      <c r="N53" s="80">
        <v>1</v>
      </c>
      <c r="O53" s="80">
        <v>1371</v>
      </c>
      <c r="P53" s="80" t="s">
        <v>293</v>
      </c>
      <c r="Q53" s="15" t="str">
        <f t="shared" si="0"/>
        <v>1 - SAINT MARCEL</v>
      </c>
      <c r="R53" s="146"/>
      <c r="S53" s="146"/>
      <c r="T53" s="80" t="s">
        <v>213</v>
      </c>
    </row>
    <row r="54" spans="14:20">
      <c r="N54" s="80">
        <v>1</v>
      </c>
      <c r="O54" s="80">
        <v>1376</v>
      </c>
      <c r="P54" s="80" t="s">
        <v>294</v>
      </c>
      <c r="Q54" s="15" t="str">
        <f t="shared" si="0"/>
        <v>1 - SAINT MAURICE DE BEYNOST</v>
      </c>
      <c r="R54" s="146"/>
      <c r="S54" s="146"/>
      <c r="T54" s="80" t="s">
        <v>213</v>
      </c>
    </row>
    <row r="55" spans="14:20">
      <c r="N55" s="80">
        <v>1</v>
      </c>
      <c r="O55" s="80">
        <v>1381</v>
      </c>
      <c r="P55" s="80" t="s">
        <v>295</v>
      </c>
      <c r="Q55" s="15" t="str">
        <f t="shared" si="0"/>
        <v>1 - SAINT-NIZIER-LE-DESERT</v>
      </c>
      <c r="R55" s="146">
        <v>44799</v>
      </c>
      <c r="S55" s="146">
        <v>44837</v>
      </c>
      <c r="T55" s="80" t="s">
        <v>213</v>
      </c>
    </row>
    <row r="56" spans="14:20">
      <c r="N56" s="80">
        <v>1</v>
      </c>
      <c r="O56" s="80">
        <v>1382</v>
      </c>
      <c r="P56" s="80" t="s">
        <v>296</v>
      </c>
      <c r="Q56" s="15" t="str">
        <f t="shared" si="0"/>
        <v>1 - SAINTE OLIVE</v>
      </c>
      <c r="R56" s="146"/>
      <c r="S56" s="146"/>
      <c r="T56" s="80" t="s">
        <v>213</v>
      </c>
    </row>
    <row r="57" spans="14:20">
      <c r="N57" s="80">
        <v>1</v>
      </c>
      <c r="O57" s="80">
        <v>1383</v>
      </c>
      <c r="P57" s="80" t="s">
        <v>297</v>
      </c>
      <c r="Q57" s="15" t="str">
        <f t="shared" si="0"/>
        <v>1 - SAINT-PAUL-DE-VARAX</v>
      </c>
      <c r="R57" s="146">
        <v>44799</v>
      </c>
      <c r="S57" s="146">
        <v>44837</v>
      </c>
      <c r="T57" s="80" t="s">
        <v>213</v>
      </c>
    </row>
    <row r="58" spans="14:20">
      <c r="N58" s="80">
        <v>1</v>
      </c>
      <c r="O58" s="80">
        <v>1389</v>
      </c>
      <c r="P58" s="80" t="s">
        <v>298</v>
      </c>
      <c r="Q58" s="15" t="str">
        <f t="shared" si="0"/>
        <v>1 - SAINT TRIVIER SUR MOIGNANS</v>
      </c>
      <c r="R58" s="146"/>
      <c r="S58" s="146"/>
      <c r="T58" s="80" t="s">
        <v>213</v>
      </c>
    </row>
    <row r="59" spans="14:20">
      <c r="N59" s="80">
        <v>1</v>
      </c>
      <c r="O59" s="80">
        <v>1393</v>
      </c>
      <c r="P59" s="80" t="s">
        <v>299</v>
      </c>
      <c r="Q59" s="15" t="str">
        <f t="shared" si="0"/>
        <v>1 - SANDRANS</v>
      </c>
      <c r="R59" s="146">
        <v>44799</v>
      </c>
      <c r="S59" s="146">
        <v>44837</v>
      </c>
      <c r="T59" s="80" t="s">
        <v>213</v>
      </c>
    </row>
    <row r="60" spans="14:20">
      <c r="N60" s="80">
        <v>1</v>
      </c>
      <c r="O60" s="80">
        <v>1405</v>
      </c>
      <c r="P60" s="80" t="s">
        <v>300</v>
      </c>
      <c r="Q60" s="15" t="str">
        <f t="shared" si="0"/>
        <v>1 - SERVAS</v>
      </c>
      <c r="R60" s="146">
        <v>44799</v>
      </c>
      <c r="S60" s="146">
        <v>44837</v>
      </c>
      <c r="T60" s="80" t="s">
        <v>213</v>
      </c>
    </row>
    <row r="61" spans="14:20">
      <c r="N61" s="80">
        <v>1</v>
      </c>
      <c r="O61" s="80">
        <v>1418</v>
      </c>
      <c r="P61" s="80" t="s">
        <v>301</v>
      </c>
      <c r="Q61" s="15" t="str">
        <f t="shared" si="0"/>
        <v>1 - THIL</v>
      </c>
      <c r="R61" s="146"/>
      <c r="S61" s="146"/>
      <c r="T61" s="80" t="s">
        <v>213</v>
      </c>
    </row>
    <row r="62" spans="14:20">
      <c r="N62" s="80">
        <v>1</v>
      </c>
      <c r="O62" s="80">
        <v>1424</v>
      </c>
      <c r="P62" s="80" t="s">
        <v>302</v>
      </c>
      <c r="Q62" s="15" t="str">
        <f t="shared" si="0"/>
        <v>1 - TRAMOYES</v>
      </c>
      <c r="R62" s="146"/>
      <c r="S62" s="146"/>
      <c r="T62" s="80" t="s">
        <v>213</v>
      </c>
    </row>
    <row r="63" spans="14:20">
      <c r="N63" s="80">
        <v>1</v>
      </c>
      <c r="O63" s="80">
        <v>1425</v>
      </c>
      <c r="P63" s="80" t="s">
        <v>303</v>
      </c>
      <c r="Q63" s="15" t="str">
        <f t="shared" si="0"/>
        <v>1 - LA TRANCLIERE</v>
      </c>
      <c r="R63" s="146">
        <v>44799</v>
      </c>
      <c r="S63" s="146">
        <v>44837</v>
      </c>
      <c r="T63" s="80" t="s">
        <v>213</v>
      </c>
    </row>
    <row r="64" spans="14:20">
      <c r="N64" s="80">
        <v>1</v>
      </c>
      <c r="O64" s="80">
        <v>1430</v>
      </c>
      <c r="P64" s="80" t="s">
        <v>304</v>
      </c>
      <c r="Q64" s="15" t="str">
        <f t="shared" si="0"/>
        <v>1 - VARAMBON</v>
      </c>
      <c r="R64" s="146">
        <v>44799</v>
      </c>
      <c r="S64" s="146">
        <v>44837</v>
      </c>
      <c r="T64" s="80" t="s">
        <v>213</v>
      </c>
    </row>
    <row r="65" spans="14:20">
      <c r="N65" s="80">
        <v>1</v>
      </c>
      <c r="O65" s="80">
        <v>1434</v>
      </c>
      <c r="P65" s="80" t="s">
        <v>305</v>
      </c>
      <c r="Q65" s="15" t="str">
        <f t="shared" si="0"/>
        <v>1 - VERSAILLEUX</v>
      </c>
      <c r="R65" s="146">
        <v>44799</v>
      </c>
      <c r="S65" s="146">
        <v>44837</v>
      </c>
      <c r="T65" s="80" t="s">
        <v>213</v>
      </c>
    </row>
    <row r="66" spans="14:20">
      <c r="N66" s="80">
        <v>1</v>
      </c>
      <c r="O66" s="80">
        <v>1443</v>
      </c>
      <c r="P66" s="80" t="s">
        <v>306</v>
      </c>
      <c r="Q66" s="15" t="str">
        <f t="shared" si="0"/>
        <v>1 - VILLARS-LES-DOMBES</v>
      </c>
      <c r="R66" s="146">
        <v>44799</v>
      </c>
      <c r="S66" s="146">
        <v>44837</v>
      </c>
      <c r="T66" s="80" t="s">
        <v>213</v>
      </c>
    </row>
    <row r="67" spans="14:20">
      <c r="N67" s="80">
        <v>1</v>
      </c>
      <c r="O67" s="80">
        <v>1449</v>
      </c>
      <c r="P67" s="80" t="s">
        <v>307</v>
      </c>
      <c r="Q67" s="15" t="str">
        <f t="shared" si="0"/>
        <v>1 - VILLETTE-SUR-AIN</v>
      </c>
      <c r="R67" s="146">
        <v>44799</v>
      </c>
      <c r="S67" s="146">
        <v>44837</v>
      </c>
      <c r="T67" s="80" t="s">
        <v>213</v>
      </c>
    </row>
    <row r="68" spans="14:20">
      <c r="N68" s="80">
        <v>49</v>
      </c>
      <c r="O68" s="80">
        <v>4917</v>
      </c>
      <c r="P68" s="80" t="s">
        <v>308</v>
      </c>
      <c r="Q68" s="15" t="str">
        <f t="shared" si="0"/>
        <v>49 - LES PONTS-DE-CÉ</v>
      </c>
      <c r="R68" s="146">
        <v>44631</v>
      </c>
      <c r="S68" s="146">
        <v>44722</v>
      </c>
      <c r="T68" s="80" t="s">
        <v>213</v>
      </c>
    </row>
    <row r="69" spans="14:20">
      <c r="N69" s="80">
        <v>53</v>
      </c>
      <c r="O69" s="80">
        <v>5033</v>
      </c>
      <c r="P69" s="80" t="s">
        <v>309</v>
      </c>
      <c r="Q69" s="15" t="str">
        <f t="shared" si="0"/>
        <v>53 - LA BOISSIERE</v>
      </c>
      <c r="R69" s="146">
        <v>44607</v>
      </c>
      <c r="S69" s="146">
        <v>44638</v>
      </c>
      <c r="T69" s="80" t="s">
        <v>213</v>
      </c>
    </row>
    <row r="70" spans="14:20">
      <c r="N70" s="80">
        <v>8</v>
      </c>
      <c r="O70" s="80">
        <v>8025</v>
      </c>
      <c r="P70" s="80" t="s">
        <v>310</v>
      </c>
      <c r="Q70" s="15" t="str">
        <f t="shared" si="0"/>
        <v>8 - ATTIGNY</v>
      </c>
      <c r="R70" s="146"/>
      <c r="S70" s="146"/>
      <c r="T70" s="80" t="s">
        <v>213</v>
      </c>
    </row>
    <row r="71" spans="14:20">
      <c r="N71" s="80">
        <v>8</v>
      </c>
      <c r="O71" s="80">
        <v>8045</v>
      </c>
      <c r="P71" s="80" t="s">
        <v>311</v>
      </c>
      <c r="Q71" s="15" t="str">
        <f t="shared" si="0"/>
        <v>8 - BALLAY</v>
      </c>
      <c r="R71" s="146"/>
      <c r="S71" s="146"/>
      <c r="T71" s="80" t="s">
        <v>213</v>
      </c>
    </row>
    <row r="72" spans="14:20">
      <c r="N72" s="80">
        <v>8</v>
      </c>
      <c r="O72" s="80">
        <v>8057</v>
      </c>
      <c r="P72" s="80" t="s">
        <v>312</v>
      </c>
      <c r="Q72" s="15" t="str">
        <f t="shared" si="0"/>
        <v>8 - BELLEVILLE-ET-CHATILLON-SUR-BAR</v>
      </c>
      <c r="R72" s="146"/>
      <c r="S72" s="146"/>
      <c r="T72" s="80" t="s">
        <v>213</v>
      </c>
    </row>
    <row r="73" spans="14:20">
      <c r="N73" s="80">
        <v>8</v>
      </c>
      <c r="O73" s="80">
        <v>8075</v>
      </c>
      <c r="P73" s="80" t="s">
        <v>313</v>
      </c>
      <c r="Q73" s="15" t="str">
        <f t="shared" si="0"/>
        <v>8 - BOULT-AUX-BOIS</v>
      </c>
      <c r="R73" s="146"/>
      <c r="S73" s="146"/>
      <c r="T73" s="80" t="s">
        <v>213</v>
      </c>
    </row>
    <row r="74" spans="14:20">
      <c r="N74" s="80">
        <v>8</v>
      </c>
      <c r="O74" s="80">
        <v>8077</v>
      </c>
      <c r="P74" s="80" t="s">
        <v>314</v>
      </c>
      <c r="Q74" s="15" t="str">
        <f t="shared" si="0"/>
        <v>8 - BOURCQ</v>
      </c>
      <c r="R74" s="146"/>
      <c r="S74" s="146"/>
      <c r="T74" s="80" t="s">
        <v>213</v>
      </c>
    </row>
    <row r="75" spans="14:20">
      <c r="N75" s="80">
        <v>8</v>
      </c>
      <c r="O75" s="80">
        <v>8082</v>
      </c>
      <c r="P75" s="80" t="s">
        <v>315</v>
      </c>
      <c r="Q75" s="15" t="str">
        <f t="shared" si="0"/>
        <v>8 - BRECY-BRIERES</v>
      </c>
      <c r="R75" s="146"/>
      <c r="S75" s="146"/>
      <c r="T75" s="80" t="s">
        <v>213</v>
      </c>
    </row>
    <row r="76" spans="14:20">
      <c r="N76" s="80">
        <v>8</v>
      </c>
      <c r="O76" s="80">
        <v>8104</v>
      </c>
      <c r="P76" s="80" t="s">
        <v>316</v>
      </c>
      <c r="Q76" s="15" t="str">
        <f t="shared" ref="Q76:Q139" si="1">CONCATENATE(N76," - ",P76)</f>
        <v>8 - CHARDENY</v>
      </c>
      <c r="R76" s="146"/>
      <c r="S76" s="146"/>
      <c r="T76" s="80" t="s">
        <v>213</v>
      </c>
    </row>
    <row r="77" spans="14:20">
      <c r="N77" s="80">
        <v>8</v>
      </c>
      <c r="O77" s="80">
        <v>8116</v>
      </c>
      <c r="P77" s="80" t="s">
        <v>317</v>
      </c>
      <c r="Q77" s="15" t="str">
        <f t="shared" si="1"/>
        <v>8 - BAIRON ET SES ENVIRONS</v>
      </c>
      <c r="R77" s="146"/>
      <c r="S77" s="146"/>
      <c r="T77" s="80" t="s">
        <v>213</v>
      </c>
    </row>
    <row r="78" spans="14:20">
      <c r="N78" s="80">
        <v>8</v>
      </c>
      <c r="O78" s="80">
        <v>8123</v>
      </c>
      <c r="P78" s="80" t="s">
        <v>318</v>
      </c>
      <c r="Q78" s="15" t="str">
        <f t="shared" si="1"/>
        <v>8 - CHUFFILLY-ROCHE</v>
      </c>
      <c r="R78" s="146"/>
      <c r="S78" s="146"/>
      <c r="T78" s="80" t="s">
        <v>213</v>
      </c>
    </row>
    <row r="79" spans="14:20">
      <c r="N79" s="80">
        <v>8</v>
      </c>
      <c r="O79" s="80">
        <v>8130</v>
      </c>
      <c r="P79" s="80" t="s">
        <v>319</v>
      </c>
      <c r="Q79" s="15" t="str">
        <f t="shared" si="1"/>
        <v>8 - CONTREUVE</v>
      </c>
      <c r="R79" s="146"/>
      <c r="S79" s="146"/>
      <c r="T79" s="80" t="s">
        <v>213</v>
      </c>
    </row>
    <row r="80" spans="14:20">
      <c r="N80" s="80">
        <v>8</v>
      </c>
      <c r="O80" s="80">
        <v>8134</v>
      </c>
      <c r="P80" s="80" t="s">
        <v>320</v>
      </c>
      <c r="Q80" s="15" t="str">
        <f t="shared" si="1"/>
        <v>8 - COULOMMES-ET-MARQUENY</v>
      </c>
      <c r="R80" s="146"/>
      <c r="S80" s="146"/>
      <c r="T80" s="80" t="s">
        <v>213</v>
      </c>
    </row>
    <row r="81" spans="14:20">
      <c r="N81" s="80">
        <v>8</v>
      </c>
      <c r="O81" s="80">
        <v>8135</v>
      </c>
      <c r="P81" s="80" t="s">
        <v>321</v>
      </c>
      <c r="Q81" s="15" t="str">
        <f t="shared" si="1"/>
        <v>8 - LA CROIX-AUX-BOIS</v>
      </c>
      <c r="R81" s="146"/>
      <c r="S81" s="146"/>
      <c r="T81" s="80" t="s">
        <v>213</v>
      </c>
    </row>
    <row r="82" spans="14:20">
      <c r="N82" s="80">
        <v>8</v>
      </c>
      <c r="O82" s="80">
        <v>8164</v>
      </c>
      <c r="P82" s="80" t="s">
        <v>322</v>
      </c>
      <c r="Q82" s="15" t="str">
        <f t="shared" si="1"/>
        <v>8 - FALAISE</v>
      </c>
      <c r="R82" s="146"/>
      <c r="S82" s="146"/>
      <c r="T82" s="80" t="s">
        <v>213</v>
      </c>
    </row>
    <row r="83" spans="14:20">
      <c r="N83" s="80">
        <v>8</v>
      </c>
      <c r="O83" s="80">
        <v>8200</v>
      </c>
      <c r="P83" s="80" t="s">
        <v>323</v>
      </c>
      <c r="Q83" s="15" t="str">
        <f t="shared" si="1"/>
        <v>8 - GRIVY-LOISY</v>
      </c>
      <c r="R83" s="146"/>
      <c r="S83" s="146"/>
      <c r="T83" s="80" t="s">
        <v>213</v>
      </c>
    </row>
    <row r="84" spans="14:20">
      <c r="N84" s="80">
        <v>8</v>
      </c>
      <c r="O84" s="80">
        <v>8244</v>
      </c>
      <c r="P84" s="80" t="s">
        <v>324</v>
      </c>
      <c r="Q84" s="15" t="str">
        <f t="shared" si="1"/>
        <v>8 - LAMETZ</v>
      </c>
      <c r="R84" s="146"/>
      <c r="S84" s="146"/>
      <c r="T84" s="80" t="s">
        <v>213</v>
      </c>
    </row>
    <row r="85" spans="14:20">
      <c r="N85" s="80">
        <v>8</v>
      </c>
      <c r="O85" s="80">
        <v>8259</v>
      </c>
      <c r="P85" s="80" t="s">
        <v>325</v>
      </c>
      <c r="Q85" s="15" t="str">
        <f t="shared" si="1"/>
        <v>8 - LONGWE</v>
      </c>
      <c r="R85" s="146"/>
      <c r="S85" s="146"/>
      <c r="T85" s="80" t="s">
        <v>213</v>
      </c>
    </row>
    <row r="86" spans="14:20">
      <c r="N86" s="80">
        <v>8</v>
      </c>
      <c r="O86" s="80">
        <v>8279</v>
      </c>
      <c r="P86" s="80" t="s">
        <v>326</v>
      </c>
      <c r="Q86" s="15" t="str">
        <f t="shared" si="1"/>
        <v>8 - MARS-SOUS-BOURCQ</v>
      </c>
      <c r="R86" s="146"/>
      <c r="S86" s="146"/>
      <c r="T86" s="80" t="s">
        <v>213</v>
      </c>
    </row>
    <row r="87" spans="14:20">
      <c r="N87" s="80">
        <v>8</v>
      </c>
      <c r="O87" s="80">
        <v>8301</v>
      </c>
      <c r="P87" s="80" t="s">
        <v>327</v>
      </c>
      <c r="Q87" s="15" t="str">
        <f t="shared" si="1"/>
        <v>8 - MONTGON</v>
      </c>
      <c r="R87" s="146"/>
      <c r="S87" s="146"/>
      <c r="T87" s="80" t="s">
        <v>213</v>
      </c>
    </row>
    <row r="88" spans="14:20">
      <c r="N88" s="80">
        <v>8</v>
      </c>
      <c r="O88" s="80">
        <v>8308</v>
      </c>
      <c r="P88" s="80" t="s">
        <v>328</v>
      </c>
      <c r="Q88" s="15" t="str">
        <f t="shared" si="1"/>
        <v>8 - MONT-SAINT-MARTIN</v>
      </c>
      <c r="R88" s="146"/>
      <c r="S88" s="146"/>
      <c r="T88" s="80" t="s">
        <v>213</v>
      </c>
    </row>
    <row r="89" spans="14:20">
      <c r="N89" s="80">
        <v>8</v>
      </c>
      <c r="O89" s="80">
        <v>8321</v>
      </c>
      <c r="P89" s="80" t="s">
        <v>329</v>
      </c>
      <c r="Q89" s="15" t="str">
        <f t="shared" si="1"/>
        <v>8 - NEUVILLE-DAY</v>
      </c>
      <c r="R89" s="146"/>
      <c r="S89" s="146"/>
      <c r="T89" s="80" t="s">
        <v>213</v>
      </c>
    </row>
    <row r="90" spans="14:20">
      <c r="N90" s="80">
        <v>8</v>
      </c>
      <c r="O90" s="80">
        <v>8325</v>
      </c>
      <c r="P90" s="80" t="s">
        <v>330</v>
      </c>
      <c r="Q90" s="15" t="str">
        <f t="shared" si="1"/>
        <v>8 - NOIRVAL</v>
      </c>
      <c r="R90" s="146"/>
      <c r="S90" s="146"/>
      <c r="T90" s="80" t="s">
        <v>213</v>
      </c>
    </row>
    <row r="91" spans="14:20">
      <c r="N91" s="80">
        <v>8</v>
      </c>
      <c r="O91" s="80">
        <v>8333</v>
      </c>
      <c r="P91" s="80" t="s">
        <v>331</v>
      </c>
      <c r="Q91" s="15" t="str">
        <f t="shared" si="1"/>
        <v>8 - OLIZY-PRIMAT</v>
      </c>
      <c r="R91" s="146"/>
      <c r="S91" s="146"/>
      <c r="T91" s="80" t="s">
        <v>213</v>
      </c>
    </row>
    <row r="92" spans="14:20">
      <c r="N92" s="80">
        <v>8</v>
      </c>
      <c r="O92" s="80">
        <v>8350</v>
      </c>
      <c r="P92" s="80" t="s">
        <v>332</v>
      </c>
      <c r="Q92" s="15" t="str">
        <f t="shared" si="1"/>
        <v>8 - QUATRE-CHAMPS</v>
      </c>
      <c r="R92" s="146"/>
      <c r="S92" s="146"/>
      <c r="T92" s="80" t="s">
        <v>213</v>
      </c>
    </row>
    <row r="93" spans="14:20">
      <c r="N93" s="80">
        <v>8</v>
      </c>
      <c r="O93" s="80">
        <v>8351</v>
      </c>
      <c r="P93" s="80" t="s">
        <v>333</v>
      </c>
      <c r="Q93" s="15" t="str">
        <f t="shared" si="1"/>
        <v>8 - QUILLY</v>
      </c>
      <c r="R93" s="146"/>
      <c r="S93" s="146"/>
      <c r="T93" s="80" t="s">
        <v>213</v>
      </c>
    </row>
    <row r="94" spans="14:20">
      <c r="N94" s="80">
        <v>8</v>
      </c>
      <c r="O94" s="80">
        <v>8364</v>
      </c>
      <c r="P94" s="80" t="s">
        <v>334</v>
      </c>
      <c r="Q94" s="15" t="str">
        <f t="shared" si="1"/>
        <v>8 - RILLY-SUR-AISNE</v>
      </c>
      <c r="R94" s="146"/>
      <c r="S94" s="146"/>
      <c r="T94" s="80" t="s">
        <v>213</v>
      </c>
    </row>
    <row r="95" spans="14:20">
      <c r="N95" s="80">
        <v>8</v>
      </c>
      <c r="O95" s="80">
        <v>8384</v>
      </c>
      <c r="P95" s="80" t="s">
        <v>335</v>
      </c>
      <c r="Q95" s="15" t="str">
        <f t="shared" si="1"/>
        <v>8 - SAINT-LAMBERT-ET-MONT-DE-JEUX</v>
      </c>
      <c r="R95" s="146"/>
      <c r="S95" s="146"/>
      <c r="T95" s="80" t="s">
        <v>213</v>
      </c>
    </row>
    <row r="96" spans="14:20">
      <c r="N96" s="80">
        <v>8</v>
      </c>
      <c r="O96" s="80">
        <v>8390</v>
      </c>
      <c r="P96" s="80" t="s">
        <v>336</v>
      </c>
      <c r="Q96" s="15" t="str">
        <f t="shared" si="1"/>
        <v>8 - SAINTE-MARIE</v>
      </c>
      <c r="R96" s="146"/>
      <c r="S96" s="146"/>
      <c r="T96" s="80" t="s">
        <v>213</v>
      </c>
    </row>
    <row r="97" spans="14:20">
      <c r="N97" s="80">
        <v>8</v>
      </c>
      <c r="O97" s="80">
        <v>8392</v>
      </c>
      <c r="P97" s="80" t="s">
        <v>337</v>
      </c>
      <c r="Q97" s="15" t="str">
        <f t="shared" si="1"/>
        <v>8 - SAINT-MOREL</v>
      </c>
      <c r="R97" s="146"/>
      <c r="S97" s="146"/>
      <c r="T97" s="80" t="s">
        <v>213</v>
      </c>
    </row>
    <row r="98" spans="14:20">
      <c r="N98" s="80">
        <v>8</v>
      </c>
      <c r="O98" s="80">
        <v>8398</v>
      </c>
      <c r="P98" s="80" t="s">
        <v>338</v>
      </c>
      <c r="Q98" s="15" t="str">
        <f t="shared" si="1"/>
        <v>8 - SAINTE-VAUBOURG</v>
      </c>
      <c r="R98" s="146"/>
      <c r="S98" s="146"/>
      <c r="T98" s="80" t="s">
        <v>213</v>
      </c>
    </row>
    <row r="99" spans="14:20">
      <c r="N99" s="80">
        <v>8</v>
      </c>
      <c r="O99" s="80">
        <v>8406</v>
      </c>
      <c r="P99" s="80" t="s">
        <v>339</v>
      </c>
      <c r="Q99" s="15" t="str">
        <f t="shared" si="1"/>
        <v>8 - SAVIGNY-SUR-AISNE</v>
      </c>
      <c r="R99" s="146"/>
      <c r="S99" s="146"/>
      <c r="T99" s="80" t="s">
        <v>213</v>
      </c>
    </row>
    <row r="100" spans="14:20">
      <c r="N100" s="80">
        <v>8</v>
      </c>
      <c r="O100" s="80">
        <v>8411</v>
      </c>
      <c r="P100" s="80" t="s">
        <v>340</v>
      </c>
      <c r="Q100" s="15" t="str">
        <f t="shared" si="1"/>
        <v>8 - SEMUY</v>
      </c>
      <c r="R100" s="146"/>
      <c r="S100" s="146"/>
      <c r="T100" s="80" t="s">
        <v>213</v>
      </c>
    </row>
    <row r="101" spans="14:20">
      <c r="N101" s="80">
        <v>8</v>
      </c>
      <c r="O101" s="80">
        <v>8431</v>
      </c>
      <c r="P101" s="80" t="s">
        <v>341</v>
      </c>
      <c r="Q101" s="15" t="str">
        <f t="shared" si="1"/>
        <v>8 - SUGNY</v>
      </c>
      <c r="R101" s="146"/>
      <c r="S101" s="146"/>
      <c r="T101" s="80" t="s">
        <v>213</v>
      </c>
    </row>
    <row r="102" spans="14:20">
      <c r="N102" s="80">
        <v>8</v>
      </c>
      <c r="O102" s="80">
        <v>8433</v>
      </c>
      <c r="P102" s="80" t="s">
        <v>342</v>
      </c>
      <c r="Q102" s="15" t="str">
        <f t="shared" si="1"/>
        <v>8 - SUZANNE</v>
      </c>
      <c r="R102" s="146"/>
      <c r="S102" s="146"/>
      <c r="T102" s="80" t="s">
        <v>213</v>
      </c>
    </row>
    <row r="103" spans="14:20">
      <c r="N103" s="80">
        <v>8</v>
      </c>
      <c r="O103" s="80">
        <v>8439</v>
      </c>
      <c r="P103" s="80" t="s">
        <v>343</v>
      </c>
      <c r="Q103" s="15" t="str">
        <f t="shared" si="1"/>
        <v>8 - TANNAY</v>
      </c>
      <c r="R103" s="146"/>
      <c r="S103" s="146"/>
      <c r="T103" s="80" t="s">
        <v>213</v>
      </c>
    </row>
    <row r="104" spans="14:20">
      <c r="N104" s="80">
        <v>8</v>
      </c>
      <c r="O104" s="80">
        <v>8453</v>
      </c>
      <c r="P104" s="80" t="s">
        <v>344</v>
      </c>
      <c r="Q104" s="15" t="str">
        <f t="shared" si="1"/>
        <v>8 - TOGES</v>
      </c>
      <c r="R104" s="146"/>
      <c r="S104" s="146"/>
      <c r="T104" s="80" t="s">
        <v>213</v>
      </c>
    </row>
    <row r="105" spans="14:20">
      <c r="N105" s="80">
        <v>8</v>
      </c>
      <c r="O105" s="80">
        <v>8455</v>
      </c>
      <c r="P105" s="80" t="s">
        <v>345</v>
      </c>
      <c r="Q105" s="15" t="str">
        <f t="shared" si="1"/>
        <v>8 - TOURCELLES-CHAUMONT</v>
      </c>
      <c r="R105" s="146"/>
      <c r="S105" s="146"/>
      <c r="T105" s="80" t="s">
        <v>213</v>
      </c>
    </row>
    <row r="106" spans="14:20">
      <c r="N106" s="80">
        <v>8</v>
      </c>
      <c r="O106" s="80">
        <v>8461</v>
      </c>
      <c r="P106" s="80" t="s">
        <v>346</v>
      </c>
      <c r="Q106" s="15" t="str">
        <f t="shared" si="1"/>
        <v>8 - VANDY</v>
      </c>
      <c r="R106" s="146"/>
      <c r="S106" s="146"/>
      <c r="T106" s="80" t="s">
        <v>213</v>
      </c>
    </row>
    <row r="107" spans="14:20">
      <c r="N107" s="80">
        <v>8</v>
      </c>
      <c r="O107" s="80">
        <v>8462</v>
      </c>
      <c r="P107" s="80" t="s">
        <v>347</v>
      </c>
      <c r="Q107" s="15" t="str">
        <f t="shared" si="1"/>
        <v>8 - VAUX-CHAMPAGNE</v>
      </c>
      <c r="R107" s="146"/>
      <c r="S107" s="146"/>
      <c r="T107" s="80" t="s">
        <v>213</v>
      </c>
    </row>
    <row r="108" spans="14:20">
      <c r="N108" s="80">
        <v>8</v>
      </c>
      <c r="O108" s="80">
        <v>8489</v>
      </c>
      <c r="P108" s="80" t="s">
        <v>348</v>
      </c>
      <c r="Q108" s="15" t="str">
        <f t="shared" si="1"/>
        <v>8 - VONCQ</v>
      </c>
      <c r="R108" s="146"/>
      <c r="S108" s="146"/>
      <c r="T108" s="80" t="s">
        <v>213</v>
      </c>
    </row>
    <row r="109" spans="14:20">
      <c r="N109" s="80">
        <v>8</v>
      </c>
      <c r="O109" s="80">
        <v>8490</v>
      </c>
      <c r="P109" s="80" t="s">
        <v>349</v>
      </c>
      <c r="Q109" s="15" t="str">
        <f t="shared" si="1"/>
        <v>8 - VOUZIERS</v>
      </c>
      <c r="R109" s="146"/>
      <c r="S109" s="146"/>
      <c r="T109" s="80" t="s">
        <v>213</v>
      </c>
    </row>
    <row r="110" spans="14:20">
      <c r="N110" s="80">
        <v>9</v>
      </c>
      <c r="O110" s="80">
        <v>9006</v>
      </c>
      <c r="P110" s="80" t="s">
        <v>350</v>
      </c>
      <c r="Q110" s="15" t="str">
        <f t="shared" si="1"/>
        <v>9 - ALLIAT</v>
      </c>
      <c r="R110" s="146"/>
      <c r="S110" s="146"/>
      <c r="T110" s="80" t="s">
        <v>213</v>
      </c>
    </row>
    <row r="111" spans="14:20">
      <c r="N111" s="80">
        <v>9</v>
      </c>
      <c r="O111" s="80">
        <v>9015</v>
      </c>
      <c r="P111" s="80" t="s">
        <v>351</v>
      </c>
      <c r="Q111" s="15" t="str">
        <f t="shared" si="1"/>
        <v>9 - ARIGNAC</v>
      </c>
      <c r="R111" s="146"/>
      <c r="S111" s="146"/>
      <c r="T111" s="80" t="s">
        <v>213</v>
      </c>
    </row>
    <row r="112" spans="14:20">
      <c r="N112" s="80">
        <v>9</v>
      </c>
      <c r="O112" s="80">
        <v>9016</v>
      </c>
      <c r="P112" s="80" t="s">
        <v>352</v>
      </c>
      <c r="Q112" s="15" t="str">
        <f t="shared" si="1"/>
        <v>9 - ARNAVE</v>
      </c>
      <c r="R112" s="146"/>
      <c r="S112" s="146"/>
      <c r="T112" s="80" t="s">
        <v>213</v>
      </c>
    </row>
    <row r="113" spans="14:20">
      <c r="N113" s="80">
        <v>9</v>
      </c>
      <c r="O113" s="80">
        <v>9045</v>
      </c>
      <c r="P113" s="80" t="s">
        <v>353</v>
      </c>
      <c r="Q113" s="15" t="str">
        <f t="shared" si="1"/>
        <v>9 - BEDEILHAC-ET-AYNAT</v>
      </c>
      <c r="R113" s="146"/>
      <c r="S113" s="146"/>
      <c r="T113" s="80" t="s">
        <v>213</v>
      </c>
    </row>
    <row r="114" spans="14:20">
      <c r="N114" s="80">
        <v>9</v>
      </c>
      <c r="O114" s="80">
        <v>9058</v>
      </c>
      <c r="P114" s="80" t="s">
        <v>354</v>
      </c>
      <c r="Q114" s="15" t="str">
        <f t="shared" si="1"/>
        <v>9 - BOMPAS</v>
      </c>
      <c r="R114" s="146"/>
      <c r="S114" s="146"/>
      <c r="T114" s="80" t="s">
        <v>213</v>
      </c>
    </row>
    <row r="115" spans="14:20">
      <c r="N115" s="80">
        <v>9</v>
      </c>
      <c r="O115" s="80">
        <v>9133</v>
      </c>
      <c r="P115" s="80" t="s">
        <v>355</v>
      </c>
      <c r="Q115" s="15" t="str">
        <f t="shared" si="1"/>
        <v>9 - GENAT</v>
      </c>
      <c r="R115" s="146"/>
      <c r="S115" s="146"/>
      <c r="T115" s="80" t="s">
        <v>213</v>
      </c>
    </row>
    <row r="116" spans="14:20">
      <c r="N116" s="80">
        <v>9</v>
      </c>
      <c r="O116" s="80">
        <v>9188</v>
      </c>
      <c r="P116" s="80" t="s">
        <v>356</v>
      </c>
      <c r="Q116" s="15" t="str">
        <f t="shared" si="1"/>
        <v>9 - MERCUS-GARRABET</v>
      </c>
      <c r="R116" s="146"/>
      <c r="S116" s="146"/>
      <c r="T116" s="80" t="s">
        <v>213</v>
      </c>
    </row>
    <row r="117" spans="14:20">
      <c r="N117" s="80">
        <v>9</v>
      </c>
      <c r="O117" s="80">
        <v>9201</v>
      </c>
      <c r="P117" s="80" t="s">
        <v>357</v>
      </c>
      <c r="Q117" s="15" t="str">
        <f t="shared" si="1"/>
        <v>9 - ORNOLAC-USSAT-LES-BAINS</v>
      </c>
      <c r="R117" s="146"/>
      <c r="S117" s="146"/>
      <c r="T117" s="80" t="s">
        <v>213</v>
      </c>
    </row>
    <row r="118" spans="14:20">
      <c r="N118" s="80">
        <v>9</v>
      </c>
      <c r="O118" s="80">
        <v>9210</v>
      </c>
      <c r="P118" s="80" t="s">
        <v>358</v>
      </c>
      <c r="Q118" s="15" t="str">
        <f t="shared" si="1"/>
        <v>9 - MONTOULIEU</v>
      </c>
      <c r="R118" s="146"/>
      <c r="S118" s="146"/>
      <c r="T118" s="80" t="s">
        <v>213</v>
      </c>
    </row>
    <row r="119" spans="14:20">
      <c r="N119" s="80">
        <v>9</v>
      </c>
      <c r="O119" s="80">
        <v>9217</v>
      </c>
      <c r="P119" s="80" t="s">
        <v>359</v>
      </c>
      <c r="Q119" s="15" t="str">
        <f t="shared" si="1"/>
        <v>9 - NIAUX</v>
      </c>
      <c r="R119" s="146"/>
      <c r="S119" s="146"/>
      <c r="T119" s="80" t="s">
        <v>213</v>
      </c>
    </row>
    <row r="120" spans="14:20">
      <c r="N120" s="80">
        <v>9</v>
      </c>
      <c r="O120" s="80">
        <v>9236</v>
      </c>
      <c r="P120" s="80" t="s">
        <v>360</v>
      </c>
      <c r="Q120" s="15" t="str">
        <f t="shared" si="1"/>
        <v>9 - PRAYOLS</v>
      </c>
      <c r="R120" s="146"/>
      <c r="S120" s="146"/>
      <c r="T120" s="80" t="s">
        <v>213</v>
      </c>
    </row>
    <row r="121" spans="14:20">
      <c r="N121" s="80">
        <v>9</v>
      </c>
      <c r="O121" s="80">
        <v>9240</v>
      </c>
      <c r="P121" s="80" t="s">
        <v>361</v>
      </c>
      <c r="Q121" s="15" t="str">
        <f t="shared" si="1"/>
        <v>9 - QUIE</v>
      </c>
      <c r="R121" s="146"/>
      <c r="S121" s="146"/>
      <c r="T121" s="80" t="s">
        <v>213</v>
      </c>
    </row>
    <row r="122" spans="14:20">
      <c r="N122" s="80">
        <v>9</v>
      </c>
      <c r="O122" s="80">
        <v>9241</v>
      </c>
      <c r="P122" s="80" t="s">
        <v>362</v>
      </c>
      <c r="Q122" s="15" t="str">
        <f t="shared" si="1"/>
        <v>9 - RABAT-LES-TROIS-SEIGNEURS</v>
      </c>
      <c r="R122" s="146"/>
      <c r="S122" s="146"/>
      <c r="T122" s="80" t="s">
        <v>213</v>
      </c>
    </row>
    <row r="123" spans="14:20">
      <c r="N123" s="80">
        <v>9</v>
      </c>
      <c r="O123" s="80">
        <v>9272</v>
      </c>
      <c r="P123" s="80" t="s">
        <v>363</v>
      </c>
      <c r="Q123" s="15" t="str">
        <f t="shared" si="1"/>
        <v>9 - SAINT-PAUL-DE-JARRAT</v>
      </c>
      <c r="R123" s="146"/>
      <c r="S123" s="146"/>
      <c r="T123" s="80" t="s">
        <v>213</v>
      </c>
    </row>
    <row r="124" spans="14:20">
      <c r="N124" s="80">
        <v>9</v>
      </c>
      <c r="O124" s="80">
        <v>9280</v>
      </c>
      <c r="P124" s="80" t="s">
        <v>364</v>
      </c>
      <c r="Q124" s="15" t="str">
        <f t="shared" si="1"/>
        <v>9 - SAURAT</v>
      </c>
      <c r="R124" s="146"/>
      <c r="S124" s="146"/>
      <c r="T124" s="80" t="s">
        <v>213</v>
      </c>
    </row>
    <row r="125" spans="14:20">
      <c r="N125" s="80">
        <v>9</v>
      </c>
      <c r="O125" s="80">
        <v>9303</v>
      </c>
      <c r="P125" s="80" t="s">
        <v>365</v>
      </c>
      <c r="Q125" s="15" t="str">
        <f t="shared" si="1"/>
        <v>9 - SURBA</v>
      </c>
      <c r="R125" s="146"/>
      <c r="S125" s="146"/>
      <c r="T125" s="80" t="s">
        <v>213</v>
      </c>
    </row>
    <row r="126" spans="14:20">
      <c r="N126" s="80">
        <v>9</v>
      </c>
      <c r="O126" s="80">
        <v>9306</v>
      </c>
      <c r="P126" s="80" t="s">
        <v>366</v>
      </c>
      <c r="Q126" s="15" t="str">
        <f t="shared" si="1"/>
        <v>9 - TARASCON-SUR-ARIEGE</v>
      </c>
      <c r="R126" s="146"/>
      <c r="S126" s="146"/>
      <c r="T126" s="80" t="s">
        <v>213</v>
      </c>
    </row>
    <row r="127" spans="14:20">
      <c r="N127" s="80">
        <v>9</v>
      </c>
      <c r="O127" s="80">
        <v>9321</v>
      </c>
      <c r="P127" s="80" t="s">
        <v>367</v>
      </c>
      <c r="Q127" s="15" t="str">
        <f t="shared" si="1"/>
        <v>9 - USSAT</v>
      </c>
      <c r="R127" s="146"/>
      <c r="S127" s="146"/>
      <c r="T127" s="80" t="s">
        <v>213</v>
      </c>
    </row>
    <row r="128" spans="14:20">
      <c r="N128" s="80">
        <v>10</v>
      </c>
      <c r="O128" s="80">
        <v>10010</v>
      </c>
      <c r="P128" s="80" t="s">
        <v>368</v>
      </c>
      <c r="Q128" s="15" t="str">
        <f t="shared" si="1"/>
        <v>10 - ARREMBÉCOURT</v>
      </c>
      <c r="R128" s="146"/>
      <c r="S128" s="146"/>
      <c r="T128" s="80" t="s">
        <v>213</v>
      </c>
    </row>
    <row r="129" spans="14:20">
      <c r="N129" s="80">
        <v>10</v>
      </c>
      <c r="O129" s="80">
        <v>10026</v>
      </c>
      <c r="P129" s="80" t="s">
        <v>369</v>
      </c>
      <c r="Q129" s="15" t="str">
        <f t="shared" si="1"/>
        <v>10 - BAILLY-LE-FRANC</v>
      </c>
      <c r="R129" s="146"/>
      <c r="S129" s="146"/>
      <c r="T129" s="80" t="s">
        <v>213</v>
      </c>
    </row>
    <row r="130" spans="14:20">
      <c r="N130" s="80">
        <v>10</v>
      </c>
      <c r="O130" s="80">
        <v>10062</v>
      </c>
      <c r="P130" s="80" t="s">
        <v>370</v>
      </c>
      <c r="Q130" s="15" t="str">
        <f t="shared" si="1"/>
        <v>10 - BRIEL SUR BARSE</v>
      </c>
      <c r="R130" s="146"/>
      <c r="S130" s="146"/>
      <c r="T130" s="80" t="s">
        <v>213</v>
      </c>
    </row>
    <row r="131" spans="14:20">
      <c r="N131" s="80">
        <v>10</v>
      </c>
      <c r="O131" s="80">
        <v>10129</v>
      </c>
      <c r="P131" s="80" t="s">
        <v>371</v>
      </c>
      <c r="Q131" s="15" t="str">
        <f t="shared" si="1"/>
        <v>10 - DOSCHES</v>
      </c>
      <c r="R131" s="146"/>
      <c r="S131" s="146"/>
      <c r="T131" s="80" t="s">
        <v>213</v>
      </c>
    </row>
    <row r="132" spans="14:20">
      <c r="N132" s="80">
        <v>10</v>
      </c>
      <c r="O132" s="80">
        <v>10165</v>
      </c>
      <c r="P132" s="80" t="s">
        <v>372</v>
      </c>
      <c r="Q132" s="15" t="str">
        <f t="shared" si="1"/>
        <v>10 - GERAUDOT</v>
      </c>
      <c r="R132" s="146"/>
      <c r="S132" s="146"/>
      <c r="T132" s="80" t="s">
        <v>213</v>
      </c>
    </row>
    <row r="133" spans="14:20">
      <c r="N133" s="80">
        <v>10</v>
      </c>
      <c r="O133" s="80">
        <v>10180</v>
      </c>
      <c r="P133" s="80" t="s">
        <v>373</v>
      </c>
      <c r="Q133" s="15" t="str">
        <f t="shared" si="1"/>
        <v>10 - JONCREUIL</v>
      </c>
      <c r="R133" s="146"/>
      <c r="S133" s="146"/>
      <c r="T133" s="80" t="s">
        <v>213</v>
      </c>
    </row>
    <row r="134" spans="14:20">
      <c r="N134" s="80">
        <v>10</v>
      </c>
      <c r="O134" s="80">
        <v>10200</v>
      </c>
      <c r="P134" s="80" t="s">
        <v>374</v>
      </c>
      <c r="Q134" s="15" t="str">
        <f t="shared" si="1"/>
        <v>10 - LA LOGE AUX CHEVRES</v>
      </c>
      <c r="R134" s="146"/>
      <c r="S134" s="146"/>
      <c r="T134" s="80" t="s">
        <v>213</v>
      </c>
    </row>
    <row r="135" spans="14:20">
      <c r="N135" s="80">
        <v>10</v>
      </c>
      <c r="O135" s="80">
        <v>10209</v>
      </c>
      <c r="P135" s="80" t="s">
        <v>375</v>
      </c>
      <c r="Q135" s="15" t="str">
        <f t="shared" si="1"/>
        <v>10 - LUSIGNY SUR BARSE</v>
      </c>
      <c r="R135" s="146"/>
      <c r="S135" s="146"/>
      <c r="T135" s="80" t="s">
        <v>213</v>
      </c>
    </row>
    <row r="136" spans="14:20">
      <c r="N136" s="80">
        <v>10</v>
      </c>
      <c r="O136" s="80">
        <v>10238</v>
      </c>
      <c r="P136" s="80" t="s">
        <v>376</v>
      </c>
      <c r="Q136" s="15" t="str">
        <f t="shared" si="1"/>
        <v>10 - MESNIL SAINT PERE</v>
      </c>
      <c r="R136" s="146"/>
      <c r="S136" s="146"/>
      <c r="T136" s="80" t="s">
        <v>213</v>
      </c>
    </row>
    <row r="137" spans="14:20">
      <c r="N137" s="80">
        <v>10</v>
      </c>
      <c r="O137" s="80">
        <v>10249</v>
      </c>
      <c r="P137" s="80" t="s">
        <v>377</v>
      </c>
      <c r="Q137" s="15" t="str">
        <f t="shared" si="1"/>
        <v>10 - MONTIERAMEY</v>
      </c>
      <c r="R137" s="146"/>
      <c r="S137" s="146"/>
      <c r="T137" s="80" t="s">
        <v>213</v>
      </c>
    </row>
    <row r="138" spans="14:20">
      <c r="N138" s="80">
        <v>10</v>
      </c>
      <c r="O138" s="80">
        <v>10255</v>
      </c>
      <c r="P138" s="80" t="s">
        <v>378</v>
      </c>
      <c r="Q138" s="15" t="str">
        <f t="shared" si="1"/>
        <v>10 - MONTREUIL SUR BARSE</v>
      </c>
      <c r="R138" s="146"/>
      <c r="S138" s="146"/>
      <c r="T138" s="80" t="s">
        <v>213</v>
      </c>
    </row>
    <row r="139" spans="14:20">
      <c r="N139" s="80">
        <v>10</v>
      </c>
      <c r="O139" s="80">
        <v>10287</v>
      </c>
      <c r="P139" s="80" t="s">
        <v>379</v>
      </c>
      <c r="Q139" s="15" t="str">
        <f t="shared" si="1"/>
        <v>10 - PINEY</v>
      </c>
      <c r="R139" s="146"/>
      <c r="S139" s="146"/>
      <c r="T139" s="80" t="s">
        <v>213</v>
      </c>
    </row>
    <row r="140" spans="14:20">
      <c r="N140" s="80">
        <v>10</v>
      </c>
      <c r="O140" s="80">
        <v>10423</v>
      </c>
      <c r="P140" s="80" t="s">
        <v>380</v>
      </c>
      <c r="Q140" s="15" t="str">
        <f t="shared" ref="Q140:Q203" si="2">CONCATENATE(N140," - ",P140)</f>
        <v>10 - LA VILLENEUVE AU CHENE</v>
      </c>
      <c r="R140" s="146"/>
      <c r="S140" s="146"/>
      <c r="T140" s="80" t="s">
        <v>213</v>
      </c>
    </row>
    <row r="141" spans="14:20">
      <c r="N141" s="80">
        <v>11</v>
      </c>
      <c r="O141" s="80">
        <v>11024</v>
      </c>
      <c r="P141" s="80" t="s">
        <v>381</v>
      </c>
      <c r="Q141" s="15" t="str">
        <f t="shared" si="2"/>
        <v>11 - BAGES</v>
      </c>
      <c r="R141" s="146"/>
      <c r="S141" s="146"/>
      <c r="T141" s="80" t="s">
        <v>213</v>
      </c>
    </row>
    <row r="142" spans="14:20">
      <c r="N142" s="80">
        <v>11</v>
      </c>
      <c r="O142" s="80">
        <v>11170</v>
      </c>
      <c r="P142" s="80" t="s">
        <v>382</v>
      </c>
      <c r="Q142" s="15" t="str">
        <f t="shared" si="2"/>
        <v>11 - GRUISSAN</v>
      </c>
      <c r="R142" s="146"/>
      <c r="S142" s="146"/>
      <c r="T142" s="80" t="s">
        <v>213</v>
      </c>
    </row>
    <row r="143" spans="14:20">
      <c r="N143" s="80">
        <v>11</v>
      </c>
      <c r="O143" s="80">
        <v>11262</v>
      </c>
      <c r="P143" s="80" t="s">
        <v>383</v>
      </c>
      <c r="Q143" s="15" t="str">
        <f t="shared" si="2"/>
        <v>11 - NARBONNE</v>
      </c>
      <c r="R143" s="146"/>
      <c r="S143" s="146"/>
      <c r="T143" s="80" t="s">
        <v>213</v>
      </c>
    </row>
    <row r="144" spans="14:20">
      <c r="N144" s="80">
        <v>11</v>
      </c>
      <c r="O144" s="80">
        <v>11266</v>
      </c>
      <c r="P144" s="80" t="s">
        <v>384</v>
      </c>
      <c r="Q144" s="15" t="str">
        <f t="shared" si="2"/>
        <v>11 - PORT-LA-NOUVELLE</v>
      </c>
      <c r="R144" s="146"/>
      <c r="S144" s="146"/>
      <c r="T144" s="80" t="s">
        <v>213</v>
      </c>
    </row>
    <row r="145" spans="14:20">
      <c r="N145" s="80">
        <v>11</v>
      </c>
      <c r="O145" s="80">
        <v>11285</v>
      </c>
      <c r="P145" s="80" t="s">
        <v>385</v>
      </c>
      <c r="Q145" s="15" t="str">
        <f t="shared" si="2"/>
        <v>11 - PEYRIAC-DE-MER</v>
      </c>
      <c r="R145" s="146"/>
      <c r="S145" s="146"/>
      <c r="T145" s="80" t="s">
        <v>213</v>
      </c>
    </row>
    <row r="146" spans="14:20">
      <c r="N146" s="80">
        <v>11</v>
      </c>
      <c r="O146" s="80">
        <v>11295</v>
      </c>
      <c r="P146" s="80" t="s">
        <v>386</v>
      </c>
      <c r="Q146" s="15" t="str">
        <f t="shared" si="2"/>
        <v>11 - PORTEL-DES-CORBIERES</v>
      </c>
      <c r="R146" s="146"/>
      <c r="S146" s="146"/>
      <c r="T146" s="80" t="s">
        <v>213</v>
      </c>
    </row>
    <row r="147" spans="14:20">
      <c r="N147" s="80">
        <v>11</v>
      </c>
      <c r="O147" s="80">
        <v>11322</v>
      </c>
      <c r="P147" s="80" t="s">
        <v>387</v>
      </c>
      <c r="Q147" s="15" t="str">
        <f t="shared" si="2"/>
        <v>11 - ROQUEFORT-DES-CORBIERES</v>
      </c>
      <c r="R147" s="146"/>
      <c r="S147" s="146"/>
      <c r="T147" s="80" t="s">
        <v>213</v>
      </c>
    </row>
    <row r="148" spans="14:20">
      <c r="N148" s="80">
        <v>11</v>
      </c>
      <c r="O148" s="80">
        <v>11379</v>
      </c>
      <c r="P148" s="80" t="s">
        <v>388</v>
      </c>
      <c r="Q148" s="15" t="str">
        <f t="shared" si="2"/>
        <v>11 - SIGEAN</v>
      </c>
      <c r="R148" s="146"/>
      <c r="S148" s="146"/>
      <c r="T148" s="80" t="s">
        <v>213</v>
      </c>
    </row>
    <row r="149" spans="14:20">
      <c r="N149" s="80">
        <v>12</v>
      </c>
      <c r="O149" s="80">
        <v>12004</v>
      </c>
      <c r="P149" s="80" t="s">
        <v>389</v>
      </c>
      <c r="Q149" s="15" t="str">
        <f t="shared" si="2"/>
        <v>12 - ALMONT-LES-JUNIES</v>
      </c>
      <c r="R149" s="146">
        <v>44683</v>
      </c>
      <c r="S149" s="146">
        <v>44732</v>
      </c>
      <c r="T149" s="80" t="s">
        <v>213</v>
      </c>
    </row>
    <row r="150" spans="14:20">
      <c r="N150" s="80">
        <v>12</v>
      </c>
      <c r="O150" s="80">
        <v>12007</v>
      </c>
      <c r="P150" s="80" t="s">
        <v>390</v>
      </c>
      <c r="Q150" s="15" t="str">
        <f t="shared" si="2"/>
        <v>12 - AMBEYRAC</v>
      </c>
      <c r="R150" s="146">
        <v>44665</v>
      </c>
      <c r="S150" s="146">
        <v>44711</v>
      </c>
      <c r="T150" s="80" t="s">
        <v>213</v>
      </c>
    </row>
    <row r="151" spans="14:20">
      <c r="N151" s="80">
        <v>12</v>
      </c>
      <c r="O151" s="80">
        <v>12016</v>
      </c>
      <c r="P151" s="80" t="s">
        <v>391</v>
      </c>
      <c r="Q151" s="15" t="str">
        <f t="shared" si="2"/>
        <v>12 - AUZITS</v>
      </c>
      <c r="R151" s="146">
        <v>44683</v>
      </c>
      <c r="S151" s="146">
        <v>44732</v>
      </c>
      <c r="T151" s="80" t="s">
        <v>213</v>
      </c>
    </row>
    <row r="152" spans="14:20">
      <c r="N152" s="80">
        <v>12</v>
      </c>
      <c r="O152" s="80">
        <v>12018</v>
      </c>
      <c r="P152" s="80" t="s">
        <v>392</v>
      </c>
      <c r="Q152" s="15" t="str">
        <f t="shared" si="2"/>
        <v>12 - BALAGUIER-D'OLT</v>
      </c>
      <c r="R152" s="146">
        <v>44665</v>
      </c>
      <c r="S152" s="146">
        <v>44711</v>
      </c>
      <c r="T152" s="80" t="s">
        <v>213</v>
      </c>
    </row>
    <row r="153" spans="14:20">
      <c r="N153" s="80">
        <v>12</v>
      </c>
      <c r="O153" s="80">
        <v>12049</v>
      </c>
      <c r="P153" s="80" t="s">
        <v>393</v>
      </c>
      <c r="Q153" s="15" t="str">
        <f t="shared" si="2"/>
        <v>12 - CAMPUAC</v>
      </c>
      <c r="R153" s="146">
        <v>44683</v>
      </c>
      <c r="S153" s="146">
        <v>44732</v>
      </c>
      <c r="T153" s="80" t="s">
        <v>213</v>
      </c>
    </row>
    <row r="154" spans="14:20">
      <c r="N154" s="80">
        <v>12</v>
      </c>
      <c r="O154" s="80">
        <v>12053</v>
      </c>
      <c r="P154" s="80" t="s">
        <v>394</v>
      </c>
      <c r="Q154" s="15" t="str">
        <f t="shared" si="2"/>
        <v>12 - LA CAPELLE-BALAGUIER</v>
      </c>
      <c r="R154" s="146">
        <v>44665</v>
      </c>
      <c r="S154" s="146">
        <v>44711</v>
      </c>
      <c r="T154" s="80" t="s">
        <v>213</v>
      </c>
    </row>
    <row r="155" spans="14:20">
      <c r="N155" s="80">
        <v>12</v>
      </c>
      <c r="O155" s="80">
        <v>12076</v>
      </c>
      <c r="P155" s="80" t="s">
        <v>395</v>
      </c>
      <c r="Q155" s="15" t="str">
        <f t="shared" si="2"/>
        <v>12 - CONQUES-EN-ROUERGUE HORS ZP</v>
      </c>
      <c r="R155" s="146">
        <v>44683</v>
      </c>
      <c r="S155" s="146">
        <v>44732</v>
      </c>
      <c r="T155" s="80" t="s">
        <v>213</v>
      </c>
    </row>
    <row r="156" spans="14:20">
      <c r="N156" s="80">
        <v>12</v>
      </c>
      <c r="O156" s="80">
        <v>12076</v>
      </c>
      <c r="P156" s="80" t="s">
        <v>396</v>
      </c>
      <c r="Q156" s="15" t="str">
        <f t="shared" si="2"/>
        <v>12 - CONQUES-EN-ROUERGUE PARTIEL</v>
      </c>
      <c r="R156" s="146">
        <v>44683</v>
      </c>
      <c r="S156" s="146">
        <v>44732</v>
      </c>
      <c r="T156" s="80" t="s">
        <v>213</v>
      </c>
    </row>
    <row r="157" spans="14:20">
      <c r="N157" s="80">
        <v>12</v>
      </c>
      <c r="O157" s="80">
        <v>12097</v>
      </c>
      <c r="P157" s="80" t="s">
        <v>397</v>
      </c>
      <c r="Q157" s="15" t="str">
        <f t="shared" si="2"/>
        <v>12 - ESPEYRAC</v>
      </c>
      <c r="R157" s="146">
        <v>44683</v>
      </c>
      <c r="S157" s="146">
        <v>44732</v>
      </c>
      <c r="T157" s="80" t="s">
        <v>213</v>
      </c>
    </row>
    <row r="158" spans="14:20">
      <c r="N158" s="80">
        <v>12</v>
      </c>
      <c r="O158" s="80">
        <v>12100</v>
      </c>
      <c r="P158" s="80" t="s">
        <v>398</v>
      </c>
      <c r="Q158" s="15" t="str">
        <f t="shared" si="2"/>
        <v>12 - FIRMI</v>
      </c>
      <c r="R158" s="146">
        <v>44683</v>
      </c>
      <c r="S158" s="146">
        <v>44732</v>
      </c>
      <c r="T158" s="80" t="s">
        <v>213</v>
      </c>
    </row>
    <row r="159" spans="14:20">
      <c r="N159" s="80">
        <v>12</v>
      </c>
      <c r="O159" s="80">
        <v>12104</v>
      </c>
      <c r="P159" s="80" t="s">
        <v>399</v>
      </c>
      <c r="Q159" s="15" t="str">
        <f t="shared" si="2"/>
        <v>12 - FOISSAC</v>
      </c>
      <c r="R159" s="146">
        <v>44665</v>
      </c>
      <c r="S159" s="146">
        <v>44711</v>
      </c>
      <c r="T159" s="80" t="s">
        <v>213</v>
      </c>
    </row>
    <row r="160" spans="14:20">
      <c r="N160" s="80">
        <v>12</v>
      </c>
      <c r="O160" s="80">
        <v>12110</v>
      </c>
      <c r="P160" s="80" t="s">
        <v>400</v>
      </c>
      <c r="Q160" s="15" t="str">
        <f t="shared" si="2"/>
        <v>12 - GOLINHAC</v>
      </c>
      <c r="R160" s="146">
        <v>44683</v>
      </c>
      <c r="S160" s="146">
        <v>44732</v>
      </c>
      <c r="T160" s="80" t="s">
        <v>213</v>
      </c>
    </row>
    <row r="161" spans="14:20">
      <c r="N161" s="80">
        <v>12</v>
      </c>
      <c r="O161" s="80">
        <v>12138</v>
      </c>
      <c r="P161" s="80" t="s">
        <v>401</v>
      </c>
      <c r="Q161" s="15" t="str">
        <f t="shared" si="2"/>
        <v>12 - MARCILLAC-VALLON</v>
      </c>
      <c r="R161" s="146">
        <v>44683</v>
      </c>
      <c r="S161" s="146">
        <v>44732</v>
      </c>
      <c r="T161" s="80" t="s">
        <v>213</v>
      </c>
    </row>
    <row r="162" spans="14:20">
      <c r="N162" s="80">
        <v>12</v>
      </c>
      <c r="O162" s="80">
        <v>12140</v>
      </c>
      <c r="P162" s="80" t="s">
        <v>402</v>
      </c>
      <c r="Q162" s="15" t="str">
        <f t="shared" si="2"/>
        <v>12 - MARTIEL</v>
      </c>
      <c r="R162" s="146">
        <v>44665</v>
      </c>
      <c r="S162" s="146">
        <v>44711</v>
      </c>
      <c r="T162" s="80" t="s">
        <v>213</v>
      </c>
    </row>
    <row r="163" spans="14:20">
      <c r="N163" s="80">
        <v>12</v>
      </c>
      <c r="O163" s="80">
        <v>12158</v>
      </c>
      <c r="P163" s="80" t="s">
        <v>403</v>
      </c>
      <c r="Q163" s="15" t="str">
        <f t="shared" si="2"/>
        <v>12 - MONTSALES</v>
      </c>
      <c r="R163" s="146">
        <v>44665</v>
      </c>
      <c r="S163" s="146">
        <v>44711</v>
      </c>
      <c r="T163" s="80" t="s">
        <v>213</v>
      </c>
    </row>
    <row r="164" spans="14:20">
      <c r="N164" s="80">
        <v>12</v>
      </c>
      <c r="O164" s="80">
        <v>12160</v>
      </c>
      <c r="P164" s="80" t="s">
        <v>404</v>
      </c>
      <c r="Q164" s="15" t="str">
        <f t="shared" si="2"/>
        <v>12 - MOSTUEJOULS</v>
      </c>
      <c r="R164" s="146"/>
      <c r="S164" s="146"/>
      <c r="T164" s="80" t="s">
        <v>213</v>
      </c>
    </row>
    <row r="165" spans="14:20">
      <c r="N165" s="80">
        <v>12</v>
      </c>
      <c r="O165" s="80">
        <v>12161</v>
      </c>
      <c r="P165" s="80" t="s">
        <v>405</v>
      </c>
      <c r="Q165" s="15" t="str">
        <f t="shared" si="2"/>
        <v>12 - MOURET</v>
      </c>
      <c r="R165" s="146">
        <v>44683</v>
      </c>
      <c r="S165" s="146">
        <v>44732</v>
      </c>
      <c r="T165" s="80" t="s">
        <v>213</v>
      </c>
    </row>
    <row r="166" spans="14:20">
      <c r="N166" s="80">
        <v>12</v>
      </c>
      <c r="O166" s="80">
        <v>12171</v>
      </c>
      <c r="P166" s="80" t="s">
        <v>406</v>
      </c>
      <c r="Q166" s="15" t="str">
        <f t="shared" si="2"/>
        <v>12 - NAUVIALE</v>
      </c>
      <c r="R166" s="146">
        <v>44683</v>
      </c>
      <c r="S166" s="146">
        <v>44732</v>
      </c>
      <c r="T166" s="80" t="s">
        <v>213</v>
      </c>
    </row>
    <row r="167" spans="14:20">
      <c r="N167" s="80">
        <v>12</v>
      </c>
      <c r="O167" s="80">
        <v>12175</v>
      </c>
      <c r="P167" s="80" t="s">
        <v>407</v>
      </c>
      <c r="Q167" s="15" t="str">
        <f t="shared" si="2"/>
        <v>12 - OLS-ET-RINHODES</v>
      </c>
      <c r="R167" s="146">
        <v>44665</v>
      </c>
      <c r="S167" s="146">
        <v>44711</v>
      </c>
      <c r="T167" s="80" t="s">
        <v>213</v>
      </c>
    </row>
    <row r="168" spans="14:20">
      <c r="N168" s="80">
        <v>12</v>
      </c>
      <c r="O168" s="80">
        <v>12180</v>
      </c>
      <c r="P168" s="80" t="s">
        <v>408</v>
      </c>
      <c r="Q168" s="15" t="str">
        <f t="shared" si="2"/>
        <v>12 - PEYRELEAU</v>
      </c>
      <c r="R168" s="146"/>
      <c r="S168" s="146"/>
      <c r="T168" s="80" t="s">
        <v>213</v>
      </c>
    </row>
    <row r="169" spans="14:20">
      <c r="N169" s="80">
        <v>12</v>
      </c>
      <c r="O169" s="80">
        <v>12193</v>
      </c>
      <c r="P169" s="80" t="s">
        <v>409</v>
      </c>
      <c r="Q169" s="15" t="str">
        <f t="shared" si="2"/>
        <v>12 - PRUINES HORS ZP</v>
      </c>
      <c r="R169" s="146">
        <v>44683</v>
      </c>
      <c r="S169" s="146">
        <v>44732</v>
      </c>
      <c r="T169" s="80" t="s">
        <v>213</v>
      </c>
    </row>
    <row r="170" spans="14:20">
      <c r="N170" s="80">
        <v>12</v>
      </c>
      <c r="O170" s="80">
        <v>12193</v>
      </c>
      <c r="P170" s="80" t="s">
        <v>410</v>
      </c>
      <c r="Q170" s="15" t="str">
        <f t="shared" si="2"/>
        <v>12 - PRUINES PARTIEL</v>
      </c>
      <c r="R170" s="146">
        <v>44683</v>
      </c>
      <c r="S170" s="146">
        <v>44732</v>
      </c>
      <c r="T170" s="80" t="s">
        <v>213</v>
      </c>
    </row>
    <row r="171" spans="14:20">
      <c r="N171" s="80">
        <v>12</v>
      </c>
      <c r="O171" s="80">
        <v>12204</v>
      </c>
      <c r="P171" s="80" t="s">
        <v>411</v>
      </c>
      <c r="Q171" s="15" t="str">
        <f t="shared" si="2"/>
        <v>12 - LA ROQUE SAINTE MARGUERITE  (12204)E</v>
      </c>
      <c r="R171" s="146"/>
      <c r="S171" s="146"/>
      <c r="T171" s="80" t="s">
        <v>213</v>
      </c>
    </row>
    <row r="172" spans="14:20">
      <c r="N172" s="80">
        <v>12</v>
      </c>
      <c r="O172" s="80">
        <v>12211</v>
      </c>
      <c r="P172" s="80" t="s">
        <v>412</v>
      </c>
      <c r="Q172" s="15" t="str">
        <f t="shared" si="2"/>
        <v>12 - SAINT-ANDRE-DE-VEZINES</v>
      </c>
      <c r="R172" s="146"/>
      <c r="S172" s="146"/>
      <c r="T172" s="80" t="s">
        <v>213</v>
      </c>
    </row>
    <row r="173" spans="14:20">
      <c r="N173" s="80">
        <v>12</v>
      </c>
      <c r="O173" s="80">
        <v>12215</v>
      </c>
      <c r="P173" s="80" t="s">
        <v>413</v>
      </c>
      <c r="Q173" s="15" t="str">
        <f t="shared" si="2"/>
        <v>12 - SAINT-CHRISTOPHE-VALLON</v>
      </c>
      <c r="R173" s="146">
        <v>44683</v>
      </c>
      <c r="S173" s="146">
        <v>44732</v>
      </c>
      <c r="T173" s="80" t="s">
        <v>213</v>
      </c>
    </row>
    <row r="174" spans="14:20">
      <c r="N174" s="80">
        <v>12</v>
      </c>
      <c r="O174" s="80">
        <v>12217</v>
      </c>
      <c r="P174" s="80" t="s">
        <v>414</v>
      </c>
      <c r="Q174" s="15" t="str">
        <f t="shared" si="2"/>
        <v>12 - SAINTE-CROIX</v>
      </c>
      <c r="R174" s="146">
        <v>44665</v>
      </c>
      <c r="S174" s="146">
        <v>44711</v>
      </c>
      <c r="T174" s="80" t="s">
        <v>213</v>
      </c>
    </row>
    <row r="175" spans="14:20">
      <c r="N175" s="80">
        <v>12</v>
      </c>
      <c r="O175" s="80">
        <v>12221</v>
      </c>
      <c r="P175" s="80" t="s">
        <v>415</v>
      </c>
      <c r="Q175" s="15" t="str">
        <f t="shared" si="2"/>
        <v>12 - SAINT-FELIX-DE-LUNEL HORS ZP</v>
      </c>
      <c r="R175" s="146">
        <v>44683</v>
      </c>
      <c r="S175" s="146">
        <v>44732</v>
      </c>
      <c r="T175" s="80" t="s">
        <v>213</v>
      </c>
    </row>
    <row r="176" spans="14:20">
      <c r="N176" s="80">
        <v>12</v>
      </c>
      <c r="O176" s="80">
        <v>12221</v>
      </c>
      <c r="P176" s="80" t="s">
        <v>416</v>
      </c>
      <c r="Q176" s="15" t="str">
        <f t="shared" si="2"/>
        <v>12 - SAINT-FELIX-DE-LUNEL PARTIEL</v>
      </c>
      <c r="R176" s="146">
        <v>44683</v>
      </c>
      <c r="S176" s="146">
        <v>44732</v>
      </c>
      <c r="T176" s="80" t="s">
        <v>213</v>
      </c>
    </row>
    <row r="177" spans="14:20">
      <c r="N177" s="80">
        <v>12</v>
      </c>
      <c r="O177" s="80">
        <v>12236</v>
      </c>
      <c r="P177" s="80" t="s">
        <v>417</v>
      </c>
      <c r="Q177" s="15" t="str">
        <f t="shared" si="2"/>
        <v>12 - SAINT-LAURENT-DE-LEVEZOU</v>
      </c>
      <c r="R177" s="146">
        <v>44671</v>
      </c>
      <c r="S177" s="146">
        <v>44713</v>
      </c>
      <c r="T177" s="80" t="s">
        <v>213</v>
      </c>
    </row>
    <row r="178" spans="14:20">
      <c r="N178" s="80">
        <v>12</v>
      </c>
      <c r="O178" s="80">
        <v>12238</v>
      </c>
      <c r="P178" s="80" t="s">
        <v>418</v>
      </c>
      <c r="Q178" s="15" t="str">
        <f t="shared" si="2"/>
        <v>12 - SAINT-LEONS EX ZP</v>
      </c>
      <c r="R178" s="146">
        <v>44705</v>
      </c>
      <c r="S178" s="146">
        <v>44713</v>
      </c>
      <c r="T178" s="80" t="s">
        <v>213</v>
      </c>
    </row>
    <row r="179" spans="14:20">
      <c r="N179" s="80">
        <v>12</v>
      </c>
      <c r="O179" s="80">
        <v>12238</v>
      </c>
      <c r="P179" s="80" t="s">
        <v>419</v>
      </c>
      <c r="Q179" s="15" t="str">
        <f t="shared" si="2"/>
        <v>12 - SAINT-LEONS HORS ZP</v>
      </c>
      <c r="R179" s="146">
        <v>44671</v>
      </c>
      <c r="S179" s="146">
        <v>44713</v>
      </c>
      <c r="T179" s="80" t="s">
        <v>213</v>
      </c>
    </row>
    <row r="180" spans="14:20">
      <c r="N180" s="80">
        <v>12</v>
      </c>
      <c r="O180" s="80">
        <v>12238</v>
      </c>
      <c r="P180" s="80" t="s">
        <v>420</v>
      </c>
      <c r="Q180" s="15" t="str">
        <f t="shared" si="2"/>
        <v>12 - SAINT-LEONS PARTIEL</v>
      </c>
      <c r="R180" s="146">
        <v>44671</v>
      </c>
      <c r="S180" s="146">
        <v>44705</v>
      </c>
      <c r="T180" s="80" t="s">
        <v>213</v>
      </c>
    </row>
    <row r="181" spans="14:20">
      <c r="N181" s="80">
        <v>12</v>
      </c>
      <c r="O181" s="80">
        <v>12246</v>
      </c>
      <c r="P181" s="80" t="s">
        <v>421</v>
      </c>
      <c r="Q181" s="15" t="str">
        <f t="shared" si="2"/>
        <v>12 - SAINT-SANTIN</v>
      </c>
      <c r="R181" s="146">
        <v>44680</v>
      </c>
      <c r="S181" s="146">
        <v>44732</v>
      </c>
      <c r="T181" s="80" t="s">
        <v>213</v>
      </c>
    </row>
    <row r="182" spans="14:20">
      <c r="N182" s="80">
        <v>12</v>
      </c>
      <c r="O182" s="80">
        <v>12256</v>
      </c>
      <c r="P182" s="80" t="s">
        <v>422</v>
      </c>
      <c r="Q182" s="15" t="str">
        <f t="shared" si="2"/>
        <v>12 - SALVAGNAC-CAJARC EX-ZP</v>
      </c>
      <c r="R182" s="146">
        <v>44698</v>
      </c>
      <c r="S182" s="146">
        <v>44711</v>
      </c>
      <c r="T182" s="80" t="s">
        <v>213</v>
      </c>
    </row>
    <row r="183" spans="14:20">
      <c r="N183" s="80">
        <v>12</v>
      </c>
      <c r="O183" s="80">
        <v>12256</v>
      </c>
      <c r="P183" s="80" t="s">
        <v>423</v>
      </c>
      <c r="Q183" s="15" t="str">
        <f t="shared" si="2"/>
        <v>12 - SALVAGNAC-CAJARC HORS ZP</v>
      </c>
      <c r="R183" s="146">
        <v>44665</v>
      </c>
      <c r="S183" s="146">
        <v>44711</v>
      </c>
      <c r="T183" s="80" t="s">
        <v>213</v>
      </c>
    </row>
    <row r="184" spans="14:20">
      <c r="N184" s="80">
        <v>12</v>
      </c>
      <c r="O184" s="80">
        <v>12256</v>
      </c>
      <c r="P184" s="80" t="s">
        <v>424</v>
      </c>
      <c r="Q184" s="15" t="str">
        <f t="shared" si="2"/>
        <v>12 - SALVAGNAC-CAJARC PARTIEL</v>
      </c>
      <c r="R184" s="146">
        <v>44665</v>
      </c>
      <c r="S184" s="146">
        <v>44698</v>
      </c>
      <c r="T184" s="80" t="s">
        <v>213</v>
      </c>
    </row>
    <row r="185" spans="14:20">
      <c r="N185" s="80">
        <v>12</v>
      </c>
      <c r="O185" s="80">
        <v>12257</v>
      </c>
      <c r="P185" s="80" t="s">
        <v>425</v>
      </c>
      <c r="Q185" s="15" t="str">
        <f t="shared" si="2"/>
        <v>12 - CAUSSE-ET-DIÈGE</v>
      </c>
      <c r="R185" s="146">
        <v>44665</v>
      </c>
      <c r="S185" s="146">
        <v>44711</v>
      </c>
      <c r="T185" s="80" t="s">
        <v>213</v>
      </c>
    </row>
    <row r="186" spans="14:20">
      <c r="N186" s="80">
        <v>12</v>
      </c>
      <c r="O186" s="80">
        <v>12261</v>
      </c>
      <c r="P186" s="80" t="s">
        <v>426</v>
      </c>
      <c r="Q186" s="15" t="str">
        <f t="shared" si="2"/>
        <v>12 - SAUJAC EX ZP</v>
      </c>
      <c r="R186" s="146">
        <v>44698</v>
      </c>
      <c r="S186" s="146">
        <v>44711</v>
      </c>
      <c r="T186" s="80" t="s">
        <v>213</v>
      </c>
    </row>
    <row r="187" spans="14:20">
      <c r="N187" s="80">
        <v>12</v>
      </c>
      <c r="O187" s="80">
        <v>12261</v>
      </c>
      <c r="P187" s="80" t="s">
        <v>427</v>
      </c>
      <c r="Q187" s="15" t="str">
        <f t="shared" si="2"/>
        <v>12 - SAUJAC HORS ZP</v>
      </c>
      <c r="R187" s="146">
        <v>44665</v>
      </c>
      <c r="S187" s="146">
        <v>44711</v>
      </c>
      <c r="T187" s="80" t="s">
        <v>213</v>
      </c>
    </row>
    <row r="188" spans="14:20">
      <c r="N188" s="80">
        <v>12</v>
      </c>
      <c r="O188" s="80">
        <v>12261</v>
      </c>
      <c r="P188" s="80" t="s">
        <v>428</v>
      </c>
      <c r="Q188" s="15" t="str">
        <f t="shared" si="2"/>
        <v>12 - SAUJAC PARTIEL</v>
      </c>
      <c r="R188" s="146">
        <v>44665</v>
      </c>
      <c r="S188" s="146">
        <v>44698</v>
      </c>
      <c r="T188" s="80" t="s">
        <v>213</v>
      </c>
    </row>
    <row r="189" spans="14:20">
      <c r="N189" s="80">
        <v>12</v>
      </c>
      <c r="O189" s="80">
        <v>12266</v>
      </c>
      <c r="P189" s="80" t="s">
        <v>429</v>
      </c>
      <c r="Q189" s="15" t="str">
        <f t="shared" si="2"/>
        <v>12 - SEGUR</v>
      </c>
      <c r="R189" s="146">
        <v>44671</v>
      </c>
      <c r="S189" s="146">
        <v>44713</v>
      </c>
      <c r="T189" s="80" t="s">
        <v>213</v>
      </c>
    </row>
    <row r="190" spans="14:20">
      <c r="N190" s="80">
        <v>12</v>
      </c>
      <c r="O190" s="80">
        <v>12268</v>
      </c>
      <c r="P190" s="80" t="s">
        <v>430</v>
      </c>
      <c r="Q190" s="15" t="str">
        <f t="shared" si="2"/>
        <v>12 - SENERGUES HORS ZP</v>
      </c>
      <c r="R190" s="146">
        <v>44683</v>
      </c>
      <c r="S190" s="146">
        <v>44732</v>
      </c>
      <c r="T190" s="80" t="s">
        <v>213</v>
      </c>
    </row>
    <row r="191" spans="14:20">
      <c r="N191" s="80">
        <v>12</v>
      </c>
      <c r="O191" s="80">
        <v>12268</v>
      </c>
      <c r="P191" s="80" t="s">
        <v>431</v>
      </c>
      <c r="Q191" s="15" t="str">
        <f t="shared" si="2"/>
        <v>12 - SENERGUES PARTIEL</v>
      </c>
      <c r="R191" s="146">
        <v>44683</v>
      </c>
      <c r="S191" s="146">
        <v>44732</v>
      </c>
      <c r="T191" s="80" t="s">
        <v>213</v>
      </c>
    </row>
    <row r="192" spans="14:20">
      <c r="N192" s="80">
        <v>12</v>
      </c>
      <c r="O192" s="80">
        <v>12270</v>
      </c>
      <c r="P192" s="80" t="s">
        <v>432</v>
      </c>
      <c r="Q192" s="15" t="str">
        <f t="shared" si="2"/>
        <v>12 - SEVERAC-D'AVEYRON</v>
      </c>
      <c r="R192" s="146">
        <v>44671</v>
      </c>
      <c r="S192" s="146">
        <v>44713</v>
      </c>
      <c r="T192" s="80" t="s">
        <v>213</v>
      </c>
    </row>
    <row r="193" spans="14:20">
      <c r="N193" s="80">
        <v>12</v>
      </c>
      <c r="O193" s="80">
        <v>12291</v>
      </c>
      <c r="P193" s="80" t="s">
        <v>433</v>
      </c>
      <c r="Q193" s="15" t="str">
        <f t="shared" si="2"/>
        <v>12 - VERRIERES</v>
      </c>
      <c r="R193" s="146">
        <v>44671</v>
      </c>
      <c r="S193" s="146">
        <v>44713</v>
      </c>
      <c r="T193" s="80" t="s">
        <v>213</v>
      </c>
    </row>
    <row r="194" spans="14:20">
      <c r="N194" s="80">
        <v>12</v>
      </c>
      <c r="O194" s="80">
        <v>12294</v>
      </c>
      <c r="P194" s="80" t="s">
        <v>434</v>
      </c>
      <c r="Q194" s="15" t="str">
        <f t="shared" si="2"/>
        <v>12 - VEYREAU</v>
      </c>
      <c r="R194" s="146"/>
      <c r="S194" s="146"/>
      <c r="T194" s="80" t="s">
        <v>213</v>
      </c>
    </row>
    <row r="195" spans="14:20">
      <c r="N195" s="80">
        <v>12</v>
      </c>
      <c r="O195" s="80">
        <v>12294</v>
      </c>
      <c r="P195" s="80" t="s">
        <v>435</v>
      </c>
      <c r="Q195" s="15" t="str">
        <f t="shared" si="2"/>
        <v>12 - VEZINS-DE-LEVEZOU EX ZP</v>
      </c>
      <c r="R195" s="146">
        <v>44705</v>
      </c>
      <c r="S195" s="146">
        <v>44713</v>
      </c>
      <c r="T195" s="80" t="s">
        <v>213</v>
      </c>
    </row>
    <row r="196" spans="14:20">
      <c r="N196" s="80">
        <v>12</v>
      </c>
      <c r="O196" s="80">
        <v>12294</v>
      </c>
      <c r="P196" s="80" t="s">
        <v>436</v>
      </c>
      <c r="Q196" s="15" t="str">
        <f t="shared" si="2"/>
        <v>12 - VEZINS-DE-LEVEZOU HORS ZP</v>
      </c>
      <c r="R196" s="146">
        <v>44671</v>
      </c>
      <c r="S196" s="146">
        <v>44713</v>
      </c>
      <c r="T196" s="80" t="s">
        <v>213</v>
      </c>
    </row>
    <row r="197" spans="14:20">
      <c r="N197" s="80">
        <v>12</v>
      </c>
      <c r="O197" s="80">
        <v>12294</v>
      </c>
      <c r="P197" s="80" t="s">
        <v>437</v>
      </c>
      <c r="Q197" s="15" t="str">
        <f t="shared" si="2"/>
        <v>12 - VEZINS-DE-LEVEZOU PARTIEL</v>
      </c>
      <c r="R197" s="146">
        <v>44671</v>
      </c>
      <c r="S197" s="146">
        <v>44705</v>
      </c>
      <c r="T197" s="80" t="s">
        <v>213</v>
      </c>
    </row>
    <row r="198" spans="14:20">
      <c r="N198" s="80">
        <v>12</v>
      </c>
      <c r="O198" s="80">
        <v>12301</v>
      </c>
      <c r="P198" s="80" t="s">
        <v>438</v>
      </c>
      <c r="Q198" s="15" t="str">
        <f t="shared" si="2"/>
        <v>12 - VILLENEUVE</v>
      </c>
      <c r="R198" s="146">
        <v>44665</v>
      </c>
      <c r="S198" s="146">
        <v>44711</v>
      </c>
      <c r="T198" s="80" t="s">
        <v>213</v>
      </c>
    </row>
    <row r="199" spans="14:20">
      <c r="N199" s="80">
        <v>15</v>
      </c>
      <c r="O199" s="80">
        <v>15021</v>
      </c>
      <c r="P199" s="80" t="s">
        <v>439</v>
      </c>
      <c r="Q199" s="15" t="str">
        <f t="shared" si="2"/>
        <v>15 - BOISSET</v>
      </c>
      <c r="R199" s="146">
        <v>44634</v>
      </c>
      <c r="S199" s="146">
        <v>44725</v>
      </c>
      <c r="T199" s="80" t="s">
        <v>213</v>
      </c>
    </row>
    <row r="200" spans="14:20">
      <c r="N200" s="80">
        <v>15</v>
      </c>
      <c r="O200" s="80">
        <v>15030</v>
      </c>
      <c r="P200" s="80" t="s">
        <v>440</v>
      </c>
      <c r="Q200" s="15" t="str">
        <f t="shared" si="2"/>
        <v>15 - CAYROLS</v>
      </c>
      <c r="R200" s="146">
        <v>44634</v>
      </c>
      <c r="S200" s="146">
        <v>44725</v>
      </c>
      <c r="T200" s="80" t="s">
        <v>213</v>
      </c>
    </row>
    <row r="201" spans="14:20">
      <c r="N201" s="80">
        <v>15</v>
      </c>
      <c r="O201" s="80">
        <v>15076</v>
      </c>
      <c r="P201" s="80" t="s">
        <v>441</v>
      </c>
      <c r="Q201" s="15" t="str">
        <f t="shared" si="2"/>
        <v>15 - GLENAT</v>
      </c>
      <c r="R201" s="146">
        <v>44642</v>
      </c>
      <c r="S201" s="146">
        <v>44705</v>
      </c>
      <c r="T201" s="80" t="s">
        <v>213</v>
      </c>
    </row>
    <row r="202" spans="14:20">
      <c r="N202" s="80">
        <v>15</v>
      </c>
      <c r="O202" s="80">
        <v>15104</v>
      </c>
      <c r="P202" s="80" t="s">
        <v>442</v>
      </c>
      <c r="Q202" s="15" t="str">
        <f t="shared" si="2"/>
        <v>15 - LEYNHAC</v>
      </c>
      <c r="R202" s="146">
        <v>44634</v>
      </c>
      <c r="S202" s="146">
        <v>44725</v>
      </c>
      <c r="T202" s="80" t="s">
        <v>213</v>
      </c>
    </row>
    <row r="203" spans="14:20">
      <c r="N203" s="80">
        <v>15</v>
      </c>
      <c r="O203" s="80">
        <v>15122</v>
      </c>
      <c r="P203" s="80" t="s">
        <v>443</v>
      </c>
      <c r="Q203" s="15" t="str">
        <f t="shared" si="2"/>
        <v>15 - MAURS</v>
      </c>
      <c r="R203" s="146">
        <v>44634</v>
      </c>
      <c r="S203" s="146">
        <v>44725</v>
      </c>
      <c r="T203" s="80" t="s">
        <v>213</v>
      </c>
    </row>
    <row r="204" spans="14:20">
      <c r="N204" s="80">
        <v>15</v>
      </c>
      <c r="O204" s="80">
        <v>15133</v>
      </c>
      <c r="P204" s="80" t="s">
        <v>444</v>
      </c>
      <c r="Q204" s="15" t="str">
        <f t="shared" ref="Q204:Q267" si="3">CONCATENATE(N204," - ",P204)</f>
        <v>15 - MONTMURAT</v>
      </c>
      <c r="R204" s="146">
        <v>44680</v>
      </c>
      <c r="S204" s="146">
        <v>44725</v>
      </c>
      <c r="T204" s="80" t="s">
        <v>213</v>
      </c>
    </row>
    <row r="205" spans="14:20">
      <c r="N205" s="80">
        <v>15</v>
      </c>
      <c r="O205" s="80">
        <v>15136</v>
      </c>
      <c r="P205" s="80" t="s">
        <v>445</v>
      </c>
      <c r="Q205" s="15" t="str">
        <f t="shared" si="3"/>
        <v>15 - MOURJOU</v>
      </c>
      <c r="R205" s="146">
        <v>44680</v>
      </c>
      <c r="S205" s="146">
        <v>44725</v>
      </c>
      <c r="T205" s="80" t="s">
        <v>213</v>
      </c>
    </row>
    <row r="206" spans="14:20">
      <c r="N206" s="80">
        <v>15</v>
      </c>
      <c r="O206" s="80">
        <v>15147</v>
      </c>
      <c r="P206" s="80" t="s">
        <v>446</v>
      </c>
      <c r="Q206" s="15" t="str">
        <f t="shared" si="3"/>
        <v>15 - PARLAN</v>
      </c>
      <c r="R206" s="146">
        <v>44634</v>
      </c>
      <c r="S206" s="146">
        <v>44725</v>
      </c>
      <c r="T206" s="80" t="s">
        <v>213</v>
      </c>
    </row>
    <row r="207" spans="14:20">
      <c r="N207" s="80">
        <v>15</v>
      </c>
      <c r="O207" s="80">
        <v>15157</v>
      </c>
      <c r="P207" s="80" t="s">
        <v>447</v>
      </c>
      <c r="Q207" s="15" t="str">
        <f t="shared" si="3"/>
        <v>15 - QUEZAC</v>
      </c>
      <c r="R207" s="146">
        <v>44634</v>
      </c>
      <c r="S207" s="146">
        <v>44725</v>
      </c>
      <c r="T207" s="80" t="s">
        <v>213</v>
      </c>
    </row>
    <row r="208" spans="14:20">
      <c r="N208" s="80">
        <v>15</v>
      </c>
      <c r="O208" s="80">
        <v>15166</v>
      </c>
      <c r="P208" s="80" t="s">
        <v>448</v>
      </c>
      <c r="Q208" s="15" t="str">
        <f t="shared" si="3"/>
        <v>15 - ROUMEGOUX</v>
      </c>
      <c r="R208" s="146">
        <v>44642</v>
      </c>
      <c r="S208" s="146">
        <v>44705</v>
      </c>
      <c r="T208" s="80" t="s">
        <v>213</v>
      </c>
    </row>
    <row r="209" spans="14:20">
      <c r="N209" s="80">
        <v>15</v>
      </c>
      <c r="O209" s="80">
        <v>15167</v>
      </c>
      <c r="P209" s="80" t="s">
        <v>449</v>
      </c>
      <c r="Q209" s="15" t="str">
        <f t="shared" si="3"/>
        <v>15 - ROUZIERS</v>
      </c>
      <c r="R209" s="146">
        <v>44634</v>
      </c>
      <c r="S209" s="146">
        <v>44725</v>
      </c>
      <c r="T209" s="80" t="s">
        <v>213</v>
      </c>
    </row>
    <row r="210" spans="14:20">
      <c r="N210" s="80">
        <v>15</v>
      </c>
      <c r="O210" s="80">
        <v>15181</v>
      </c>
      <c r="P210" s="80" t="s">
        <v>450</v>
      </c>
      <c r="Q210" s="15" t="str">
        <f t="shared" si="3"/>
        <v>15 - SAINT CONSTANT FOURNOULES</v>
      </c>
      <c r="R210" s="146">
        <v>44634</v>
      </c>
      <c r="S210" s="146">
        <v>44725</v>
      </c>
      <c r="T210" s="80" t="s">
        <v>213</v>
      </c>
    </row>
    <row r="211" spans="14:20">
      <c r="N211" s="80">
        <v>15</v>
      </c>
      <c r="O211" s="80">
        <v>15184</v>
      </c>
      <c r="P211" s="80" t="s">
        <v>451</v>
      </c>
      <c r="Q211" s="15" t="str">
        <f t="shared" si="3"/>
        <v>15 - SAINT-ETIENNE-DE-MAURS</v>
      </c>
      <c r="R211" s="146">
        <v>44634</v>
      </c>
      <c r="S211" s="146">
        <v>44725</v>
      </c>
      <c r="T211" s="80" t="s">
        <v>213</v>
      </c>
    </row>
    <row r="212" spans="14:20">
      <c r="N212" s="80">
        <v>15</v>
      </c>
      <c r="O212" s="80">
        <v>15194</v>
      </c>
      <c r="P212" s="80" t="s">
        <v>452</v>
      </c>
      <c r="Q212" s="15" t="str">
        <f t="shared" si="3"/>
        <v>15 - SAINT-JULIEN-DE-TOURSAC</v>
      </c>
      <c r="R212" s="146">
        <v>44634</v>
      </c>
      <c r="S212" s="146">
        <v>44725</v>
      </c>
      <c r="T212" s="80" t="s">
        <v>213</v>
      </c>
    </row>
    <row r="213" spans="14:20">
      <c r="N213" s="80">
        <v>15</v>
      </c>
      <c r="O213" s="80">
        <v>15212</v>
      </c>
      <c r="P213" s="80" t="s">
        <v>453</v>
      </c>
      <c r="Q213" s="15" t="str">
        <f t="shared" si="3"/>
        <v>15 - SAINT SANTIN DE MAURS</v>
      </c>
      <c r="R213" s="146">
        <v>44634</v>
      </c>
      <c r="S213" s="146">
        <v>44725</v>
      </c>
      <c r="T213" s="80" t="s">
        <v>213</v>
      </c>
    </row>
    <row r="214" spans="14:20">
      <c r="N214" s="80">
        <v>15</v>
      </c>
      <c r="O214" s="80">
        <v>15214</v>
      </c>
      <c r="P214" s="80" t="s">
        <v>454</v>
      </c>
      <c r="Q214" s="15" t="str">
        <f t="shared" si="3"/>
        <v>15 - SAINT SAURY</v>
      </c>
      <c r="R214" s="146">
        <v>44642</v>
      </c>
      <c r="S214" s="146">
        <v>44705</v>
      </c>
      <c r="T214" s="80" t="s">
        <v>213</v>
      </c>
    </row>
    <row r="215" spans="14:20">
      <c r="N215" s="80">
        <v>15</v>
      </c>
      <c r="O215" s="80">
        <v>15228</v>
      </c>
      <c r="P215" s="80" t="s">
        <v>455</v>
      </c>
      <c r="Q215" s="15" t="str">
        <f t="shared" si="3"/>
        <v>15 - SIRAN</v>
      </c>
      <c r="R215" s="146">
        <v>44642</v>
      </c>
      <c r="S215" s="146">
        <v>44705</v>
      </c>
      <c r="T215" s="80" t="s">
        <v>213</v>
      </c>
    </row>
    <row r="216" spans="14:20">
      <c r="N216" s="80">
        <v>15</v>
      </c>
      <c r="O216" s="80">
        <v>15242</v>
      </c>
      <c r="P216" s="80" t="s">
        <v>456</v>
      </c>
      <c r="Q216" s="15" t="str">
        <f t="shared" si="3"/>
        <v>15 - LE TRIOULOU</v>
      </c>
      <c r="R216" s="146">
        <v>44634</v>
      </c>
      <c r="S216" s="146">
        <v>44725</v>
      </c>
      <c r="T216" s="80" t="s">
        <v>213</v>
      </c>
    </row>
    <row r="217" spans="14:20">
      <c r="N217" s="80">
        <v>16</v>
      </c>
      <c r="O217" s="80">
        <v>16002</v>
      </c>
      <c r="P217" s="80" t="s">
        <v>457</v>
      </c>
      <c r="Q217" s="15" t="str">
        <f t="shared" si="3"/>
        <v>16 - LES ADJOTS</v>
      </c>
      <c r="R217" s="146"/>
      <c r="S217" s="146"/>
      <c r="T217" s="80" t="s">
        <v>213</v>
      </c>
    </row>
    <row r="218" spans="14:20">
      <c r="N218" s="80">
        <v>16</v>
      </c>
      <c r="O218" s="80">
        <v>16020</v>
      </c>
      <c r="P218" s="80" t="s">
        <v>458</v>
      </c>
      <c r="Q218" s="15" t="str">
        <f t="shared" si="3"/>
        <v>16 - AUBETERRE-SUR-DRONNE</v>
      </c>
      <c r="R218" s="146">
        <v>44686</v>
      </c>
      <c r="S218" s="146">
        <v>44729</v>
      </c>
      <c r="T218" s="80" t="s">
        <v>213</v>
      </c>
    </row>
    <row r="219" spans="14:20">
      <c r="N219" s="80">
        <v>16</v>
      </c>
      <c r="O219" s="80">
        <v>16029</v>
      </c>
      <c r="P219" s="80" t="s">
        <v>459</v>
      </c>
      <c r="Q219" s="15" t="str">
        <f t="shared" si="3"/>
        <v>16 - BARDENAC</v>
      </c>
      <c r="R219" s="146">
        <v>44686</v>
      </c>
      <c r="S219" s="146">
        <v>44729</v>
      </c>
      <c r="T219" s="80" t="s">
        <v>213</v>
      </c>
    </row>
    <row r="220" spans="14:20">
      <c r="N220" s="80">
        <v>16</v>
      </c>
      <c r="O220" s="80">
        <v>16034</v>
      </c>
      <c r="P220" s="80" t="s">
        <v>460</v>
      </c>
      <c r="Q220" s="15" t="str">
        <f t="shared" si="3"/>
        <v>16 - BAZAC</v>
      </c>
      <c r="R220" s="146">
        <v>44686</v>
      </c>
      <c r="S220" s="146">
        <v>44729</v>
      </c>
      <c r="T220" s="80" t="s">
        <v>213</v>
      </c>
    </row>
    <row r="221" spans="14:20">
      <c r="N221" s="80">
        <v>16</v>
      </c>
      <c r="O221" s="80">
        <v>16037</v>
      </c>
      <c r="P221" s="80" t="s">
        <v>461</v>
      </c>
      <c r="Q221" s="15" t="str">
        <f t="shared" si="3"/>
        <v>16 - BELLON</v>
      </c>
      <c r="R221" s="146">
        <v>44686</v>
      </c>
      <c r="S221" s="146">
        <v>44729</v>
      </c>
      <c r="T221" s="80" t="s">
        <v>213</v>
      </c>
    </row>
    <row r="222" spans="14:20">
      <c r="N222" s="80">
        <v>16</v>
      </c>
      <c r="O222" s="80">
        <v>16039</v>
      </c>
      <c r="P222" s="80" t="s">
        <v>462</v>
      </c>
      <c r="Q222" s="15" t="str">
        <f t="shared" si="3"/>
        <v>16 - BERNAC</v>
      </c>
      <c r="R222" s="146"/>
      <c r="S222" s="146"/>
      <c r="T222" s="80" t="s">
        <v>213</v>
      </c>
    </row>
    <row r="223" spans="14:20">
      <c r="N223" s="80">
        <v>16</v>
      </c>
      <c r="O223" s="80">
        <v>16049</v>
      </c>
      <c r="P223" s="80" t="s">
        <v>463</v>
      </c>
      <c r="Q223" s="15" t="str">
        <f t="shared" si="3"/>
        <v>16 - BONNES</v>
      </c>
      <c r="R223" s="146">
        <v>44686</v>
      </c>
      <c r="S223" s="146">
        <v>44729</v>
      </c>
      <c r="T223" s="80" t="s">
        <v>213</v>
      </c>
    </row>
    <row r="224" spans="14:20">
      <c r="N224" s="80">
        <v>16</v>
      </c>
      <c r="O224" s="80">
        <v>16052</v>
      </c>
      <c r="P224" s="80" t="s">
        <v>464</v>
      </c>
      <c r="Q224" s="15" t="str">
        <f t="shared" si="3"/>
        <v>16 - BORS (CANTON DE TUDE-ET-LAVALETTE)</v>
      </c>
      <c r="R224" s="146">
        <v>44686</v>
      </c>
      <c r="S224" s="146">
        <v>44729</v>
      </c>
      <c r="T224" s="80" t="s">
        <v>213</v>
      </c>
    </row>
    <row r="225" spans="14:20">
      <c r="N225" s="80">
        <v>16</v>
      </c>
      <c r="O225" s="80">
        <v>16063</v>
      </c>
      <c r="P225" s="80" t="s">
        <v>465</v>
      </c>
      <c r="Q225" s="15" t="str">
        <f t="shared" si="3"/>
        <v>16 - BRIE-SOUS-CHALAIS</v>
      </c>
      <c r="R225" s="146">
        <v>44686</v>
      </c>
      <c r="S225" s="146">
        <v>44729</v>
      </c>
      <c r="T225" s="80" t="s">
        <v>213</v>
      </c>
    </row>
    <row r="226" spans="14:20">
      <c r="N226" s="80">
        <v>16</v>
      </c>
      <c r="O226" s="80">
        <v>16073</v>
      </c>
      <c r="P226" s="80" t="s">
        <v>466</v>
      </c>
      <c r="Q226" s="15" t="str">
        <f t="shared" si="3"/>
        <v>16 - CHALAIS</v>
      </c>
      <c r="R226" s="146">
        <v>44686</v>
      </c>
      <c r="S226" s="146">
        <v>44729</v>
      </c>
      <c r="T226" s="80" t="s">
        <v>213</v>
      </c>
    </row>
    <row r="227" spans="14:20">
      <c r="N227" s="80">
        <v>16</v>
      </c>
      <c r="O227" s="80">
        <v>16091</v>
      </c>
      <c r="P227" s="80" t="s">
        <v>467</v>
      </c>
      <c r="Q227" s="15" t="str">
        <f t="shared" si="3"/>
        <v>16 - CHATIGNAC</v>
      </c>
      <c r="R227" s="146">
        <v>44686</v>
      </c>
      <c r="S227" s="146">
        <v>44729</v>
      </c>
      <c r="T227" s="80" t="s">
        <v>213</v>
      </c>
    </row>
    <row r="228" spans="14:20">
      <c r="N228" s="80">
        <v>16</v>
      </c>
      <c r="O228" s="80">
        <v>16098</v>
      </c>
      <c r="P228" s="80" t="s">
        <v>468</v>
      </c>
      <c r="Q228" s="15" t="str">
        <f t="shared" si="3"/>
        <v>16 - LA CHEVRERIE</v>
      </c>
      <c r="R228" s="146"/>
      <c r="S228" s="146"/>
      <c r="T228" s="80" t="s">
        <v>213</v>
      </c>
    </row>
    <row r="229" spans="14:20">
      <c r="N229" s="80">
        <v>16</v>
      </c>
      <c r="O229" s="80">
        <v>16111</v>
      </c>
      <c r="P229" s="80" t="s">
        <v>469</v>
      </c>
      <c r="Q229" s="15" t="str">
        <f t="shared" si="3"/>
        <v>16 - COURGEAC</v>
      </c>
      <c r="R229" s="146">
        <v>44686</v>
      </c>
      <c r="S229" s="146">
        <v>44729</v>
      </c>
      <c r="T229" s="80" t="s">
        <v>213</v>
      </c>
    </row>
    <row r="230" spans="14:20">
      <c r="N230" s="80">
        <v>16</v>
      </c>
      <c r="O230" s="80">
        <v>16112</v>
      </c>
      <c r="P230" s="80" t="s">
        <v>470</v>
      </c>
      <c r="Q230" s="15" t="str">
        <f t="shared" si="3"/>
        <v>16 - COURLAC</v>
      </c>
      <c r="R230" s="146">
        <v>44686</v>
      </c>
      <c r="S230" s="146">
        <v>44729</v>
      </c>
      <c r="T230" s="80" t="s">
        <v>213</v>
      </c>
    </row>
    <row r="231" spans="14:20">
      <c r="N231" s="80">
        <v>16</v>
      </c>
      <c r="O231" s="80">
        <v>16117</v>
      </c>
      <c r="P231" s="80" t="s">
        <v>471</v>
      </c>
      <c r="Q231" s="15" t="str">
        <f t="shared" si="3"/>
        <v>16 - CURAC</v>
      </c>
      <c r="R231" s="146">
        <v>44686</v>
      </c>
      <c r="S231" s="146">
        <v>44729</v>
      </c>
      <c r="T231" s="80" t="s">
        <v>213</v>
      </c>
    </row>
    <row r="232" spans="14:20">
      <c r="N232" s="80">
        <v>16</v>
      </c>
      <c r="O232" s="80">
        <v>16130</v>
      </c>
      <c r="P232" s="80" t="s">
        <v>472</v>
      </c>
      <c r="Q232" s="15" t="str">
        <f t="shared" si="3"/>
        <v>16 - LES ESSARDS</v>
      </c>
      <c r="R232" s="146">
        <v>44686</v>
      </c>
      <c r="S232" s="146">
        <v>44729</v>
      </c>
      <c r="T232" s="80" t="s">
        <v>213</v>
      </c>
    </row>
    <row r="233" spans="14:20">
      <c r="N233" s="80">
        <v>16</v>
      </c>
      <c r="O233" s="80">
        <v>16142</v>
      </c>
      <c r="P233" s="80" t="s">
        <v>473</v>
      </c>
      <c r="Q233" s="15" t="str">
        <f t="shared" si="3"/>
        <v>16 - LA FORET-DE-TESSE</v>
      </c>
      <c r="R233" s="146"/>
      <c r="S233" s="146"/>
      <c r="T233" s="80" t="s">
        <v>213</v>
      </c>
    </row>
    <row r="234" spans="14:20">
      <c r="N234" s="80">
        <v>16</v>
      </c>
      <c r="O234" s="80">
        <v>16170</v>
      </c>
      <c r="P234" s="80" t="s">
        <v>474</v>
      </c>
      <c r="Q234" s="15" t="str">
        <f t="shared" si="3"/>
        <v>16 - JUIGNAC</v>
      </c>
      <c r="R234" s="146">
        <v>44686</v>
      </c>
      <c r="S234" s="146">
        <v>44729</v>
      </c>
      <c r="T234" s="80" t="s">
        <v>213</v>
      </c>
    </row>
    <row r="235" spans="14:20">
      <c r="N235" s="80">
        <v>16</v>
      </c>
      <c r="O235" s="80">
        <v>16180</v>
      </c>
      <c r="P235" s="80" t="s">
        <v>475</v>
      </c>
      <c r="Q235" s="15" t="str">
        <f t="shared" si="3"/>
        <v>16 - LAPRADE</v>
      </c>
      <c r="R235" s="146">
        <v>44686</v>
      </c>
      <c r="S235" s="146">
        <v>44729</v>
      </c>
      <c r="T235" s="80" t="s">
        <v>213</v>
      </c>
    </row>
    <row r="236" spans="14:20">
      <c r="N236" s="80">
        <v>16</v>
      </c>
      <c r="O236" s="80">
        <v>16189</v>
      </c>
      <c r="P236" s="80" t="s">
        <v>476</v>
      </c>
      <c r="Q236" s="15" t="str">
        <f t="shared" si="3"/>
        <v>16 - LONDIGNY</v>
      </c>
      <c r="R236" s="146"/>
      <c r="S236" s="146"/>
      <c r="T236" s="80" t="s">
        <v>213</v>
      </c>
    </row>
    <row r="237" spans="14:20">
      <c r="N237" s="80">
        <v>16</v>
      </c>
      <c r="O237" s="80">
        <v>16215</v>
      </c>
      <c r="P237" s="80" t="s">
        <v>477</v>
      </c>
      <c r="Q237" s="15" t="str">
        <f t="shared" si="3"/>
        <v>16 - MEDILLAC</v>
      </c>
      <c r="R237" s="146">
        <v>44686</v>
      </c>
      <c r="S237" s="146">
        <v>44729</v>
      </c>
      <c r="T237" s="80" t="s">
        <v>213</v>
      </c>
    </row>
    <row r="238" spans="14:20">
      <c r="N238" s="80">
        <v>16</v>
      </c>
      <c r="O238" s="80">
        <v>16222</v>
      </c>
      <c r="P238" s="80" t="s">
        <v>478</v>
      </c>
      <c r="Q238" s="15" t="str">
        <f t="shared" si="3"/>
        <v>16 - MONTBOYER</v>
      </c>
      <c r="R238" s="146">
        <v>44686</v>
      </c>
      <c r="S238" s="146">
        <v>44729</v>
      </c>
      <c r="T238" s="80" t="s">
        <v>213</v>
      </c>
    </row>
    <row r="239" spans="14:20">
      <c r="N239" s="80">
        <v>16</v>
      </c>
      <c r="O239" s="80">
        <v>16227</v>
      </c>
      <c r="P239" s="80" t="s">
        <v>479</v>
      </c>
      <c r="Q239" s="15" t="str">
        <f t="shared" si="3"/>
        <v>16 - MONTIGNAC-LE-COQ</v>
      </c>
      <c r="R239" s="146">
        <v>44686</v>
      </c>
      <c r="S239" s="146">
        <v>44729</v>
      </c>
      <c r="T239" s="80" t="s">
        <v>213</v>
      </c>
    </row>
    <row r="240" spans="14:20">
      <c r="N240" s="80">
        <v>16</v>
      </c>
      <c r="O240" s="80">
        <v>16229</v>
      </c>
      <c r="P240" s="80" t="s">
        <v>480</v>
      </c>
      <c r="Q240" s="15" t="str">
        <f t="shared" si="3"/>
        <v>16 - MONTJEAN</v>
      </c>
      <c r="R240" s="146"/>
      <c r="S240" s="146"/>
      <c r="T240" s="80" t="s">
        <v>213</v>
      </c>
    </row>
    <row r="241" spans="14:20">
      <c r="N241" s="80">
        <v>16</v>
      </c>
      <c r="O241" s="80">
        <v>16230</v>
      </c>
      <c r="P241" s="80" t="s">
        <v>481</v>
      </c>
      <c r="Q241" s="15" t="str">
        <f t="shared" si="3"/>
        <v>16 - MONTMOREAU</v>
      </c>
      <c r="R241" s="146">
        <v>44686</v>
      </c>
      <c r="S241" s="146">
        <v>44729</v>
      </c>
      <c r="T241" s="80" t="s">
        <v>213</v>
      </c>
    </row>
    <row r="242" spans="14:20">
      <c r="N242" s="80">
        <v>16</v>
      </c>
      <c r="O242" s="80">
        <v>16240</v>
      </c>
      <c r="P242" s="80" t="s">
        <v>482</v>
      </c>
      <c r="Q242" s="15" t="str">
        <f t="shared" si="3"/>
        <v>16 - NABINAUD</v>
      </c>
      <c r="R242" s="146">
        <v>44686</v>
      </c>
      <c r="S242" s="146">
        <v>44729</v>
      </c>
      <c r="T242" s="80" t="s">
        <v>213</v>
      </c>
    </row>
    <row r="243" spans="14:20">
      <c r="N243" s="80">
        <v>16</v>
      </c>
      <c r="O243" s="80">
        <v>16252</v>
      </c>
      <c r="P243" s="80" t="s">
        <v>483</v>
      </c>
      <c r="Q243" s="15" t="str">
        <f t="shared" si="3"/>
        <v>16 - ORIVAL</v>
      </c>
      <c r="R243" s="146">
        <v>44686</v>
      </c>
      <c r="S243" s="146">
        <v>44729</v>
      </c>
      <c r="T243" s="80" t="s">
        <v>213</v>
      </c>
    </row>
    <row r="244" spans="14:20">
      <c r="N244" s="80">
        <v>16</v>
      </c>
      <c r="O244" s="80">
        <v>16254</v>
      </c>
      <c r="P244" s="80" t="s">
        <v>484</v>
      </c>
      <c r="Q244" s="15" t="str">
        <f t="shared" si="3"/>
        <v>16 - PALLUAUD</v>
      </c>
      <c r="R244" s="146">
        <v>44697</v>
      </c>
      <c r="S244" s="146">
        <v>44729</v>
      </c>
      <c r="T244" s="80" t="s">
        <v>213</v>
      </c>
    </row>
    <row r="245" spans="14:20">
      <c r="N245" s="80">
        <v>16</v>
      </c>
      <c r="O245" s="80">
        <v>16260</v>
      </c>
      <c r="P245" s="80" t="s">
        <v>485</v>
      </c>
      <c r="Q245" s="15" t="str">
        <f t="shared" si="3"/>
        <v>16 - PILLAC</v>
      </c>
      <c r="R245" s="146">
        <v>44686</v>
      </c>
      <c r="S245" s="146">
        <v>44729</v>
      </c>
      <c r="T245" s="80" t="s">
        <v>213</v>
      </c>
    </row>
    <row r="246" spans="14:20">
      <c r="N246" s="80">
        <v>16</v>
      </c>
      <c r="O246" s="80">
        <v>16279</v>
      </c>
      <c r="P246" s="80" t="s">
        <v>486</v>
      </c>
      <c r="Q246" s="15" t="str">
        <f t="shared" si="3"/>
        <v>16 - RIOUX-MARTIN</v>
      </c>
      <c r="R246" s="146">
        <v>44686</v>
      </c>
      <c r="S246" s="146">
        <v>44729</v>
      </c>
      <c r="T246" s="80" t="s">
        <v>213</v>
      </c>
    </row>
    <row r="247" spans="14:20">
      <c r="N247" s="80">
        <v>16</v>
      </c>
      <c r="O247" s="80">
        <v>16284</v>
      </c>
      <c r="P247" s="80" t="s">
        <v>487</v>
      </c>
      <c r="Q247" s="15" t="str">
        <f t="shared" si="3"/>
        <v>16 - ROUFFIAC</v>
      </c>
      <c r="R247" s="146">
        <v>44686</v>
      </c>
      <c r="S247" s="146">
        <v>44729</v>
      </c>
      <c r="T247" s="80" t="s">
        <v>213</v>
      </c>
    </row>
    <row r="248" spans="14:20">
      <c r="N248" s="80">
        <v>16</v>
      </c>
      <c r="O248" s="80">
        <v>16292</v>
      </c>
      <c r="P248" s="80" t="s">
        <v>488</v>
      </c>
      <c r="Q248" s="15" t="str">
        <f t="shared" si="3"/>
        <v>16 - RUFFEC</v>
      </c>
      <c r="R248" s="146"/>
      <c r="S248" s="146"/>
      <c r="T248" s="80" t="s">
        <v>213</v>
      </c>
    </row>
    <row r="249" spans="14:20">
      <c r="N249" s="80">
        <v>16</v>
      </c>
      <c r="O249" s="80">
        <v>16302</v>
      </c>
      <c r="P249" s="80" t="s">
        <v>489</v>
      </c>
      <c r="Q249" s="15" t="str">
        <f t="shared" si="3"/>
        <v>16 - SAINT-AVIT</v>
      </c>
      <c r="R249" s="146">
        <v>44686</v>
      </c>
      <c r="S249" s="146">
        <v>44729</v>
      </c>
      <c r="T249" s="80" t="s">
        <v>213</v>
      </c>
    </row>
    <row r="250" spans="14:20">
      <c r="N250" s="80">
        <v>16</v>
      </c>
      <c r="O250" s="80">
        <v>16331</v>
      </c>
      <c r="P250" s="80" t="s">
        <v>490</v>
      </c>
      <c r="Q250" s="15" t="str">
        <f t="shared" si="3"/>
        <v>16 - SAINT-LAURENT-DES-COMBES</v>
      </c>
      <c r="R250" s="146">
        <v>44686</v>
      </c>
      <c r="S250" s="146">
        <v>44729</v>
      </c>
      <c r="T250" s="80" t="s">
        <v>213</v>
      </c>
    </row>
    <row r="251" spans="14:20">
      <c r="N251" s="80">
        <v>16</v>
      </c>
      <c r="O251" s="80">
        <v>16334</v>
      </c>
      <c r="P251" s="80" t="s">
        <v>491</v>
      </c>
      <c r="Q251" s="15" t="str">
        <f t="shared" si="3"/>
        <v>16 - SAINT-MARTIAL</v>
      </c>
      <c r="R251" s="146">
        <v>44686</v>
      </c>
      <c r="S251" s="146">
        <v>44729</v>
      </c>
      <c r="T251" s="80" t="s">
        <v>213</v>
      </c>
    </row>
    <row r="252" spans="14:20">
      <c r="N252" s="80">
        <v>16</v>
      </c>
      <c r="O252" s="80">
        <v>16335</v>
      </c>
      <c r="P252" s="80" t="s">
        <v>492</v>
      </c>
      <c r="Q252" s="15" t="str">
        <f t="shared" si="3"/>
        <v>16 - SAINT-MARTIN-DU-CLOCHER</v>
      </c>
      <c r="R252" s="146"/>
      <c r="S252" s="146"/>
      <c r="T252" s="80" t="s">
        <v>213</v>
      </c>
    </row>
    <row r="253" spans="14:20">
      <c r="N253" s="80">
        <v>16</v>
      </c>
      <c r="O253" s="80">
        <v>16346</v>
      </c>
      <c r="P253" s="80" t="s">
        <v>493</v>
      </c>
      <c r="Q253" s="15" t="str">
        <f t="shared" si="3"/>
        <v>16 - SAINT-QUENTIN-DE-CHALAIS</v>
      </c>
      <c r="R253" s="146">
        <v>44686</v>
      </c>
      <c r="S253" s="146">
        <v>44729</v>
      </c>
      <c r="T253" s="80" t="s">
        <v>213</v>
      </c>
    </row>
    <row r="254" spans="14:20">
      <c r="N254" s="80">
        <v>16</v>
      </c>
      <c r="O254" s="80">
        <v>16347</v>
      </c>
      <c r="P254" s="80" t="s">
        <v>494</v>
      </c>
      <c r="Q254" s="15" t="str">
        <f t="shared" si="3"/>
        <v>16 - SAINT-ROMAIN</v>
      </c>
      <c r="R254" s="146">
        <v>44686</v>
      </c>
      <c r="S254" s="146">
        <v>44729</v>
      </c>
      <c r="T254" s="80" t="s">
        <v>213</v>
      </c>
    </row>
    <row r="255" spans="14:20">
      <c r="N255" s="80">
        <v>16</v>
      </c>
      <c r="O255" s="80">
        <v>16350</v>
      </c>
      <c r="P255" s="80" t="s">
        <v>495</v>
      </c>
      <c r="Q255" s="15" t="str">
        <f t="shared" si="3"/>
        <v>16 - SAINT-SEVERIN</v>
      </c>
      <c r="R255" s="146">
        <v>44686</v>
      </c>
      <c r="S255" s="146">
        <v>44729</v>
      </c>
      <c r="T255" s="80" t="s">
        <v>213</v>
      </c>
    </row>
    <row r="256" spans="14:20">
      <c r="N256" s="80">
        <v>16</v>
      </c>
      <c r="O256" s="80">
        <v>16378</v>
      </c>
      <c r="P256" s="80" t="s">
        <v>496</v>
      </c>
      <c r="Q256" s="15" t="str">
        <f t="shared" si="3"/>
        <v>16 - TAIZE-AIZIE</v>
      </c>
      <c r="R256" s="146"/>
      <c r="S256" s="146"/>
      <c r="T256" s="80" t="s">
        <v>213</v>
      </c>
    </row>
    <row r="257" spans="14:20">
      <c r="N257" s="80">
        <v>16</v>
      </c>
      <c r="O257" s="80">
        <v>16413</v>
      </c>
      <c r="P257" s="80" t="s">
        <v>497</v>
      </c>
      <c r="Q257" s="15" t="str">
        <f t="shared" si="3"/>
        <v>16 - VILLIERS-LE-ROUX</v>
      </c>
      <c r="R257" s="146"/>
      <c r="S257" s="146"/>
      <c r="T257" s="80" t="s">
        <v>213</v>
      </c>
    </row>
    <row r="258" spans="14:20">
      <c r="N258" s="80">
        <v>16</v>
      </c>
      <c r="O258" s="80">
        <v>16424</v>
      </c>
      <c r="P258" s="80" t="s">
        <v>498</v>
      </c>
      <c r="Q258" s="15" t="str">
        <f t="shared" si="3"/>
        <v>16 - YVIERS</v>
      </c>
      <c r="R258" s="146">
        <v>44686</v>
      </c>
      <c r="S258" s="146">
        <v>44729</v>
      </c>
      <c r="T258" s="80" t="s">
        <v>213</v>
      </c>
    </row>
    <row r="259" spans="14:20">
      <c r="N259" s="80">
        <v>17</v>
      </c>
      <c r="O259" s="80">
        <v>17127</v>
      </c>
      <c r="P259" s="80" t="s">
        <v>499</v>
      </c>
      <c r="Q259" s="15" t="str">
        <f t="shared" si="3"/>
        <v>17 - COURÇON</v>
      </c>
      <c r="R259" s="146">
        <v>44631</v>
      </c>
      <c r="S259" s="146">
        <v>44734</v>
      </c>
      <c r="T259" s="80" t="s">
        <v>213</v>
      </c>
    </row>
    <row r="260" spans="14:20">
      <c r="N260" s="80">
        <v>17</v>
      </c>
      <c r="O260" s="80">
        <v>17182</v>
      </c>
      <c r="P260" s="80" t="s">
        <v>500</v>
      </c>
      <c r="Q260" s="15" t="str">
        <f t="shared" si="3"/>
        <v>17 - LA GRÈVE SUR MIGNON</v>
      </c>
      <c r="R260" s="146">
        <v>44631</v>
      </c>
      <c r="S260" s="146">
        <v>44734</v>
      </c>
      <c r="T260" s="80" t="s">
        <v>213</v>
      </c>
    </row>
    <row r="261" spans="14:20">
      <c r="N261" s="80">
        <v>17</v>
      </c>
      <c r="O261" s="80">
        <v>17218</v>
      </c>
      <c r="P261" s="80" t="s">
        <v>501</v>
      </c>
      <c r="Q261" s="15" t="str">
        <f t="shared" si="3"/>
        <v>17 - MARANS</v>
      </c>
      <c r="R261" s="146">
        <v>44636</v>
      </c>
      <c r="S261" s="146">
        <v>44734</v>
      </c>
      <c r="T261" s="80" t="s">
        <v>213</v>
      </c>
    </row>
    <row r="262" spans="14:20">
      <c r="N262" s="80">
        <v>17</v>
      </c>
      <c r="O262" s="80">
        <v>17303</v>
      </c>
      <c r="P262" s="80" t="s">
        <v>502</v>
      </c>
      <c r="Q262" s="15" t="str">
        <f t="shared" si="3"/>
        <v>17 - LA RONDE</v>
      </c>
      <c r="R262" s="146">
        <v>44631</v>
      </c>
      <c r="S262" s="146">
        <v>44734</v>
      </c>
      <c r="T262" s="80" t="s">
        <v>213</v>
      </c>
    </row>
    <row r="263" spans="14:20">
      <c r="N263" s="80">
        <v>17</v>
      </c>
      <c r="O263" s="80">
        <v>17322</v>
      </c>
      <c r="P263" s="80" t="s">
        <v>503</v>
      </c>
      <c r="Q263" s="15" t="str">
        <f t="shared" si="3"/>
        <v>17 - SAINT CYR DU DORET</v>
      </c>
      <c r="R263" s="146">
        <v>44636</v>
      </c>
      <c r="S263" s="146">
        <v>44734</v>
      </c>
      <c r="T263" s="80" t="s">
        <v>213</v>
      </c>
    </row>
    <row r="264" spans="14:20">
      <c r="N264" s="80">
        <v>17</v>
      </c>
      <c r="O264" s="80">
        <v>17349</v>
      </c>
      <c r="P264" s="80" t="s">
        <v>504</v>
      </c>
      <c r="Q264" s="15" t="str">
        <f t="shared" si="3"/>
        <v>17 - SAINT JEAN DE LIVERSAY</v>
      </c>
      <c r="R264" s="146">
        <v>44636</v>
      </c>
      <c r="S264" s="146">
        <v>44734</v>
      </c>
      <c r="T264" s="80" t="s">
        <v>213</v>
      </c>
    </row>
    <row r="265" spans="14:20">
      <c r="N265" s="80">
        <v>17</v>
      </c>
      <c r="O265" s="80">
        <v>17439</v>
      </c>
      <c r="P265" s="80" t="s">
        <v>505</v>
      </c>
      <c r="Q265" s="15" t="str">
        <f t="shared" si="3"/>
        <v>17 - TAUGON</v>
      </c>
      <c r="R265" s="146">
        <v>44631</v>
      </c>
      <c r="S265" s="146">
        <v>44734</v>
      </c>
      <c r="T265" s="80" t="s">
        <v>213</v>
      </c>
    </row>
    <row r="266" spans="14:20">
      <c r="N266" s="80">
        <v>19</v>
      </c>
      <c r="O266" s="80">
        <v>19003</v>
      </c>
      <c r="P266" s="80" t="s">
        <v>506</v>
      </c>
      <c r="Q266" s="15" t="str">
        <f t="shared" si="3"/>
        <v>19 - ALBIGNAC</v>
      </c>
      <c r="R266" s="146">
        <v>44662</v>
      </c>
      <c r="S266" s="146">
        <v>44729</v>
      </c>
      <c r="T266" s="80" t="s">
        <v>213</v>
      </c>
    </row>
    <row r="267" spans="14:20">
      <c r="N267" s="80">
        <v>19</v>
      </c>
      <c r="O267" s="80">
        <v>19004</v>
      </c>
      <c r="P267" s="80" t="s">
        <v>507</v>
      </c>
      <c r="Q267" s="15" t="str">
        <f t="shared" si="3"/>
        <v>19 - ALBUSSAC</v>
      </c>
      <c r="R267" s="146">
        <v>44662</v>
      </c>
      <c r="S267" s="146">
        <v>44729</v>
      </c>
      <c r="T267" s="80" t="s">
        <v>213</v>
      </c>
    </row>
    <row r="268" spans="14:20">
      <c r="N268" s="80">
        <v>19</v>
      </c>
      <c r="O268" s="80">
        <v>19005</v>
      </c>
      <c r="P268" s="80" t="s">
        <v>508</v>
      </c>
      <c r="Q268" s="15" t="str">
        <f t="shared" ref="Q268:Q331" si="4">CONCATENATE(N268," - ",P268)</f>
        <v>19 - ALLASSAC</v>
      </c>
      <c r="R268" s="146"/>
      <c r="S268" s="146"/>
      <c r="T268" s="80" t="s">
        <v>213</v>
      </c>
    </row>
    <row r="269" spans="14:20">
      <c r="N269" s="80">
        <v>19</v>
      </c>
      <c r="O269" s="80">
        <v>19007</v>
      </c>
      <c r="P269" s="80" t="s">
        <v>509</v>
      </c>
      <c r="Q269" s="15" t="str">
        <f t="shared" si="4"/>
        <v>19 - ALTILLAC</v>
      </c>
      <c r="R269" s="146">
        <v>44650</v>
      </c>
      <c r="S269" s="146">
        <v>44729</v>
      </c>
      <c r="T269" s="80" t="s">
        <v>213</v>
      </c>
    </row>
    <row r="270" spans="14:20">
      <c r="N270" s="80">
        <v>19</v>
      </c>
      <c r="O270" s="80">
        <v>19010</v>
      </c>
      <c r="P270" s="80" t="s">
        <v>510</v>
      </c>
      <c r="Q270" s="15" t="str">
        <f t="shared" si="4"/>
        <v>19 - ARGENTAT-SUR-DORDOGNE</v>
      </c>
      <c r="R270" s="146">
        <v>44662</v>
      </c>
      <c r="S270" s="146">
        <v>44729</v>
      </c>
      <c r="T270" s="80" t="s">
        <v>213</v>
      </c>
    </row>
    <row r="271" spans="14:20">
      <c r="N271" s="80">
        <v>19</v>
      </c>
      <c r="O271" s="80">
        <v>19012</v>
      </c>
      <c r="P271" s="80" t="s">
        <v>511</v>
      </c>
      <c r="Q271" s="15" t="str">
        <f t="shared" si="4"/>
        <v>19 - ASTAILLAC</v>
      </c>
      <c r="R271" s="146">
        <v>44655</v>
      </c>
      <c r="S271" s="146">
        <v>44729</v>
      </c>
      <c r="T271" s="80" t="s">
        <v>213</v>
      </c>
    </row>
    <row r="272" spans="14:20">
      <c r="N272" s="80">
        <v>19</v>
      </c>
      <c r="O272" s="80">
        <v>19015</v>
      </c>
      <c r="P272" s="80" t="s">
        <v>512</v>
      </c>
      <c r="Q272" s="15" t="str">
        <f t="shared" si="4"/>
        <v>19 - AYEN</v>
      </c>
      <c r="R272" s="146">
        <v>44662</v>
      </c>
      <c r="S272" s="146">
        <v>44729</v>
      </c>
      <c r="T272" s="80" t="s">
        <v>213</v>
      </c>
    </row>
    <row r="273" spans="14:20">
      <c r="N273" s="80">
        <v>19</v>
      </c>
      <c r="O273" s="80">
        <v>19017</v>
      </c>
      <c r="P273" s="80" t="s">
        <v>513</v>
      </c>
      <c r="Q273" s="15" t="str">
        <f t="shared" si="4"/>
        <v>19 - BASSIGNAC-LE-BAS</v>
      </c>
      <c r="R273" s="146">
        <v>44662</v>
      </c>
      <c r="S273" s="146">
        <v>44729</v>
      </c>
      <c r="T273" s="80" t="s">
        <v>213</v>
      </c>
    </row>
    <row r="274" spans="14:20">
      <c r="N274" s="80">
        <v>19</v>
      </c>
      <c r="O274" s="80">
        <v>19019</v>
      </c>
      <c r="P274" s="80" t="s">
        <v>514</v>
      </c>
      <c r="Q274" s="15" t="str">
        <f t="shared" si="4"/>
        <v>19 - BEAULIEU-SUR-DORDOGNE</v>
      </c>
      <c r="R274" s="146">
        <v>44655</v>
      </c>
      <c r="S274" s="146">
        <v>44729</v>
      </c>
      <c r="T274" s="80" t="s">
        <v>213</v>
      </c>
    </row>
    <row r="275" spans="14:20">
      <c r="N275" s="80">
        <v>19</v>
      </c>
      <c r="O275" s="80">
        <v>19023</v>
      </c>
      <c r="P275" s="80" t="s">
        <v>515</v>
      </c>
      <c r="Q275" s="15" t="str">
        <f t="shared" si="4"/>
        <v>19 - BEYNAT</v>
      </c>
      <c r="R275" s="146">
        <v>44662</v>
      </c>
      <c r="S275" s="146">
        <v>44729</v>
      </c>
      <c r="T275" s="80" t="s">
        <v>213</v>
      </c>
    </row>
    <row r="276" spans="14:20">
      <c r="N276" s="80">
        <v>19</v>
      </c>
      <c r="O276" s="80">
        <v>19024</v>
      </c>
      <c r="P276" s="80" t="s">
        <v>516</v>
      </c>
      <c r="Q276" s="15" t="str">
        <f t="shared" si="4"/>
        <v>19 - BEYSSAC</v>
      </c>
      <c r="R276" s="146"/>
      <c r="S276" s="146"/>
      <c r="T276" s="80" t="s">
        <v>213</v>
      </c>
    </row>
    <row r="277" spans="14:20">
      <c r="N277" s="80">
        <v>19</v>
      </c>
      <c r="O277" s="80">
        <v>19025</v>
      </c>
      <c r="P277" s="80" t="s">
        <v>517</v>
      </c>
      <c r="Q277" s="15" t="str">
        <f t="shared" si="4"/>
        <v>19 - BEYSSENAC</v>
      </c>
      <c r="R277" s="146">
        <v>44662</v>
      </c>
      <c r="S277" s="146">
        <v>44748</v>
      </c>
      <c r="T277" s="80" t="s">
        <v>213</v>
      </c>
    </row>
    <row r="278" spans="14:20">
      <c r="N278" s="80">
        <v>19</v>
      </c>
      <c r="O278" s="80">
        <v>19026</v>
      </c>
      <c r="P278" s="80" t="s">
        <v>518</v>
      </c>
      <c r="Q278" s="15" t="str">
        <f t="shared" si="4"/>
        <v>19 - BILHAC</v>
      </c>
      <c r="R278" s="146">
        <v>44655</v>
      </c>
      <c r="S278" s="146">
        <v>44729</v>
      </c>
      <c r="T278" s="80" t="s">
        <v>213</v>
      </c>
    </row>
    <row r="279" spans="14:20">
      <c r="N279" s="80">
        <v>19</v>
      </c>
      <c r="O279" s="80">
        <v>19029</v>
      </c>
      <c r="P279" s="80" t="s">
        <v>519</v>
      </c>
      <c r="Q279" s="15" t="str">
        <f t="shared" si="4"/>
        <v>19 - BRANCEILLES</v>
      </c>
      <c r="R279" s="146">
        <v>44655</v>
      </c>
      <c r="S279" s="146">
        <v>44748</v>
      </c>
      <c r="T279" s="80" t="s">
        <v>213</v>
      </c>
    </row>
    <row r="280" spans="14:20">
      <c r="N280" s="80">
        <v>19</v>
      </c>
      <c r="O280" s="80">
        <v>19030</v>
      </c>
      <c r="P280" s="80" t="s">
        <v>520</v>
      </c>
      <c r="Q280" s="15" t="str">
        <f t="shared" si="4"/>
        <v>19 - BRIGNAC-LA-PLAINE</v>
      </c>
      <c r="R280" s="146">
        <v>44655</v>
      </c>
      <c r="S280" s="146">
        <v>44754</v>
      </c>
      <c r="T280" s="80" t="s">
        <v>213</v>
      </c>
    </row>
    <row r="281" spans="14:20">
      <c r="N281" s="80">
        <v>19</v>
      </c>
      <c r="O281" s="80">
        <v>19031</v>
      </c>
      <c r="P281" s="80" t="s">
        <v>521</v>
      </c>
      <c r="Q281" s="15" t="str">
        <f t="shared" si="4"/>
        <v>19 - BRIVE-LA-GAILLARDE</v>
      </c>
      <c r="R281" s="146">
        <v>44654</v>
      </c>
      <c r="S281" s="146">
        <v>44729</v>
      </c>
      <c r="T281" s="80" t="s">
        <v>213</v>
      </c>
    </row>
    <row r="282" spans="14:20">
      <c r="N282" s="80">
        <v>19</v>
      </c>
      <c r="O282" s="80">
        <v>19032</v>
      </c>
      <c r="P282" s="80" t="s">
        <v>522</v>
      </c>
      <c r="Q282" s="15" t="str">
        <f t="shared" si="4"/>
        <v>19 - BRIVEZAC</v>
      </c>
      <c r="R282" s="146">
        <v>44662</v>
      </c>
      <c r="S282" s="146">
        <v>44729</v>
      </c>
      <c r="T282" s="80" t="s">
        <v>213</v>
      </c>
    </row>
    <row r="283" spans="14:20">
      <c r="N283" s="80">
        <v>19</v>
      </c>
      <c r="O283" s="80">
        <v>19034</v>
      </c>
      <c r="P283" s="80" t="s">
        <v>523</v>
      </c>
      <c r="Q283" s="15" t="str">
        <f t="shared" si="4"/>
        <v>19 - CAMPS-SAINT-MATHURIN-LEOBAZEL</v>
      </c>
      <c r="R283" s="146">
        <v>44650</v>
      </c>
      <c r="S283" s="146">
        <v>44729</v>
      </c>
      <c r="T283" s="80" t="s">
        <v>213</v>
      </c>
    </row>
    <row r="284" spans="14:20">
      <c r="N284" s="80">
        <v>19</v>
      </c>
      <c r="O284" s="80">
        <v>19035</v>
      </c>
      <c r="P284" s="80" t="s">
        <v>524</v>
      </c>
      <c r="Q284" s="15" t="str">
        <f t="shared" si="4"/>
        <v>19 - CHABRIGNAC</v>
      </c>
      <c r="R284" s="146">
        <v>44662</v>
      </c>
      <c r="S284" s="146">
        <v>44748</v>
      </c>
      <c r="T284" s="80" t="s">
        <v>213</v>
      </c>
    </row>
    <row r="285" spans="14:20">
      <c r="N285" s="80">
        <v>19</v>
      </c>
      <c r="O285" s="80">
        <v>19043</v>
      </c>
      <c r="P285" s="80" t="s">
        <v>525</v>
      </c>
      <c r="Q285" s="15" t="str">
        <f t="shared" si="4"/>
        <v>19 - LA CHAPELLE-AUX-BROCS</v>
      </c>
      <c r="R285" s="146">
        <v>44654</v>
      </c>
      <c r="S285" s="146">
        <v>44729</v>
      </c>
      <c r="T285" s="80" t="s">
        <v>213</v>
      </c>
    </row>
    <row r="286" spans="14:20">
      <c r="N286" s="80">
        <v>19</v>
      </c>
      <c r="O286" s="80">
        <v>19044</v>
      </c>
      <c r="P286" s="80" t="s">
        <v>526</v>
      </c>
      <c r="Q286" s="15" t="str">
        <f t="shared" si="4"/>
        <v>19 - LA CHAPELLE-AUX-SAINTS</v>
      </c>
      <c r="R286" s="146">
        <v>44655</v>
      </c>
      <c r="S286" s="146">
        <v>44748</v>
      </c>
      <c r="T286" s="80" t="s">
        <v>213</v>
      </c>
    </row>
    <row r="287" spans="14:20">
      <c r="N287" s="80">
        <v>19</v>
      </c>
      <c r="O287" s="80">
        <v>19045</v>
      </c>
      <c r="P287" s="80" t="s">
        <v>527</v>
      </c>
      <c r="Q287" s="15" t="str">
        <f t="shared" si="4"/>
        <v>19 - LA CHAPELLE-SAINT-GERAUD</v>
      </c>
      <c r="R287" s="146">
        <v>44662</v>
      </c>
      <c r="S287" s="146">
        <v>44729</v>
      </c>
      <c r="T287" s="80" t="s">
        <v>213</v>
      </c>
    </row>
    <row r="288" spans="14:20">
      <c r="N288" s="80">
        <v>19</v>
      </c>
      <c r="O288" s="80">
        <v>19047</v>
      </c>
      <c r="P288" s="80" t="s">
        <v>528</v>
      </c>
      <c r="Q288" s="15" t="str">
        <f t="shared" si="4"/>
        <v>19 - CHARTRIER-FERRIERE</v>
      </c>
      <c r="R288" s="146">
        <v>44650</v>
      </c>
      <c r="S288" s="146">
        <v>44754</v>
      </c>
      <c r="T288" s="80" t="s">
        <v>213</v>
      </c>
    </row>
    <row r="289" spans="14:20">
      <c r="N289" s="80">
        <v>19</v>
      </c>
      <c r="O289" s="80">
        <v>19049</v>
      </c>
      <c r="P289" s="80" t="s">
        <v>529</v>
      </c>
      <c r="Q289" s="15" t="str">
        <f t="shared" si="4"/>
        <v>19 - CHASTEAUX</v>
      </c>
      <c r="R289" s="146">
        <v>44650</v>
      </c>
      <c r="S289" s="146">
        <v>44754</v>
      </c>
      <c r="T289" s="80" t="s">
        <v>213</v>
      </c>
    </row>
    <row r="290" spans="14:20">
      <c r="N290" s="80">
        <v>19</v>
      </c>
      <c r="O290" s="80">
        <v>19050</v>
      </c>
      <c r="P290" s="80" t="s">
        <v>530</v>
      </c>
      <c r="Q290" s="15" t="str">
        <f t="shared" si="4"/>
        <v>19 - CHAUFFOUR-SUR-VELL</v>
      </c>
      <c r="R290" s="146">
        <v>44655</v>
      </c>
      <c r="S290" s="146">
        <v>44748</v>
      </c>
      <c r="T290" s="80" t="s">
        <v>213</v>
      </c>
    </row>
    <row r="291" spans="14:20">
      <c r="N291" s="80">
        <v>19</v>
      </c>
      <c r="O291" s="80">
        <v>19054</v>
      </c>
      <c r="P291" s="80" t="s">
        <v>531</v>
      </c>
      <c r="Q291" s="15" t="str">
        <f t="shared" si="4"/>
        <v>19 - CHENAILLER-MASCHEIX</v>
      </c>
      <c r="R291" s="146">
        <v>44662</v>
      </c>
      <c r="S291" s="146">
        <v>44729</v>
      </c>
      <c r="T291" s="80" t="s">
        <v>213</v>
      </c>
    </row>
    <row r="292" spans="14:20">
      <c r="N292" s="80">
        <v>19</v>
      </c>
      <c r="O292" s="80">
        <v>19057</v>
      </c>
      <c r="P292" s="80" t="s">
        <v>532</v>
      </c>
      <c r="Q292" s="15" t="str">
        <f t="shared" si="4"/>
        <v>19 - COLLONGES-LA-ROUGE</v>
      </c>
      <c r="R292" s="146">
        <v>44654</v>
      </c>
      <c r="S292" s="146">
        <v>44729</v>
      </c>
      <c r="T292" s="80" t="s">
        <v>213</v>
      </c>
    </row>
    <row r="293" spans="14:20">
      <c r="N293" s="80">
        <v>19</v>
      </c>
      <c r="O293" s="80">
        <v>19059</v>
      </c>
      <c r="P293" s="80" t="s">
        <v>533</v>
      </c>
      <c r="Q293" s="15" t="str">
        <f t="shared" si="4"/>
        <v>19 - CONCEZE</v>
      </c>
      <c r="R293" s="146">
        <v>44662</v>
      </c>
      <c r="S293" s="146">
        <v>44748</v>
      </c>
      <c r="T293" s="80" t="s">
        <v>213</v>
      </c>
    </row>
    <row r="294" spans="14:20">
      <c r="N294" s="80">
        <v>19</v>
      </c>
      <c r="O294" s="80">
        <v>19063</v>
      </c>
      <c r="P294" s="80" t="s">
        <v>534</v>
      </c>
      <c r="Q294" s="15" t="str">
        <f t="shared" si="4"/>
        <v>19 - COSNAC</v>
      </c>
      <c r="R294" s="146">
        <v>44654</v>
      </c>
      <c r="S294" s="146">
        <v>44729</v>
      </c>
      <c r="T294" s="80" t="s">
        <v>213</v>
      </c>
    </row>
    <row r="295" spans="14:20">
      <c r="N295" s="80">
        <v>19</v>
      </c>
      <c r="O295" s="80">
        <v>19066</v>
      </c>
      <c r="P295" s="80" t="s">
        <v>535</v>
      </c>
      <c r="Q295" s="15" t="str">
        <f t="shared" si="4"/>
        <v>19 - CUBLAC</v>
      </c>
      <c r="R295" s="146">
        <v>44655</v>
      </c>
      <c r="S295" s="146">
        <v>44754</v>
      </c>
      <c r="T295" s="80" t="s">
        <v>213</v>
      </c>
    </row>
    <row r="296" spans="14:20">
      <c r="N296" s="80">
        <v>19</v>
      </c>
      <c r="O296" s="80">
        <v>19067</v>
      </c>
      <c r="P296" s="80" t="s">
        <v>536</v>
      </c>
      <c r="Q296" s="15" t="str">
        <f t="shared" si="4"/>
        <v>19 - CUREMONTE</v>
      </c>
      <c r="R296" s="146">
        <v>44655</v>
      </c>
      <c r="S296" s="146">
        <v>44729</v>
      </c>
      <c r="T296" s="80" t="s">
        <v>213</v>
      </c>
    </row>
    <row r="297" spans="14:20">
      <c r="N297" s="80">
        <v>19</v>
      </c>
      <c r="O297" s="80">
        <v>19068</v>
      </c>
      <c r="P297" s="80" t="s">
        <v>537</v>
      </c>
      <c r="Q297" s="15" t="str">
        <f t="shared" si="4"/>
        <v>19 - DAMPNIAT</v>
      </c>
      <c r="R297" s="146">
        <v>44654</v>
      </c>
      <c r="S297" s="146">
        <v>44729</v>
      </c>
      <c r="T297" s="80" t="s">
        <v>213</v>
      </c>
    </row>
    <row r="298" spans="14:20">
      <c r="N298" s="80">
        <v>19</v>
      </c>
      <c r="O298" s="80">
        <v>19072</v>
      </c>
      <c r="P298" s="80" t="s">
        <v>538</v>
      </c>
      <c r="Q298" s="15" t="str">
        <f t="shared" si="4"/>
        <v>19 - DONZENAC</v>
      </c>
      <c r="R298" s="146"/>
      <c r="S298" s="146"/>
      <c r="T298" s="80" t="s">
        <v>213</v>
      </c>
    </row>
    <row r="299" spans="14:20">
      <c r="N299" s="80">
        <v>19</v>
      </c>
      <c r="O299" s="80">
        <v>19077</v>
      </c>
      <c r="P299" s="80" t="s">
        <v>539</v>
      </c>
      <c r="Q299" s="15" t="str">
        <f t="shared" si="4"/>
        <v>19 - ESTIVALS</v>
      </c>
      <c r="R299" s="146">
        <v>44650</v>
      </c>
      <c r="S299" s="146">
        <v>44754</v>
      </c>
      <c r="T299" s="80" t="s">
        <v>213</v>
      </c>
    </row>
    <row r="300" spans="14:20">
      <c r="N300" s="80">
        <v>19</v>
      </c>
      <c r="O300" s="80">
        <v>19091</v>
      </c>
      <c r="P300" s="80" t="s">
        <v>540</v>
      </c>
      <c r="Q300" s="15" t="str">
        <f t="shared" si="4"/>
        <v>19 - HAUTEFAGE</v>
      </c>
      <c r="R300" s="146">
        <v>44662</v>
      </c>
      <c r="S300" s="146">
        <v>44729</v>
      </c>
      <c r="T300" s="80" t="s">
        <v>213</v>
      </c>
    </row>
    <row r="301" spans="14:20">
      <c r="N301" s="80">
        <v>19</v>
      </c>
      <c r="O301" s="80">
        <v>19093</v>
      </c>
      <c r="P301" s="80" t="s">
        <v>541</v>
      </c>
      <c r="Q301" s="15" t="str">
        <f t="shared" si="4"/>
        <v>19 - JUGEALS-NAZARETH</v>
      </c>
      <c r="R301" s="146">
        <v>44650</v>
      </c>
      <c r="S301" s="146">
        <v>44748</v>
      </c>
      <c r="T301" s="80" t="s">
        <v>213</v>
      </c>
    </row>
    <row r="302" spans="14:20">
      <c r="N302" s="80">
        <v>19</v>
      </c>
      <c r="O302" s="80">
        <v>19094</v>
      </c>
      <c r="P302" s="80" t="s">
        <v>542</v>
      </c>
      <c r="Q302" s="15" t="str">
        <f t="shared" si="4"/>
        <v>19 - JUILLAC</v>
      </c>
      <c r="R302" s="146">
        <v>44662</v>
      </c>
      <c r="S302" s="146">
        <v>44748</v>
      </c>
      <c r="T302" s="80" t="s">
        <v>213</v>
      </c>
    </row>
    <row r="303" spans="14:20">
      <c r="N303" s="80">
        <v>19</v>
      </c>
      <c r="O303" s="80">
        <v>19099</v>
      </c>
      <c r="P303" s="80" t="s">
        <v>543</v>
      </c>
      <c r="Q303" s="15" t="str">
        <f t="shared" si="4"/>
        <v>19 - LAGLEYGEOLLE</v>
      </c>
      <c r="R303" s="146">
        <v>44662</v>
      </c>
      <c r="S303" s="146">
        <v>44729</v>
      </c>
      <c r="T303" s="80" t="s">
        <v>213</v>
      </c>
    </row>
    <row r="304" spans="14:20">
      <c r="N304" s="80">
        <v>19</v>
      </c>
      <c r="O304" s="80">
        <v>19105</v>
      </c>
      <c r="P304" s="80" t="s">
        <v>544</v>
      </c>
      <c r="Q304" s="15" t="str">
        <f t="shared" si="4"/>
        <v>19 - LANTEUIL</v>
      </c>
      <c r="R304" s="146">
        <v>44654</v>
      </c>
      <c r="S304" s="146">
        <v>44729</v>
      </c>
      <c r="T304" s="80" t="s">
        <v>213</v>
      </c>
    </row>
    <row r="305" spans="14:20">
      <c r="N305" s="80">
        <v>19</v>
      </c>
      <c r="O305" s="80">
        <v>19107</v>
      </c>
      <c r="P305" s="80" t="s">
        <v>545</v>
      </c>
      <c r="Q305" s="15" t="str">
        <f t="shared" si="4"/>
        <v>19 - LARCHE</v>
      </c>
      <c r="R305" s="146">
        <v>44654</v>
      </c>
      <c r="S305" s="146">
        <v>44754</v>
      </c>
      <c r="T305" s="80" t="s">
        <v>213</v>
      </c>
    </row>
    <row r="306" spans="14:20">
      <c r="N306" s="80">
        <v>19</v>
      </c>
      <c r="O306" s="80">
        <v>19109</v>
      </c>
      <c r="P306" s="80" t="s">
        <v>546</v>
      </c>
      <c r="Q306" s="15" t="str">
        <f t="shared" si="4"/>
        <v>19 - LASCAUX</v>
      </c>
      <c r="R306" s="146">
        <v>44662</v>
      </c>
      <c r="S306" s="146">
        <v>44748</v>
      </c>
      <c r="T306" s="80" t="s">
        <v>213</v>
      </c>
    </row>
    <row r="307" spans="14:20">
      <c r="N307" s="80">
        <v>19</v>
      </c>
      <c r="O307" s="80">
        <v>19115</v>
      </c>
      <c r="P307" s="80" t="s">
        <v>547</v>
      </c>
      <c r="Q307" s="15" t="str">
        <f t="shared" si="4"/>
        <v>19 - LIGNEYRAC</v>
      </c>
      <c r="R307" s="146">
        <v>44650</v>
      </c>
      <c r="S307" s="146">
        <v>44748</v>
      </c>
      <c r="T307" s="80" t="s">
        <v>213</v>
      </c>
    </row>
    <row r="308" spans="14:20">
      <c r="N308" s="80">
        <v>19</v>
      </c>
      <c r="O308" s="80">
        <v>19116</v>
      </c>
      <c r="P308" s="80" t="s">
        <v>548</v>
      </c>
      <c r="Q308" s="15" t="str">
        <f t="shared" si="4"/>
        <v>19 - LIOURDRES</v>
      </c>
      <c r="R308" s="146">
        <v>44655</v>
      </c>
      <c r="S308" s="146">
        <v>44729</v>
      </c>
      <c r="T308" s="80" t="s">
        <v>213</v>
      </c>
    </row>
    <row r="309" spans="14:20">
      <c r="N309" s="80">
        <v>19</v>
      </c>
      <c r="O309" s="80">
        <v>19117</v>
      </c>
      <c r="P309" s="80" t="s">
        <v>549</v>
      </c>
      <c r="Q309" s="15" t="str">
        <f t="shared" si="4"/>
        <v>19 - LISSAC-SUR-COUZE</v>
      </c>
      <c r="R309" s="146">
        <v>44654</v>
      </c>
      <c r="S309" s="146">
        <v>44754</v>
      </c>
      <c r="T309" s="80" t="s">
        <v>213</v>
      </c>
    </row>
    <row r="310" spans="14:20">
      <c r="N310" s="80">
        <v>19</v>
      </c>
      <c r="O310" s="80">
        <v>19119</v>
      </c>
      <c r="P310" s="80" t="s">
        <v>550</v>
      </c>
      <c r="Q310" s="15" t="str">
        <f t="shared" si="4"/>
        <v>19 - LOSTANGES</v>
      </c>
      <c r="R310" s="146">
        <v>44662</v>
      </c>
      <c r="S310" s="146">
        <v>44729</v>
      </c>
      <c r="T310" s="80" t="s">
        <v>213</v>
      </c>
    </row>
    <row r="311" spans="14:20">
      <c r="N311" s="80">
        <v>19</v>
      </c>
      <c r="O311" s="80">
        <v>19120</v>
      </c>
      <c r="P311" s="80" t="s">
        <v>551</v>
      </c>
      <c r="Q311" s="15" t="str">
        <f t="shared" si="4"/>
        <v>19 - LOUIGNAC</v>
      </c>
      <c r="R311" s="146">
        <v>44662</v>
      </c>
      <c r="S311" s="146">
        <v>44748</v>
      </c>
      <c r="T311" s="80" t="s">
        <v>213</v>
      </c>
    </row>
    <row r="312" spans="14:20">
      <c r="N312" s="80">
        <v>19</v>
      </c>
      <c r="O312" s="80">
        <v>19121</v>
      </c>
      <c r="P312" s="80" t="s">
        <v>552</v>
      </c>
      <c r="Q312" s="15" t="str">
        <f t="shared" si="4"/>
        <v>19 - LUBERSAC</v>
      </c>
      <c r="R312" s="146"/>
      <c r="S312" s="146"/>
      <c r="T312" s="80" t="s">
        <v>213</v>
      </c>
    </row>
    <row r="313" spans="14:20">
      <c r="N313" s="80">
        <v>19</v>
      </c>
      <c r="O313" s="80">
        <v>19123</v>
      </c>
      <c r="P313" s="80" t="s">
        <v>553</v>
      </c>
      <c r="Q313" s="15" t="str">
        <f t="shared" si="4"/>
        <v>19 - MALEMORT</v>
      </c>
      <c r="R313" s="146">
        <v>44654</v>
      </c>
      <c r="S313" s="146">
        <v>44729</v>
      </c>
      <c r="T313" s="80" t="s">
        <v>213</v>
      </c>
    </row>
    <row r="314" spans="14:20">
      <c r="N314" s="80">
        <v>19</v>
      </c>
      <c r="O314" s="80">
        <v>19124</v>
      </c>
      <c r="P314" s="80" t="s">
        <v>554</v>
      </c>
      <c r="Q314" s="15" t="str">
        <f t="shared" si="4"/>
        <v>19 - MANSAC</v>
      </c>
      <c r="R314" s="146">
        <v>44655</v>
      </c>
      <c r="S314" s="146">
        <v>44754</v>
      </c>
      <c r="T314" s="80" t="s">
        <v>213</v>
      </c>
    </row>
    <row r="315" spans="14:20">
      <c r="N315" s="80">
        <v>19</v>
      </c>
      <c r="O315" s="80">
        <v>19126</v>
      </c>
      <c r="P315" s="80" t="s">
        <v>555</v>
      </c>
      <c r="Q315" s="15" t="str">
        <f t="shared" si="4"/>
        <v>19 - MARCILLAC-LA-CROZE</v>
      </c>
      <c r="R315" s="146">
        <v>44662</v>
      </c>
      <c r="S315" s="146">
        <v>44729</v>
      </c>
      <c r="T315" s="80" t="s">
        <v>213</v>
      </c>
    </row>
    <row r="316" spans="14:20">
      <c r="N316" s="80">
        <v>19</v>
      </c>
      <c r="O316" s="80">
        <v>19132</v>
      </c>
      <c r="P316" s="80" t="s">
        <v>556</v>
      </c>
      <c r="Q316" s="15" t="str">
        <f t="shared" si="4"/>
        <v>19 - MENOIRE</v>
      </c>
      <c r="R316" s="146">
        <v>44662</v>
      </c>
      <c r="S316" s="146">
        <v>44729</v>
      </c>
      <c r="T316" s="80" t="s">
        <v>213</v>
      </c>
    </row>
    <row r="317" spans="14:20">
      <c r="N317" s="80">
        <v>19</v>
      </c>
      <c r="O317" s="80">
        <v>19133</v>
      </c>
      <c r="P317" s="80" t="s">
        <v>557</v>
      </c>
      <c r="Q317" s="15" t="str">
        <f t="shared" si="4"/>
        <v>19 - MERCOEUR</v>
      </c>
      <c r="R317" s="146">
        <v>44650</v>
      </c>
      <c r="S317" s="146">
        <v>44729</v>
      </c>
      <c r="T317" s="80" t="s">
        <v>213</v>
      </c>
    </row>
    <row r="318" spans="14:20">
      <c r="N318" s="80">
        <v>19</v>
      </c>
      <c r="O318" s="80">
        <v>19138</v>
      </c>
      <c r="P318" s="80" t="s">
        <v>558</v>
      </c>
      <c r="Q318" s="15" t="str">
        <f t="shared" si="4"/>
        <v>19 - MEYSSAC</v>
      </c>
      <c r="R318" s="146">
        <v>44655</v>
      </c>
      <c r="S318" s="146">
        <v>44729</v>
      </c>
      <c r="T318" s="80" t="s">
        <v>213</v>
      </c>
    </row>
    <row r="319" spans="14:20">
      <c r="N319" s="80">
        <v>19</v>
      </c>
      <c r="O319" s="80">
        <v>19140</v>
      </c>
      <c r="P319" s="80" t="s">
        <v>559</v>
      </c>
      <c r="Q319" s="15" t="str">
        <f t="shared" si="4"/>
        <v>19 - MONCEAUX-SUR-DORDOGNE</v>
      </c>
      <c r="R319" s="146">
        <v>44662</v>
      </c>
      <c r="S319" s="146">
        <v>44729</v>
      </c>
      <c r="T319" s="80" t="s">
        <v>213</v>
      </c>
    </row>
    <row r="320" spans="14:20">
      <c r="N320" s="80">
        <v>19</v>
      </c>
      <c r="O320" s="80">
        <v>19147</v>
      </c>
      <c r="P320" s="80" t="s">
        <v>560</v>
      </c>
      <c r="Q320" s="15" t="str">
        <f t="shared" si="4"/>
        <v>19 - NESPOULS</v>
      </c>
      <c r="R320" s="146">
        <v>44650</v>
      </c>
      <c r="S320" s="146">
        <v>44748</v>
      </c>
      <c r="T320" s="80" t="s">
        <v>213</v>
      </c>
    </row>
    <row r="321" spans="14:20">
      <c r="N321" s="80">
        <v>19</v>
      </c>
      <c r="O321" s="80">
        <v>19149</v>
      </c>
      <c r="P321" s="80" t="s">
        <v>561</v>
      </c>
      <c r="Q321" s="15" t="str">
        <f t="shared" si="4"/>
        <v>19 - NEUVILLE</v>
      </c>
      <c r="R321" s="146">
        <v>44662</v>
      </c>
      <c r="S321" s="146">
        <v>44729</v>
      </c>
      <c r="T321" s="80" t="s">
        <v>213</v>
      </c>
    </row>
    <row r="322" spans="14:20">
      <c r="N322" s="80">
        <v>19</v>
      </c>
      <c r="O322" s="80">
        <v>19150</v>
      </c>
      <c r="P322" s="80" t="s">
        <v>562</v>
      </c>
      <c r="Q322" s="15" t="str">
        <f t="shared" si="4"/>
        <v>19 - NOAILHAC</v>
      </c>
      <c r="R322" s="146">
        <v>44654</v>
      </c>
      <c r="S322" s="146">
        <v>44729</v>
      </c>
      <c r="T322" s="80" t="s">
        <v>213</v>
      </c>
    </row>
    <row r="323" spans="14:20">
      <c r="N323" s="80">
        <v>19</v>
      </c>
      <c r="O323" s="80">
        <v>19151</v>
      </c>
      <c r="P323" s="80" t="s">
        <v>563</v>
      </c>
      <c r="Q323" s="15" t="str">
        <f t="shared" si="4"/>
        <v>19 - NOAILLES</v>
      </c>
      <c r="R323" s="146">
        <v>44650</v>
      </c>
      <c r="S323" s="146">
        <v>44748</v>
      </c>
      <c r="T323" s="80" t="s">
        <v>213</v>
      </c>
    </row>
    <row r="324" spans="14:20">
      <c r="N324" s="80">
        <v>19</v>
      </c>
      <c r="O324" s="80">
        <v>19152</v>
      </c>
      <c r="P324" s="80" t="s">
        <v>564</v>
      </c>
      <c r="Q324" s="15" t="str">
        <f t="shared" si="4"/>
        <v>19 - NONARDS</v>
      </c>
      <c r="R324" s="146">
        <v>44662</v>
      </c>
      <c r="S324" s="146">
        <v>44729</v>
      </c>
      <c r="T324" s="80" t="s">
        <v>213</v>
      </c>
    </row>
    <row r="325" spans="14:20">
      <c r="N325" s="80">
        <v>19</v>
      </c>
      <c r="O325" s="80">
        <v>19154</v>
      </c>
      <c r="P325" s="80" t="s">
        <v>565</v>
      </c>
      <c r="Q325" s="15" t="str">
        <f t="shared" si="4"/>
        <v>19 - ORGNAC-SUR-VEZERE</v>
      </c>
      <c r="R325" s="146"/>
      <c r="S325" s="146"/>
      <c r="T325" s="80" t="s">
        <v>213</v>
      </c>
    </row>
    <row r="326" spans="14:20">
      <c r="N326" s="80">
        <v>19</v>
      </c>
      <c r="O326" s="80">
        <v>19161</v>
      </c>
      <c r="P326" s="80" t="s">
        <v>566</v>
      </c>
      <c r="Q326" s="15" t="str">
        <f t="shared" si="4"/>
        <v>19 - PERPEZAC-LE-BLANC</v>
      </c>
      <c r="R326" s="146">
        <v>44662</v>
      </c>
      <c r="S326" s="146">
        <v>44729</v>
      </c>
      <c r="T326" s="80" t="s">
        <v>213</v>
      </c>
    </row>
    <row r="327" spans="14:20">
      <c r="N327" s="80">
        <v>19</v>
      </c>
      <c r="O327" s="80">
        <v>19163</v>
      </c>
      <c r="P327" s="80" t="s">
        <v>567</v>
      </c>
      <c r="Q327" s="15" t="str">
        <f t="shared" si="4"/>
        <v>19 - LE PESCHER</v>
      </c>
      <c r="R327" s="146">
        <v>44662</v>
      </c>
      <c r="S327" s="146">
        <v>44729</v>
      </c>
      <c r="T327" s="80" t="s">
        <v>213</v>
      </c>
    </row>
    <row r="328" spans="14:20">
      <c r="N328" s="80">
        <v>19</v>
      </c>
      <c r="O328" s="80">
        <v>19169</v>
      </c>
      <c r="P328" s="80" t="s">
        <v>568</v>
      </c>
      <c r="Q328" s="15" t="str">
        <f t="shared" si="4"/>
        <v>19 - PUY-D'ARNAC</v>
      </c>
      <c r="R328" s="146">
        <v>44662</v>
      </c>
      <c r="S328" s="146">
        <v>44729</v>
      </c>
      <c r="T328" s="80" t="s">
        <v>213</v>
      </c>
    </row>
    <row r="329" spans="14:20">
      <c r="N329" s="80">
        <v>19</v>
      </c>
      <c r="O329" s="80">
        <v>19170</v>
      </c>
      <c r="P329" s="80" t="s">
        <v>569</v>
      </c>
      <c r="Q329" s="15" t="str">
        <f t="shared" si="4"/>
        <v>19 - QUEYSSAC-LES-VIGNES</v>
      </c>
      <c r="R329" s="146">
        <v>44655</v>
      </c>
      <c r="S329" s="146">
        <v>44729</v>
      </c>
      <c r="T329" s="80" t="s">
        <v>213</v>
      </c>
    </row>
    <row r="330" spans="14:20">
      <c r="N330" s="80">
        <v>19</v>
      </c>
      <c r="O330" s="80">
        <v>19171</v>
      </c>
      <c r="P330" s="80" t="s">
        <v>570</v>
      </c>
      <c r="Q330" s="15" t="str">
        <f t="shared" si="4"/>
        <v>19 - REYGADE</v>
      </c>
      <c r="R330" s="146">
        <v>44662</v>
      </c>
      <c r="S330" s="146">
        <v>44729</v>
      </c>
      <c r="T330" s="80" t="s">
        <v>213</v>
      </c>
    </row>
    <row r="331" spans="14:20">
      <c r="N331" s="80">
        <v>19</v>
      </c>
      <c r="O331" s="80">
        <v>19177</v>
      </c>
      <c r="P331" s="80" t="s">
        <v>571</v>
      </c>
      <c r="Q331" s="15" t="str">
        <f t="shared" si="4"/>
        <v>19 - ROSIERS-DE-JUILLAC</v>
      </c>
      <c r="R331" s="146">
        <v>44662</v>
      </c>
      <c r="S331" s="146">
        <v>44729</v>
      </c>
      <c r="T331" s="80" t="s">
        <v>213</v>
      </c>
    </row>
    <row r="332" spans="14:20">
      <c r="N332" s="80">
        <v>19</v>
      </c>
      <c r="O332" s="80">
        <v>19179</v>
      </c>
      <c r="P332" s="80" t="s">
        <v>572</v>
      </c>
      <c r="Q332" s="15" t="str">
        <f t="shared" ref="Q332:Q395" si="5">CONCATENATE(N332," - ",P332)</f>
        <v>19 - SAILLAC</v>
      </c>
      <c r="R332" s="146">
        <v>44654</v>
      </c>
      <c r="S332" s="146">
        <v>44748</v>
      </c>
      <c r="T332" s="80" t="s">
        <v>213</v>
      </c>
    </row>
    <row r="333" spans="14:20">
      <c r="N333" s="80">
        <v>19</v>
      </c>
      <c r="O333" s="80">
        <v>19182</v>
      </c>
      <c r="P333" s="80" t="s">
        <v>573</v>
      </c>
      <c r="Q333" s="15" t="str">
        <f t="shared" si="5"/>
        <v>19 - SAINT-AULAIRE</v>
      </c>
      <c r="R333" s="146">
        <v>44662</v>
      </c>
      <c r="S333" s="146">
        <v>44729</v>
      </c>
      <c r="T333" s="80" t="s">
        <v>213</v>
      </c>
    </row>
    <row r="334" spans="14:20">
      <c r="N334" s="80">
        <v>19</v>
      </c>
      <c r="O334" s="80">
        <v>19184</v>
      </c>
      <c r="P334" s="80" t="s">
        <v>574</v>
      </c>
      <c r="Q334" s="15" t="str">
        <f t="shared" si="5"/>
        <v>19 - SAINT-BAZILE-DE-MEYSSAC</v>
      </c>
      <c r="R334" s="146">
        <v>44662</v>
      </c>
      <c r="S334" s="146">
        <v>44729</v>
      </c>
      <c r="T334" s="80" t="s">
        <v>213</v>
      </c>
    </row>
    <row r="335" spans="14:20">
      <c r="N335" s="80">
        <v>19</v>
      </c>
      <c r="O335" s="80">
        <v>19187</v>
      </c>
      <c r="P335" s="80" t="s">
        <v>575</v>
      </c>
      <c r="Q335" s="15" t="str">
        <f t="shared" si="5"/>
        <v>19 - SAINT-BONNET-LA-RIVIERE</v>
      </c>
      <c r="R335" s="146">
        <v>44662</v>
      </c>
      <c r="S335" s="146">
        <v>44729</v>
      </c>
      <c r="T335" s="80" t="s">
        <v>213</v>
      </c>
    </row>
    <row r="336" spans="14:20">
      <c r="N336" s="80">
        <v>19</v>
      </c>
      <c r="O336" s="80">
        <v>19191</v>
      </c>
      <c r="P336" s="80" t="s">
        <v>576</v>
      </c>
      <c r="Q336" s="15" t="str">
        <f t="shared" si="5"/>
        <v>19 - SAINT-CERNIN-DE-LARCHE</v>
      </c>
      <c r="R336" s="146">
        <v>44654</v>
      </c>
      <c r="S336" s="146">
        <v>44754</v>
      </c>
      <c r="T336" s="80" t="s">
        <v>213</v>
      </c>
    </row>
    <row r="337" spans="14:20">
      <c r="N337" s="80">
        <v>19</v>
      </c>
      <c r="O337" s="80">
        <v>19192</v>
      </c>
      <c r="P337" s="80" t="s">
        <v>577</v>
      </c>
      <c r="Q337" s="15" t="str">
        <f t="shared" si="5"/>
        <v>19 - SAINT-CHAMANT</v>
      </c>
      <c r="R337" s="146">
        <v>44662</v>
      </c>
      <c r="S337" s="146">
        <v>44729</v>
      </c>
      <c r="T337" s="80" t="s">
        <v>213</v>
      </c>
    </row>
    <row r="338" spans="14:20">
      <c r="N338" s="80">
        <v>19</v>
      </c>
      <c r="O338" s="80">
        <v>19195</v>
      </c>
      <c r="P338" s="80" t="s">
        <v>578</v>
      </c>
      <c r="Q338" s="15" t="str">
        <f t="shared" si="5"/>
        <v>19 - SAINT-CYPRIEN</v>
      </c>
      <c r="R338" s="146">
        <v>44662</v>
      </c>
      <c r="S338" s="146">
        <v>44729</v>
      </c>
      <c r="T338" s="80" t="s">
        <v>213</v>
      </c>
    </row>
    <row r="339" spans="14:20">
      <c r="N339" s="80">
        <v>19</v>
      </c>
      <c r="O339" s="80">
        <v>19196</v>
      </c>
      <c r="P339" s="80" t="s">
        <v>579</v>
      </c>
      <c r="Q339" s="15" t="str">
        <f t="shared" si="5"/>
        <v>19 - SAINT-CYR-LA-ROCHE</v>
      </c>
      <c r="R339" s="146">
        <v>44662</v>
      </c>
      <c r="S339" s="146">
        <v>44729</v>
      </c>
      <c r="T339" s="80" t="s">
        <v>213</v>
      </c>
    </row>
    <row r="340" spans="14:20">
      <c r="N340" s="80">
        <v>19</v>
      </c>
      <c r="O340" s="80">
        <v>19212</v>
      </c>
      <c r="P340" s="80" t="s">
        <v>580</v>
      </c>
      <c r="Q340" s="15" t="str">
        <f t="shared" si="5"/>
        <v>19 - SAINT-HILAIRE-TAURIEUX</v>
      </c>
      <c r="R340" s="146">
        <v>44662</v>
      </c>
      <c r="S340" s="146">
        <v>44729</v>
      </c>
      <c r="T340" s="80" t="s">
        <v>213</v>
      </c>
    </row>
    <row r="341" spans="14:20">
      <c r="N341" s="80">
        <v>19</v>
      </c>
      <c r="O341" s="80">
        <v>19215</v>
      </c>
      <c r="P341" s="80" t="s">
        <v>581</v>
      </c>
      <c r="Q341" s="15" t="str">
        <f t="shared" si="5"/>
        <v>19 - SAINT-JULIEN-LE-PELERIN</v>
      </c>
      <c r="R341" s="146">
        <v>44650</v>
      </c>
      <c r="S341" s="146">
        <v>44729</v>
      </c>
      <c r="T341" s="80" t="s">
        <v>213</v>
      </c>
    </row>
    <row r="342" spans="14:20">
      <c r="N342" s="80">
        <v>19</v>
      </c>
      <c r="O342" s="80">
        <v>19217</v>
      </c>
      <c r="P342" s="80" t="s">
        <v>582</v>
      </c>
      <c r="Q342" s="15" t="str">
        <f t="shared" si="5"/>
        <v>19 - SAINT-JULIEN-MAUMONT</v>
      </c>
      <c r="R342" s="146">
        <v>44662</v>
      </c>
      <c r="S342" s="146">
        <v>44729</v>
      </c>
      <c r="T342" s="80" t="s">
        <v>213</v>
      </c>
    </row>
    <row r="343" spans="14:20">
      <c r="N343" s="80">
        <v>19</v>
      </c>
      <c r="O343" s="80">
        <v>19229</v>
      </c>
      <c r="P343" s="80" t="s">
        <v>583</v>
      </c>
      <c r="Q343" s="15" t="str">
        <f t="shared" si="5"/>
        <v>19 - SAINT-PANTALEON-DE-LARCHE</v>
      </c>
      <c r="R343" s="146">
        <v>44654</v>
      </c>
      <c r="S343" s="146">
        <v>44754</v>
      </c>
      <c r="T343" s="80" t="s">
        <v>213</v>
      </c>
    </row>
    <row r="344" spans="14:20">
      <c r="N344" s="80">
        <v>19</v>
      </c>
      <c r="O344" s="80">
        <v>19239</v>
      </c>
      <c r="P344" s="80" t="s">
        <v>584</v>
      </c>
      <c r="Q344" s="15" t="str">
        <f t="shared" si="5"/>
        <v>19 - SAINT-ROBERT</v>
      </c>
      <c r="R344" s="146">
        <v>44662</v>
      </c>
      <c r="S344" s="146">
        <v>44729</v>
      </c>
      <c r="T344" s="80" t="s">
        <v>213</v>
      </c>
    </row>
    <row r="345" spans="14:20">
      <c r="N345" s="80">
        <v>19</v>
      </c>
      <c r="O345" s="80">
        <v>19242</v>
      </c>
      <c r="P345" s="80" t="s">
        <v>585</v>
      </c>
      <c r="Q345" s="15" t="str">
        <f t="shared" si="5"/>
        <v>19 - SAINT-SOLVE</v>
      </c>
      <c r="R345" s="146">
        <v>44662</v>
      </c>
      <c r="S345" s="146">
        <v>44729</v>
      </c>
      <c r="T345" s="80" t="s">
        <v>213</v>
      </c>
    </row>
    <row r="346" spans="14:20">
      <c r="N346" s="80">
        <v>19</v>
      </c>
      <c r="O346" s="80">
        <v>19246</v>
      </c>
      <c r="P346" s="80" t="s">
        <v>586</v>
      </c>
      <c r="Q346" s="15" t="str">
        <f t="shared" si="5"/>
        <v>19 - SAINT-VIANCE</v>
      </c>
      <c r="R346" s="146">
        <v>44654</v>
      </c>
      <c r="S346" s="146">
        <v>44729</v>
      </c>
      <c r="T346" s="80" t="s">
        <v>213</v>
      </c>
    </row>
    <row r="347" spans="14:20">
      <c r="N347" s="80">
        <v>19</v>
      </c>
      <c r="O347" s="80">
        <v>19253</v>
      </c>
      <c r="P347" s="80" t="s">
        <v>587</v>
      </c>
      <c r="Q347" s="15" t="str">
        <f t="shared" si="5"/>
        <v>19 - SEGONZAC</v>
      </c>
      <c r="R347" s="146">
        <v>44662</v>
      </c>
      <c r="S347" s="146">
        <v>44729</v>
      </c>
      <c r="T347" s="80" t="s">
        <v>213</v>
      </c>
    </row>
    <row r="348" spans="14:20">
      <c r="N348" s="80">
        <v>19</v>
      </c>
      <c r="O348" s="80">
        <v>19257</v>
      </c>
      <c r="P348" s="80" t="s">
        <v>588</v>
      </c>
      <c r="Q348" s="15" t="str">
        <f t="shared" si="5"/>
        <v>19 - SERILHAC</v>
      </c>
      <c r="R348" s="146">
        <v>44662</v>
      </c>
      <c r="S348" s="146">
        <v>44729</v>
      </c>
      <c r="T348" s="80" t="s">
        <v>213</v>
      </c>
    </row>
    <row r="349" spans="14:20">
      <c r="N349" s="80">
        <v>19</v>
      </c>
      <c r="O349" s="80">
        <v>19259</v>
      </c>
      <c r="P349" s="80" t="s">
        <v>589</v>
      </c>
      <c r="Q349" s="15" t="str">
        <f t="shared" si="5"/>
        <v>19 - SEXCLES</v>
      </c>
      <c r="R349" s="146">
        <v>44662</v>
      </c>
      <c r="S349" s="146">
        <v>44729</v>
      </c>
      <c r="T349" s="80" t="s">
        <v>213</v>
      </c>
    </row>
    <row r="350" spans="14:20">
      <c r="N350" s="80">
        <v>19</v>
      </c>
      <c r="O350" s="80">
        <v>19260</v>
      </c>
      <c r="P350" s="80" t="s">
        <v>590</v>
      </c>
      <c r="Q350" s="15" t="str">
        <f t="shared" si="5"/>
        <v>19 - SIONIAC</v>
      </c>
      <c r="R350" s="146">
        <v>44655</v>
      </c>
      <c r="S350" s="146">
        <v>44729</v>
      </c>
      <c r="T350" s="80" t="s">
        <v>213</v>
      </c>
    </row>
    <row r="351" spans="14:20">
      <c r="N351" s="80">
        <v>19</v>
      </c>
      <c r="O351" s="80">
        <v>19271</v>
      </c>
      <c r="P351" s="80" t="s">
        <v>591</v>
      </c>
      <c r="Q351" s="15" t="str">
        <f t="shared" si="5"/>
        <v>19 - TUDEILS</v>
      </c>
      <c r="R351" s="146">
        <v>44662</v>
      </c>
      <c r="S351" s="146">
        <v>44729</v>
      </c>
      <c r="T351" s="80" t="s">
        <v>213</v>
      </c>
    </row>
    <row r="352" spans="14:20">
      <c r="N352" s="80">
        <v>19</v>
      </c>
      <c r="O352" s="80">
        <v>19273</v>
      </c>
      <c r="P352" s="80" t="s">
        <v>592</v>
      </c>
      <c r="Q352" s="15" t="str">
        <f t="shared" si="5"/>
        <v>19 - TURENNE</v>
      </c>
      <c r="R352" s="146">
        <v>44650</v>
      </c>
      <c r="S352" s="146">
        <v>44748</v>
      </c>
      <c r="T352" s="80" t="s">
        <v>213</v>
      </c>
    </row>
    <row r="353" spans="14:20">
      <c r="N353" s="80">
        <v>19</v>
      </c>
      <c r="O353" s="80">
        <v>19274</v>
      </c>
      <c r="P353" s="80" t="s">
        <v>593</v>
      </c>
      <c r="Q353" s="15" t="str">
        <f t="shared" si="5"/>
        <v>19 - USSAC</v>
      </c>
      <c r="R353" s="146">
        <v>44654</v>
      </c>
      <c r="S353" s="146">
        <v>44729</v>
      </c>
      <c r="T353" s="80" t="s">
        <v>213</v>
      </c>
    </row>
    <row r="354" spans="14:20">
      <c r="N354" s="80">
        <v>19</v>
      </c>
      <c r="O354" s="80">
        <v>19278</v>
      </c>
      <c r="P354" s="80" t="s">
        <v>594</v>
      </c>
      <c r="Q354" s="15" t="str">
        <f t="shared" si="5"/>
        <v>19 - VARETZ</v>
      </c>
      <c r="R354" s="146">
        <v>44654</v>
      </c>
      <c r="S354" s="146">
        <v>44729</v>
      </c>
      <c r="T354" s="80" t="s">
        <v>213</v>
      </c>
    </row>
    <row r="355" spans="14:20">
      <c r="N355" s="80">
        <v>19</v>
      </c>
      <c r="O355" s="80">
        <v>19279</v>
      </c>
      <c r="P355" s="80" t="s">
        <v>595</v>
      </c>
      <c r="Q355" s="15" t="str">
        <f t="shared" si="5"/>
        <v>19 - VARS-SUR-ROSEIX</v>
      </c>
      <c r="R355" s="146">
        <v>44662</v>
      </c>
      <c r="S355" s="146">
        <v>44729</v>
      </c>
      <c r="T355" s="80" t="s">
        <v>213</v>
      </c>
    </row>
    <row r="356" spans="14:20">
      <c r="N356" s="80">
        <v>19</v>
      </c>
      <c r="O356" s="80">
        <v>19280</v>
      </c>
      <c r="P356" s="80" t="s">
        <v>596</v>
      </c>
      <c r="Q356" s="15" t="str">
        <f t="shared" si="5"/>
        <v>19 - VEGENNES</v>
      </c>
      <c r="R356" s="146">
        <v>44655</v>
      </c>
      <c r="S356" s="146">
        <v>44748</v>
      </c>
      <c r="T356" s="80" t="s">
        <v>213</v>
      </c>
    </row>
    <row r="357" spans="14:20">
      <c r="N357" s="80">
        <v>19</v>
      </c>
      <c r="O357" s="80">
        <v>19286</v>
      </c>
      <c r="P357" s="80" t="s">
        <v>597</v>
      </c>
      <c r="Q357" s="15" t="str">
        <f t="shared" si="5"/>
        <v>19 - VIGNOLS</v>
      </c>
      <c r="R357" s="146">
        <v>44662</v>
      </c>
      <c r="S357" s="146">
        <v>44729</v>
      </c>
      <c r="T357" s="80" t="s">
        <v>213</v>
      </c>
    </row>
    <row r="358" spans="14:20">
      <c r="N358" s="80">
        <v>19</v>
      </c>
      <c r="O358" s="80">
        <v>19289</v>
      </c>
      <c r="P358" s="80" t="s">
        <v>598</v>
      </c>
      <c r="Q358" s="15" t="str">
        <f t="shared" si="5"/>
        <v>19 - YSSANDON</v>
      </c>
      <c r="R358" s="146">
        <v>44662</v>
      </c>
      <c r="S358" s="146">
        <v>44729</v>
      </c>
      <c r="T358" s="80" t="s">
        <v>213</v>
      </c>
    </row>
    <row r="359" spans="14:20">
      <c r="N359" s="80">
        <v>22</v>
      </c>
      <c r="O359" s="80">
        <v>22012</v>
      </c>
      <c r="P359" s="80" t="s">
        <v>599</v>
      </c>
      <c r="Q359" s="15" t="str">
        <f t="shared" si="5"/>
        <v>22 - LA BOUILLIE</v>
      </c>
      <c r="R359" s="146"/>
      <c r="S359" s="146"/>
      <c r="T359" s="80" t="s">
        <v>213</v>
      </c>
    </row>
    <row r="360" spans="14:20">
      <c r="N360" s="80">
        <v>22</v>
      </c>
      <c r="O360" s="80">
        <v>22028</v>
      </c>
      <c r="P360" s="80" t="s">
        <v>600</v>
      </c>
      <c r="Q360" s="15" t="str">
        <f t="shared" si="5"/>
        <v>22 - CAMLEZ</v>
      </c>
      <c r="R360" s="146"/>
      <c r="S360" s="146"/>
      <c r="T360" s="80" t="s">
        <v>213</v>
      </c>
    </row>
    <row r="361" spans="14:20">
      <c r="N361" s="80">
        <v>22</v>
      </c>
      <c r="O361" s="80">
        <v>22031</v>
      </c>
      <c r="P361" s="80" t="s">
        <v>601</v>
      </c>
      <c r="Q361" s="15" t="str">
        <f t="shared" si="5"/>
        <v>22 - CARNOET</v>
      </c>
      <c r="R361" s="146"/>
      <c r="S361" s="146"/>
      <c r="T361" s="80" t="s">
        <v>213</v>
      </c>
    </row>
    <row r="362" spans="14:20">
      <c r="N362" s="80">
        <v>22</v>
      </c>
      <c r="O362" s="80">
        <v>22036</v>
      </c>
      <c r="P362" s="80" t="s">
        <v>602</v>
      </c>
      <c r="Q362" s="15" t="str">
        <f t="shared" si="5"/>
        <v>22 - LA-CHAPELLE-BLANCHE</v>
      </c>
      <c r="R362" s="146">
        <v>44804</v>
      </c>
      <c r="S362" s="146">
        <v>44848</v>
      </c>
      <c r="T362" s="80" t="s">
        <v>213</v>
      </c>
    </row>
    <row r="363" spans="14:20">
      <c r="N363" s="80">
        <v>22</v>
      </c>
      <c r="O363" s="80">
        <v>22043</v>
      </c>
      <c r="P363" s="80" t="s">
        <v>603</v>
      </c>
      <c r="Q363" s="15" t="str">
        <f t="shared" si="5"/>
        <v>22 - COETLOGON</v>
      </c>
      <c r="R363" s="146">
        <v>44797</v>
      </c>
      <c r="S363" s="146">
        <v>44846</v>
      </c>
      <c r="T363" s="80" t="s">
        <v>213</v>
      </c>
    </row>
    <row r="364" spans="14:20">
      <c r="N364" s="80">
        <v>22</v>
      </c>
      <c r="O364" s="80">
        <v>22052</v>
      </c>
      <c r="P364" s="80" t="s">
        <v>604</v>
      </c>
      <c r="Q364" s="15" t="str">
        <f t="shared" si="5"/>
        <v>22 - DUAULT</v>
      </c>
      <c r="R364" s="146"/>
      <c r="S364" s="146"/>
      <c r="T364" s="80" t="s">
        <v>213</v>
      </c>
    </row>
    <row r="365" spans="14:20">
      <c r="N365" s="80">
        <v>22</v>
      </c>
      <c r="O365" s="80">
        <v>22054</v>
      </c>
      <c r="P365" s="80" t="s">
        <v>605</v>
      </c>
      <c r="Q365" s="15" t="str">
        <f t="shared" si="5"/>
        <v>22 - ERQUY</v>
      </c>
      <c r="R365" s="146"/>
      <c r="S365" s="146"/>
      <c r="T365" s="80" t="s">
        <v>213</v>
      </c>
    </row>
    <row r="366" spans="14:20">
      <c r="N366" s="80">
        <v>22</v>
      </c>
      <c r="O366" s="80">
        <v>22062</v>
      </c>
      <c r="P366" s="80" t="s">
        <v>606</v>
      </c>
      <c r="Q366" s="15" t="str">
        <f t="shared" si="5"/>
        <v>22 - GOMENE PARTIE DE LA COMMUNE AU SUD DE LA RN164</v>
      </c>
      <c r="R366" s="146">
        <v>44797</v>
      </c>
      <c r="S366" s="146">
        <v>44846</v>
      </c>
      <c r="T366" s="80" t="s">
        <v>213</v>
      </c>
    </row>
    <row r="367" spans="14:20">
      <c r="N367" s="80">
        <v>22</v>
      </c>
      <c r="O367" s="80">
        <v>22069</v>
      </c>
      <c r="P367" s="80" t="s">
        <v>607</v>
      </c>
      <c r="Q367" s="15" t="str">
        <f t="shared" si="5"/>
        <v>22 - GUENROC</v>
      </c>
      <c r="R367" s="146">
        <v>44804</v>
      </c>
      <c r="S367" s="146">
        <v>44848</v>
      </c>
      <c r="T367" s="80" t="s">
        <v>213</v>
      </c>
    </row>
    <row r="368" spans="14:20">
      <c r="N368" s="80">
        <v>22</v>
      </c>
      <c r="O368" s="80">
        <v>22071</v>
      </c>
      <c r="P368" s="80" t="s">
        <v>608</v>
      </c>
      <c r="Q368" s="15" t="str">
        <f t="shared" si="5"/>
        <v>22 - GUITTE</v>
      </c>
      <c r="R368" s="146">
        <v>44804</v>
      </c>
      <c r="S368" s="146">
        <v>44848</v>
      </c>
      <c r="T368" s="80" t="s">
        <v>213</v>
      </c>
    </row>
    <row r="369" spans="14:20">
      <c r="N369" s="80">
        <v>22</v>
      </c>
      <c r="O369" s="80">
        <v>22081</v>
      </c>
      <c r="P369" s="80" t="s">
        <v>609</v>
      </c>
      <c r="Q369" s="15" t="str">
        <f t="shared" si="5"/>
        <v>22 - HILLION</v>
      </c>
      <c r="R369" s="146"/>
      <c r="S369" s="146"/>
      <c r="T369" s="80" t="s">
        <v>213</v>
      </c>
    </row>
    <row r="370" spans="14:20">
      <c r="N370" s="80">
        <v>22</v>
      </c>
      <c r="O370" s="80">
        <v>22083</v>
      </c>
      <c r="P370" s="80" t="s">
        <v>610</v>
      </c>
      <c r="Q370" s="15" t="str">
        <f t="shared" si="5"/>
        <v>22 - ILLIFAUT</v>
      </c>
      <c r="R370" s="146">
        <v>44797</v>
      </c>
      <c r="S370" s="146">
        <v>44846</v>
      </c>
      <c r="T370" s="80" t="s">
        <v>213</v>
      </c>
    </row>
    <row r="371" spans="14:20">
      <c r="N371" s="80">
        <v>22</v>
      </c>
      <c r="O371" s="80">
        <v>22090</v>
      </c>
      <c r="P371" s="80" t="s">
        <v>611</v>
      </c>
      <c r="Q371" s="15" t="str">
        <f t="shared" si="5"/>
        <v>22 - KERMARIA-SULARD</v>
      </c>
      <c r="R371" s="146"/>
      <c r="S371" s="146"/>
      <c r="T371" s="80" t="s">
        <v>213</v>
      </c>
    </row>
    <row r="372" spans="14:20">
      <c r="N372" s="80">
        <v>22</v>
      </c>
      <c r="O372" s="80">
        <v>22106</v>
      </c>
      <c r="P372" s="80" t="s">
        <v>612</v>
      </c>
      <c r="Q372" s="15" t="str">
        <f t="shared" si="5"/>
        <v>22 - LANGUEUX</v>
      </c>
      <c r="R372" s="146"/>
      <c r="S372" s="146"/>
      <c r="T372" s="80" t="s">
        <v>213</v>
      </c>
    </row>
    <row r="373" spans="14:20">
      <c r="N373" s="80">
        <v>22</v>
      </c>
      <c r="O373" s="80">
        <v>22113</v>
      </c>
      <c r="P373" s="80" t="s">
        <v>613</v>
      </c>
      <c r="Q373" s="15" t="str">
        <f t="shared" si="5"/>
        <v>22 - LANNION</v>
      </c>
      <c r="R373" s="146"/>
      <c r="S373" s="146"/>
      <c r="T373" s="80" t="s">
        <v>213</v>
      </c>
    </row>
    <row r="374" spans="14:20">
      <c r="N374" s="80">
        <v>22</v>
      </c>
      <c r="O374" s="80">
        <v>22128</v>
      </c>
      <c r="P374" s="80" t="s">
        <v>614</v>
      </c>
      <c r="Q374" s="15" t="str">
        <f t="shared" si="5"/>
        <v>22 - LOCARN</v>
      </c>
      <c r="R374" s="146"/>
      <c r="S374" s="146"/>
      <c r="T374" s="80" t="s">
        <v>213</v>
      </c>
    </row>
    <row r="375" spans="14:20">
      <c r="N375" s="80">
        <v>22</v>
      </c>
      <c r="O375" s="80">
        <v>22133</v>
      </c>
      <c r="P375" s="80" t="s">
        <v>615</v>
      </c>
      <c r="Q375" s="15" t="str">
        <f t="shared" si="5"/>
        <v>22 - LOSCOUËT-SUR-MEU</v>
      </c>
      <c r="R375" s="146">
        <v>44813</v>
      </c>
      <c r="S375" s="146">
        <v>44870</v>
      </c>
      <c r="T375" s="80" t="s">
        <v>213</v>
      </c>
    </row>
    <row r="376" spans="14:20">
      <c r="N376" s="80">
        <v>22</v>
      </c>
      <c r="O376" s="80">
        <v>22134</v>
      </c>
      <c r="P376" s="80" t="s">
        <v>616</v>
      </c>
      <c r="Q376" s="15" t="str">
        <f t="shared" si="5"/>
        <v>22 - LOUANNEC</v>
      </c>
      <c r="R376" s="146"/>
      <c r="S376" s="146"/>
      <c r="T376" s="80" t="s">
        <v>213</v>
      </c>
    </row>
    <row r="377" spans="14:20">
      <c r="N377" s="80">
        <v>22</v>
      </c>
      <c r="O377" s="80">
        <v>22137</v>
      </c>
      <c r="P377" s="80" t="s">
        <v>617</v>
      </c>
      <c r="Q377" s="15" t="str">
        <f t="shared" si="5"/>
        <v>22 - Maël CARHAIX</v>
      </c>
      <c r="R377" s="146"/>
      <c r="S377" s="146"/>
      <c r="T377" s="80" t="s">
        <v>213</v>
      </c>
    </row>
    <row r="378" spans="14:20">
      <c r="N378" s="80">
        <v>22</v>
      </c>
      <c r="O378" s="80">
        <v>22147</v>
      </c>
      <c r="P378" s="80" t="s">
        <v>618</v>
      </c>
      <c r="Q378" s="15" t="str">
        <f t="shared" si="5"/>
        <v>22 - MERDRIGNAC PARTIE DE LA COMMUNE AU SUD DE LA RN164</v>
      </c>
      <c r="R378" s="146">
        <v>44797</v>
      </c>
      <c r="S378" s="146">
        <v>44846</v>
      </c>
      <c r="T378" s="80" t="s">
        <v>213</v>
      </c>
    </row>
    <row r="379" spans="14:20">
      <c r="N379" s="80">
        <v>22</v>
      </c>
      <c r="O379" s="80">
        <v>22157</v>
      </c>
      <c r="P379" s="80" t="s">
        <v>619</v>
      </c>
      <c r="Q379" s="15" t="str">
        <f t="shared" si="5"/>
        <v>22 - LE MOUSTOIR</v>
      </c>
      <c r="R379" s="146"/>
      <c r="S379" s="146"/>
      <c r="T379" s="80" t="s">
        <v>213</v>
      </c>
    </row>
    <row r="380" spans="14:20">
      <c r="N380" s="80">
        <v>22</v>
      </c>
      <c r="O380" s="80">
        <v>22163</v>
      </c>
      <c r="P380" s="80" t="s">
        <v>620</v>
      </c>
      <c r="Q380" s="15" t="str">
        <f t="shared" si="5"/>
        <v>22 - PAULE</v>
      </c>
      <c r="R380" s="146"/>
      <c r="S380" s="146"/>
      <c r="T380" s="80" t="s">
        <v>213</v>
      </c>
    </row>
    <row r="381" spans="14:20">
      <c r="N381" s="80">
        <v>22</v>
      </c>
      <c r="O381" s="80">
        <v>22166</v>
      </c>
      <c r="P381" s="80" t="s">
        <v>621</v>
      </c>
      <c r="Q381" s="15" t="str">
        <f t="shared" si="5"/>
        <v>22 - PENVENAN</v>
      </c>
      <c r="R381" s="146"/>
      <c r="S381" s="146"/>
      <c r="T381" s="80" t="s">
        <v>213</v>
      </c>
    </row>
    <row r="382" spans="14:20">
      <c r="N382" s="80">
        <v>22</v>
      </c>
      <c r="O382" s="80">
        <v>22168</v>
      </c>
      <c r="P382" s="80" t="s">
        <v>622</v>
      </c>
      <c r="Q382" s="15" t="str">
        <f t="shared" si="5"/>
        <v>22 - PERROS-GUIREC</v>
      </c>
      <c r="R382" s="146"/>
      <c r="S382" s="146"/>
      <c r="T382" s="80" t="s">
        <v>213</v>
      </c>
    </row>
    <row r="383" spans="14:20">
      <c r="N383" s="80">
        <v>22</v>
      </c>
      <c r="O383" s="80">
        <v>22176</v>
      </c>
      <c r="P383" s="80" t="s">
        <v>623</v>
      </c>
      <c r="Q383" s="15" t="str">
        <f t="shared" si="5"/>
        <v>22 - PLEDRAN</v>
      </c>
      <c r="R383" s="146"/>
      <c r="S383" s="146"/>
      <c r="T383" s="80" t="s">
        <v>213</v>
      </c>
    </row>
    <row r="384" spans="14:20">
      <c r="N384" s="80">
        <v>22</v>
      </c>
      <c r="O384" s="80">
        <v>22186</v>
      </c>
      <c r="P384" s="80" t="s">
        <v>624</v>
      </c>
      <c r="Q384" s="15" t="str">
        <f t="shared" si="5"/>
        <v>22 - PLENEUF-VAL-ANDRE</v>
      </c>
      <c r="R384" s="146"/>
      <c r="S384" s="146"/>
      <c r="T384" s="80" t="s">
        <v>213</v>
      </c>
    </row>
    <row r="385" spans="14:20">
      <c r="N385" s="80">
        <v>22</v>
      </c>
      <c r="O385" s="80">
        <v>22193</v>
      </c>
      <c r="P385" s="80" t="s">
        <v>625</v>
      </c>
      <c r="Q385" s="15" t="str">
        <f t="shared" si="5"/>
        <v>22 - PLANGUENOUAL (ancienne commune intégrée dans la nouvelle commune de LAMBALLE-ARMOR)</v>
      </c>
      <c r="R385" s="146"/>
      <c r="S385" s="146"/>
      <c r="T385" s="80" t="s">
        <v>213</v>
      </c>
    </row>
    <row r="386" spans="14:20">
      <c r="N386" s="80">
        <v>22</v>
      </c>
      <c r="O386" s="80">
        <v>22198</v>
      </c>
      <c r="P386" s="80" t="s">
        <v>626</v>
      </c>
      <c r="Q386" s="15" t="str">
        <f t="shared" si="5"/>
        <v>22 - PLEUMEUR-BODOU</v>
      </c>
      <c r="R386" s="146"/>
      <c r="S386" s="146"/>
      <c r="T386" s="80" t="s">
        <v>213</v>
      </c>
    </row>
    <row r="387" spans="14:20">
      <c r="N387" s="80">
        <v>22</v>
      </c>
      <c r="O387" s="80">
        <v>22200</v>
      </c>
      <c r="P387" s="80" t="s">
        <v>627</v>
      </c>
      <c r="Q387" s="15" t="str">
        <f t="shared" si="5"/>
        <v>22 - PLEVIN</v>
      </c>
      <c r="R387" s="146"/>
      <c r="S387" s="146"/>
      <c r="T387" s="80" t="s">
        <v>213</v>
      </c>
    </row>
    <row r="388" spans="14:20">
      <c r="N388" s="80">
        <v>22</v>
      </c>
      <c r="O388" s="80">
        <v>22208</v>
      </c>
      <c r="P388" s="80" t="s">
        <v>628</v>
      </c>
      <c r="Q388" s="15" t="str">
        <f t="shared" si="5"/>
        <v>22 - PLOUASNE</v>
      </c>
      <c r="R388" s="146">
        <v>44804</v>
      </c>
      <c r="S388" s="146">
        <v>44848</v>
      </c>
      <c r="T388" s="80" t="s">
        <v>213</v>
      </c>
    </row>
    <row r="389" spans="14:20">
      <c r="N389" s="80">
        <v>22</v>
      </c>
      <c r="O389" s="80">
        <v>22231</v>
      </c>
      <c r="P389" s="80" t="s">
        <v>629</v>
      </c>
      <c r="Q389" s="15" t="str">
        <f t="shared" si="5"/>
        <v>22 - PLOURAC’H</v>
      </c>
      <c r="R389" s="146"/>
      <c r="S389" s="146"/>
      <c r="T389" s="80" t="s">
        <v>213</v>
      </c>
    </row>
    <row r="390" spans="14:20">
      <c r="N390" s="80">
        <v>22</v>
      </c>
      <c r="O390" s="80">
        <v>22240</v>
      </c>
      <c r="P390" s="80" t="s">
        <v>630</v>
      </c>
      <c r="Q390" s="15" t="str">
        <f t="shared" si="5"/>
        <v>22 - PLUMAUGAT PARTIE SUD DE LA D46</v>
      </c>
      <c r="R390" s="146">
        <v>44813</v>
      </c>
      <c r="S390" s="146">
        <v>44870</v>
      </c>
      <c r="T390" s="80" t="s">
        <v>213</v>
      </c>
    </row>
    <row r="391" spans="14:20">
      <c r="N391" s="80">
        <v>22</v>
      </c>
      <c r="O391" s="80">
        <v>22241</v>
      </c>
      <c r="P391" s="80" t="s">
        <v>631</v>
      </c>
      <c r="Q391" s="15" t="str">
        <f t="shared" si="5"/>
        <v>22 - PLUMIEUX</v>
      </c>
      <c r="R391" s="146">
        <v>44797</v>
      </c>
      <c r="S391" s="146">
        <v>44846</v>
      </c>
      <c r="T391" s="80" t="s">
        <v>213</v>
      </c>
    </row>
    <row r="392" spans="14:20">
      <c r="N392" s="80">
        <v>22</v>
      </c>
      <c r="O392" s="80">
        <v>22243</v>
      </c>
      <c r="P392" s="80" t="s">
        <v>632</v>
      </c>
      <c r="Q392" s="15" t="str">
        <f t="shared" si="5"/>
        <v>22 - PLUSQUELLEC</v>
      </c>
      <c r="R392" s="146"/>
      <c r="S392" s="146"/>
      <c r="T392" s="80" t="s">
        <v>213</v>
      </c>
    </row>
    <row r="393" spans="14:20">
      <c r="N393" s="80">
        <v>22</v>
      </c>
      <c r="O393" s="80">
        <v>22265</v>
      </c>
      <c r="P393" s="80" t="s">
        <v>633</v>
      </c>
      <c r="Q393" s="15" t="str">
        <f t="shared" si="5"/>
        <v>22 - ROSPEZ</v>
      </c>
      <c r="R393" s="146"/>
      <c r="S393" s="146"/>
      <c r="T393" s="80" t="s">
        <v>213</v>
      </c>
    </row>
    <row r="394" spans="14:20">
      <c r="N394" s="80">
        <v>22</v>
      </c>
      <c r="O394" s="80">
        <v>22273</v>
      </c>
      <c r="P394" s="80" t="s">
        <v>634</v>
      </c>
      <c r="Q394" s="15" t="str">
        <f t="shared" si="5"/>
        <v>22 - SAINT-ALBAN</v>
      </c>
      <c r="R394" s="146"/>
      <c r="S394" s="146"/>
      <c r="T394" s="80" t="s">
        <v>213</v>
      </c>
    </row>
    <row r="395" spans="14:20">
      <c r="N395" s="80">
        <v>22</v>
      </c>
      <c r="O395" s="80">
        <v>22278</v>
      </c>
      <c r="P395" s="80" t="s">
        <v>635</v>
      </c>
      <c r="Q395" s="15" t="str">
        <f t="shared" si="5"/>
        <v>22 - SAINT-BRIEUC</v>
      </c>
      <c r="R395" s="146"/>
      <c r="S395" s="146"/>
      <c r="T395" s="80" t="s">
        <v>213</v>
      </c>
    </row>
    <row r="396" spans="14:20">
      <c r="N396" s="80">
        <v>22</v>
      </c>
      <c r="O396" s="80">
        <v>22305</v>
      </c>
      <c r="P396" s="80" t="s">
        <v>636</v>
      </c>
      <c r="Q396" s="15" t="str">
        <f t="shared" ref="Q396:Q459" si="6">CONCATENATE(N396," - ",P396)</f>
        <v>22 - SAINT-JOUAN-DE-L’ISLE</v>
      </c>
      <c r="R396" s="146">
        <v>44813</v>
      </c>
      <c r="S396" s="146">
        <v>44870</v>
      </c>
      <c r="T396" s="80" t="s">
        <v>213</v>
      </c>
    </row>
    <row r="397" spans="14:20">
      <c r="N397" s="80">
        <v>22</v>
      </c>
      <c r="O397" s="80">
        <v>22312</v>
      </c>
      <c r="P397" s="80" t="s">
        <v>637</v>
      </c>
      <c r="Q397" s="15" t="str">
        <f t="shared" si="6"/>
        <v>22 - SAINT-MADEN</v>
      </c>
      <c r="R397" s="146">
        <v>44804</v>
      </c>
      <c r="S397" s="146">
        <v>44848</v>
      </c>
      <c r="T397" s="80" t="s">
        <v>213</v>
      </c>
    </row>
    <row r="398" spans="14:20">
      <c r="N398" s="80">
        <v>22</v>
      </c>
      <c r="O398" s="80">
        <v>22324</v>
      </c>
      <c r="P398" s="80" t="s">
        <v>638</v>
      </c>
      <c r="Q398" s="15" t="str">
        <f t="shared" si="6"/>
        <v>22 - SAINT-QUAY-PERROS</v>
      </c>
      <c r="R398" s="146"/>
      <c r="S398" s="146"/>
      <c r="T398" s="80" t="s">
        <v>213</v>
      </c>
    </row>
    <row r="399" spans="14:20">
      <c r="N399" s="80">
        <v>22</v>
      </c>
      <c r="O399" s="80">
        <v>22344</v>
      </c>
      <c r="P399" s="80" t="s">
        <v>639</v>
      </c>
      <c r="Q399" s="15" t="str">
        <f t="shared" si="6"/>
        <v>22 - TREBRIVAN</v>
      </c>
      <c r="R399" s="146"/>
      <c r="S399" s="146"/>
      <c r="T399" s="80" t="s">
        <v>213</v>
      </c>
    </row>
    <row r="400" spans="14:20">
      <c r="N400" s="80">
        <v>22</v>
      </c>
      <c r="O400" s="80">
        <v>22351</v>
      </c>
      <c r="P400" s="80" t="s">
        <v>640</v>
      </c>
      <c r="Q400" s="15" t="str">
        <f t="shared" si="6"/>
        <v>22 - TREFFRIN</v>
      </c>
      <c r="R400" s="146"/>
      <c r="S400" s="146"/>
      <c r="T400" s="80" t="s">
        <v>213</v>
      </c>
    </row>
    <row r="401" spans="14:20">
      <c r="N401" s="80">
        <v>22</v>
      </c>
      <c r="O401" s="80">
        <v>22352</v>
      </c>
      <c r="P401" s="80" t="s">
        <v>641</v>
      </c>
      <c r="Q401" s="15" t="str">
        <f t="shared" si="6"/>
        <v>22 - TREFUMEL</v>
      </c>
      <c r="R401" s="146">
        <v>44804</v>
      </c>
      <c r="S401" s="146">
        <v>44848</v>
      </c>
      <c r="T401" s="80" t="s">
        <v>213</v>
      </c>
    </row>
    <row r="402" spans="14:20">
      <c r="N402" s="80">
        <v>22</v>
      </c>
      <c r="O402" s="80">
        <v>22360</v>
      </c>
      <c r="P402" s="80" t="s">
        <v>642</v>
      </c>
      <c r="Q402" s="15" t="str">
        <f t="shared" si="6"/>
        <v>22 - TREGUEUX</v>
      </c>
      <c r="R402" s="146"/>
      <c r="S402" s="146"/>
      <c r="T402" s="80" t="s">
        <v>213</v>
      </c>
    </row>
    <row r="403" spans="14:20">
      <c r="N403" s="80">
        <v>22</v>
      </c>
      <c r="O403" s="80">
        <v>22363</v>
      </c>
      <c r="P403" s="80" t="s">
        <v>643</v>
      </c>
      <c r="Q403" s="15" t="str">
        <f t="shared" si="6"/>
        <v>22 - TRELEVERN</v>
      </c>
      <c r="R403" s="146"/>
      <c r="S403" s="146"/>
      <c r="T403" s="80" t="s">
        <v>213</v>
      </c>
    </row>
    <row r="404" spans="14:20">
      <c r="N404" s="80">
        <v>22</v>
      </c>
      <c r="O404" s="80">
        <v>22371</v>
      </c>
      <c r="P404" s="80" t="s">
        <v>644</v>
      </c>
      <c r="Q404" s="15" t="str">
        <f t="shared" si="6"/>
        <v>22 - TREMOREL</v>
      </c>
      <c r="R404" s="146">
        <v>44813</v>
      </c>
      <c r="S404" s="146">
        <v>44870</v>
      </c>
      <c r="T404" s="80" t="s">
        <v>213</v>
      </c>
    </row>
    <row r="405" spans="14:20">
      <c r="N405" s="80">
        <v>22</v>
      </c>
      <c r="O405" s="80">
        <v>22379</v>
      </c>
      <c r="P405" s="80" t="s">
        <v>645</v>
      </c>
      <c r="Q405" s="15" t="str">
        <f t="shared" si="6"/>
        <v>22 - TREVOU-TREGUINEC</v>
      </c>
      <c r="R405" s="146"/>
      <c r="S405" s="146"/>
      <c r="T405" s="80" t="s">
        <v>213</v>
      </c>
    </row>
    <row r="406" spans="14:20">
      <c r="N406" s="80">
        <v>22</v>
      </c>
      <c r="O406" s="80">
        <v>22381</v>
      </c>
      <c r="P406" s="80" t="s">
        <v>646</v>
      </c>
      <c r="Q406" s="15" t="str">
        <f t="shared" si="6"/>
        <v>22 - TREZENY</v>
      </c>
      <c r="R406" s="146"/>
      <c r="S406" s="146"/>
      <c r="T406" s="80" t="s">
        <v>213</v>
      </c>
    </row>
    <row r="407" spans="14:20">
      <c r="N407" s="80">
        <v>22</v>
      </c>
      <c r="O407" s="80">
        <v>22389</v>
      </c>
      <c r="P407" s="80" t="s">
        <v>647</v>
      </c>
      <c r="Q407" s="15" t="str">
        <f t="shared" si="6"/>
        <v>22 - YFFINIAC</v>
      </c>
      <c r="R407" s="146"/>
      <c r="S407" s="146"/>
      <c r="T407" s="80" t="s">
        <v>213</v>
      </c>
    </row>
    <row r="408" spans="14:20">
      <c r="N408" s="80">
        <v>24</v>
      </c>
      <c r="O408" s="80">
        <v>24001</v>
      </c>
      <c r="P408" s="80" t="s">
        <v>648</v>
      </c>
      <c r="Q408" s="15" t="str">
        <f t="shared" si="6"/>
        <v>24 - ABJAT-SUR-BANDIAT</v>
      </c>
      <c r="R408" s="146">
        <v>44663</v>
      </c>
      <c r="S408" s="146">
        <v>44726</v>
      </c>
      <c r="T408" s="80" t="s">
        <v>213</v>
      </c>
    </row>
    <row r="409" spans="14:20">
      <c r="N409" s="80">
        <v>24</v>
      </c>
      <c r="O409" s="80">
        <v>24002</v>
      </c>
      <c r="P409" s="80" t="s">
        <v>649</v>
      </c>
      <c r="Q409" s="15" t="str">
        <f t="shared" si="6"/>
        <v>24 - AGONAC</v>
      </c>
      <c r="R409" s="146">
        <v>44657</v>
      </c>
      <c r="S409" s="146">
        <v>44693</v>
      </c>
      <c r="T409" s="80" t="s">
        <v>213</v>
      </c>
    </row>
    <row r="410" spans="14:20">
      <c r="N410" s="80">
        <v>24</v>
      </c>
      <c r="O410" s="80">
        <v>24004</v>
      </c>
      <c r="P410" s="80" t="s">
        <v>650</v>
      </c>
      <c r="Q410" s="15" t="str">
        <f t="shared" si="6"/>
        <v>24 - AJAT</v>
      </c>
      <c r="R410" s="146">
        <v>44657</v>
      </c>
      <c r="S410" s="146">
        <v>44813</v>
      </c>
      <c r="T410" s="80" t="s">
        <v>213</v>
      </c>
    </row>
    <row r="411" spans="14:20">
      <c r="N411" s="80">
        <v>24</v>
      </c>
      <c r="O411" s="80">
        <v>24005</v>
      </c>
      <c r="P411" s="80" t="s">
        <v>651</v>
      </c>
      <c r="Q411" s="15" t="str">
        <f t="shared" si="6"/>
        <v>24 - ALLES-SUR-DORDOGNE</v>
      </c>
      <c r="R411" s="146">
        <v>44657</v>
      </c>
      <c r="S411" s="146">
        <v>44755</v>
      </c>
      <c r="T411" s="80" t="s">
        <v>213</v>
      </c>
    </row>
    <row r="412" spans="14:20">
      <c r="N412" s="80">
        <v>24</v>
      </c>
      <c r="O412" s="80">
        <v>24006</v>
      </c>
      <c r="P412" s="80" t="s">
        <v>652</v>
      </c>
      <c r="Q412" s="15" t="str">
        <f t="shared" si="6"/>
        <v>24 - ALLAS-LES-MINES</v>
      </c>
      <c r="R412" s="146">
        <v>44665</v>
      </c>
      <c r="S412" s="146">
        <v>44693</v>
      </c>
      <c r="T412" s="80" t="s">
        <v>213</v>
      </c>
    </row>
    <row r="413" spans="14:20">
      <c r="N413" s="80">
        <v>24</v>
      </c>
      <c r="O413" s="80">
        <v>24007</v>
      </c>
      <c r="P413" s="80" t="s">
        <v>653</v>
      </c>
      <c r="Q413" s="15" t="str">
        <f t="shared" si="6"/>
        <v>24 - ALLEMANS</v>
      </c>
      <c r="R413" s="146">
        <v>44686</v>
      </c>
      <c r="S413" s="146">
        <v>44727</v>
      </c>
      <c r="T413" s="80" t="s">
        <v>213</v>
      </c>
    </row>
    <row r="414" spans="14:20">
      <c r="N414" s="80">
        <v>24</v>
      </c>
      <c r="O414" s="80">
        <v>24008</v>
      </c>
      <c r="P414" s="80" t="s">
        <v>654</v>
      </c>
      <c r="Q414" s="15" t="str">
        <f t="shared" si="6"/>
        <v>24 - ANGOISSE</v>
      </c>
      <c r="R414" s="146">
        <v>44658</v>
      </c>
      <c r="S414" s="146">
        <v>44768</v>
      </c>
      <c r="T414" s="80" t="s">
        <v>213</v>
      </c>
    </row>
    <row r="415" spans="14:20">
      <c r="N415" s="80">
        <v>24</v>
      </c>
      <c r="O415" s="80">
        <v>24009</v>
      </c>
      <c r="P415" s="80" t="s">
        <v>655</v>
      </c>
      <c r="Q415" s="15" t="str">
        <f t="shared" si="6"/>
        <v>24 - ANLHIAC</v>
      </c>
      <c r="R415" s="146">
        <v>44658</v>
      </c>
      <c r="S415" s="146">
        <v>44768</v>
      </c>
      <c r="T415" s="80" t="s">
        <v>213</v>
      </c>
    </row>
    <row r="416" spans="14:20">
      <c r="N416" s="80">
        <v>24</v>
      </c>
      <c r="O416" s="80">
        <v>24010</v>
      </c>
      <c r="P416" s="80" t="s">
        <v>656</v>
      </c>
      <c r="Q416" s="15" t="str">
        <f t="shared" si="6"/>
        <v>24 - ANNESSE-ET-BEAULIEU</v>
      </c>
      <c r="R416" s="146">
        <v>44657</v>
      </c>
      <c r="S416" s="146">
        <v>44693</v>
      </c>
      <c r="T416" s="80" t="s">
        <v>213</v>
      </c>
    </row>
    <row r="417" spans="14:20">
      <c r="N417" s="80">
        <v>24</v>
      </c>
      <c r="O417" s="80">
        <v>24011</v>
      </c>
      <c r="P417" s="80" t="s">
        <v>657</v>
      </c>
      <c r="Q417" s="15" t="str">
        <f t="shared" si="6"/>
        <v>24 - ANTONNE-ET-TRIGONANT</v>
      </c>
      <c r="R417" s="146">
        <v>44657</v>
      </c>
      <c r="S417" s="146">
        <v>44693</v>
      </c>
      <c r="T417" s="80" t="s">
        <v>213</v>
      </c>
    </row>
    <row r="418" spans="14:20">
      <c r="N418" s="80">
        <v>24</v>
      </c>
      <c r="O418" s="80">
        <v>24012</v>
      </c>
      <c r="P418" s="80" t="s">
        <v>658</v>
      </c>
      <c r="Q418" s="15" t="str">
        <f t="shared" si="6"/>
        <v>24 - ARCHIGNAC</v>
      </c>
      <c r="R418" s="146">
        <v>44655</v>
      </c>
      <c r="S418" s="146">
        <v>44768</v>
      </c>
      <c r="T418" s="80" t="s">
        <v>213</v>
      </c>
    </row>
    <row r="419" spans="14:20">
      <c r="N419" s="80">
        <v>24</v>
      </c>
      <c r="O419" s="80">
        <v>24014</v>
      </c>
      <c r="P419" s="80" t="s">
        <v>659</v>
      </c>
      <c r="Q419" s="15" t="str">
        <f t="shared" si="6"/>
        <v>24 - AUBAS (NORD DE LA D704)</v>
      </c>
      <c r="R419" s="146">
        <v>44655</v>
      </c>
      <c r="S419" s="146">
        <v>44813</v>
      </c>
      <c r="T419" s="80" t="s">
        <v>213</v>
      </c>
    </row>
    <row r="420" spans="14:20">
      <c r="N420" s="80">
        <v>24</v>
      </c>
      <c r="O420" s="80">
        <v>24015</v>
      </c>
      <c r="P420" s="80" t="s">
        <v>660</v>
      </c>
      <c r="Q420" s="15" t="str">
        <f t="shared" si="6"/>
        <v>24 - AUDRIX</v>
      </c>
      <c r="R420" s="146">
        <v>44657</v>
      </c>
      <c r="S420" s="146">
        <v>44755</v>
      </c>
      <c r="T420" s="80" t="s">
        <v>213</v>
      </c>
    </row>
    <row r="421" spans="14:20">
      <c r="N421" s="80">
        <v>24</v>
      </c>
      <c r="O421" s="80">
        <v>24016</v>
      </c>
      <c r="P421" s="80" t="s">
        <v>661</v>
      </c>
      <c r="Q421" s="15" t="str">
        <f t="shared" si="6"/>
        <v>24 - AUGIGNAC</v>
      </c>
      <c r="R421" s="146">
        <v>44663</v>
      </c>
      <c r="S421" s="146">
        <v>44726</v>
      </c>
      <c r="T421" s="80" t="s">
        <v>213</v>
      </c>
    </row>
    <row r="422" spans="14:20">
      <c r="N422" s="80">
        <v>24</v>
      </c>
      <c r="O422" s="80">
        <v>24018</v>
      </c>
      <c r="P422" s="80" t="s">
        <v>662</v>
      </c>
      <c r="Q422" s="15" t="str">
        <f t="shared" si="6"/>
        <v>24 - AURIAC-DU-PERIGORD</v>
      </c>
      <c r="R422" s="146">
        <v>44655</v>
      </c>
      <c r="S422" s="146">
        <v>44813</v>
      </c>
      <c r="T422" s="80" t="s">
        <v>213</v>
      </c>
    </row>
    <row r="423" spans="14:20">
      <c r="N423" s="80">
        <v>24</v>
      </c>
      <c r="O423" s="80">
        <v>24019</v>
      </c>
      <c r="P423" s="80" t="s">
        <v>663</v>
      </c>
      <c r="Q423" s="15" t="str">
        <f t="shared" si="6"/>
        <v>24 - AZERAT</v>
      </c>
      <c r="R423" s="146">
        <v>44658</v>
      </c>
      <c r="S423" s="146">
        <v>44813</v>
      </c>
      <c r="T423" s="80" t="s">
        <v>213</v>
      </c>
    </row>
    <row r="424" spans="14:20">
      <c r="N424" s="80">
        <v>24</v>
      </c>
      <c r="O424" s="80">
        <v>24020</v>
      </c>
      <c r="P424" s="80" t="s">
        <v>664</v>
      </c>
      <c r="Q424" s="15" t="str">
        <f t="shared" si="6"/>
        <v>24 - BACHELLERIE</v>
      </c>
      <c r="R424" s="146">
        <v>44655</v>
      </c>
      <c r="S424" s="146">
        <v>44813</v>
      </c>
      <c r="T424" s="80" t="s">
        <v>213</v>
      </c>
    </row>
    <row r="425" spans="14:20">
      <c r="N425" s="80">
        <v>24</v>
      </c>
      <c r="O425" s="80">
        <v>24021</v>
      </c>
      <c r="P425" s="80" t="s">
        <v>665</v>
      </c>
      <c r="Q425" s="15" t="str">
        <f t="shared" si="6"/>
        <v>24 - BADEFOLS-D'ANS</v>
      </c>
      <c r="R425" s="146">
        <v>44658</v>
      </c>
      <c r="S425" s="146">
        <v>44743</v>
      </c>
      <c r="T425" s="80" t="s">
        <v>213</v>
      </c>
    </row>
    <row r="426" spans="14:20">
      <c r="N426" s="80">
        <v>24</v>
      </c>
      <c r="O426" s="80">
        <v>24022</v>
      </c>
      <c r="P426" s="80" t="s">
        <v>666</v>
      </c>
      <c r="Q426" s="15" t="str">
        <f t="shared" si="6"/>
        <v>24 - BADEFOLS-SUR-DORDOGNE</v>
      </c>
      <c r="R426" s="146">
        <v>44655</v>
      </c>
      <c r="S426" s="146">
        <v>44755</v>
      </c>
      <c r="T426" s="80" t="s">
        <v>213</v>
      </c>
    </row>
    <row r="427" spans="14:20">
      <c r="N427" s="80">
        <v>24</v>
      </c>
      <c r="O427" s="80">
        <v>24023</v>
      </c>
      <c r="P427" s="80" t="s">
        <v>667</v>
      </c>
      <c r="Q427" s="15" t="str">
        <f t="shared" si="6"/>
        <v>24 - BANEUIL</v>
      </c>
      <c r="R427" s="146">
        <v>44657</v>
      </c>
      <c r="S427" s="146">
        <v>44775</v>
      </c>
      <c r="T427" s="80" t="s">
        <v>213</v>
      </c>
    </row>
    <row r="428" spans="14:20">
      <c r="N428" s="80">
        <v>24</v>
      </c>
      <c r="O428" s="80">
        <v>24024</v>
      </c>
      <c r="P428" s="80" t="s">
        <v>668</v>
      </c>
      <c r="Q428" s="15" t="str">
        <f t="shared" si="6"/>
        <v>24 - BARDOU</v>
      </c>
      <c r="R428" s="146">
        <v>44657</v>
      </c>
      <c r="S428" s="146">
        <v>44740</v>
      </c>
      <c r="T428" s="80" t="s">
        <v>213</v>
      </c>
    </row>
    <row r="429" spans="14:20">
      <c r="N429" s="80">
        <v>24</v>
      </c>
      <c r="O429" s="80">
        <v>24025</v>
      </c>
      <c r="P429" s="80" t="s">
        <v>669</v>
      </c>
      <c r="Q429" s="15" t="str">
        <f t="shared" si="6"/>
        <v>24 - BARS</v>
      </c>
      <c r="R429" s="146">
        <v>44657</v>
      </c>
      <c r="S429" s="146">
        <v>44813</v>
      </c>
      <c r="T429" s="80" t="s">
        <v>213</v>
      </c>
    </row>
    <row r="430" spans="14:20">
      <c r="N430" s="80">
        <v>24</v>
      </c>
      <c r="O430" s="80">
        <v>24026</v>
      </c>
      <c r="P430" s="80" t="s">
        <v>670</v>
      </c>
      <c r="Q430" s="15" t="str">
        <f t="shared" si="6"/>
        <v>24 - BASSILLAC ET AUBEROCHE</v>
      </c>
      <c r="R430" s="146">
        <v>44655</v>
      </c>
      <c r="S430" s="146">
        <v>44755</v>
      </c>
      <c r="T430" s="80" t="s">
        <v>213</v>
      </c>
    </row>
    <row r="431" spans="14:20">
      <c r="N431" s="80">
        <v>24</v>
      </c>
      <c r="O431" s="80">
        <v>24027</v>
      </c>
      <c r="P431" s="80" t="s">
        <v>671</v>
      </c>
      <c r="Q431" s="15" t="str">
        <f t="shared" si="6"/>
        <v>24 - BAYAC</v>
      </c>
      <c r="R431" s="146">
        <v>44655</v>
      </c>
      <c r="S431" s="146">
        <v>44740</v>
      </c>
      <c r="T431" s="80" t="s">
        <v>213</v>
      </c>
    </row>
    <row r="432" spans="14:20">
      <c r="N432" s="80">
        <v>24</v>
      </c>
      <c r="O432" s="80">
        <v>24028</v>
      </c>
      <c r="P432" s="80" t="s">
        <v>672</v>
      </c>
      <c r="Q432" s="15" t="str">
        <f t="shared" si="6"/>
        <v>24 - BEAUMONTOIS EN PERIGORD</v>
      </c>
      <c r="R432" s="146">
        <v>44657</v>
      </c>
      <c r="S432" s="146">
        <v>44740</v>
      </c>
      <c r="T432" s="80" t="s">
        <v>213</v>
      </c>
    </row>
    <row r="433" spans="14:20">
      <c r="N433" s="80">
        <v>24</v>
      </c>
      <c r="O433" s="80">
        <v>24029</v>
      </c>
      <c r="P433" s="80" t="s">
        <v>673</v>
      </c>
      <c r="Q433" s="15" t="str">
        <f t="shared" si="6"/>
        <v>24 - BEAUPOUYET</v>
      </c>
      <c r="R433" s="146">
        <v>44675</v>
      </c>
      <c r="S433" s="146">
        <v>44693</v>
      </c>
      <c r="T433" s="80" t="s">
        <v>213</v>
      </c>
    </row>
    <row r="434" spans="14:20">
      <c r="N434" s="80">
        <v>24</v>
      </c>
      <c r="O434" s="80">
        <v>24030</v>
      </c>
      <c r="P434" s="80" t="s">
        <v>674</v>
      </c>
      <c r="Q434" s="15" t="str">
        <f t="shared" si="6"/>
        <v>24 - BEAUREGARD-DE-TERRASSON</v>
      </c>
      <c r="R434" s="146">
        <v>44657</v>
      </c>
      <c r="S434" s="146">
        <v>44743</v>
      </c>
      <c r="T434" s="80" t="s">
        <v>213</v>
      </c>
    </row>
    <row r="435" spans="14:20">
      <c r="N435" s="80">
        <v>24</v>
      </c>
      <c r="O435" s="80">
        <v>24031</v>
      </c>
      <c r="P435" s="80" t="s">
        <v>675</v>
      </c>
      <c r="Q435" s="15" t="str">
        <f t="shared" si="6"/>
        <v>24 - BEAUREGARD-ET-BASSAC</v>
      </c>
      <c r="R435" s="146">
        <v>44655</v>
      </c>
      <c r="S435" s="146">
        <v>44775</v>
      </c>
      <c r="T435" s="80" t="s">
        <v>213</v>
      </c>
    </row>
    <row r="436" spans="14:20">
      <c r="N436" s="80">
        <v>24</v>
      </c>
      <c r="O436" s="80">
        <v>24032</v>
      </c>
      <c r="P436" s="80" t="s">
        <v>676</v>
      </c>
      <c r="Q436" s="15" t="str">
        <f t="shared" si="6"/>
        <v>24 - BEAURONNE</v>
      </c>
      <c r="R436" s="146">
        <v>44673</v>
      </c>
      <c r="S436" s="146">
        <v>44693</v>
      </c>
      <c r="T436" s="80" t="s">
        <v>213</v>
      </c>
    </row>
    <row r="437" spans="14:20">
      <c r="N437" s="80">
        <v>24</v>
      </c>
      <c r="O437" s="80">
        <v>24034</v>
      </c>
      <c r="P437" s="80" t="s">
        <v>677</v>
      </c>
      <c r="Q437" s="15" t="str">
        <f t="shared" si="6"/>
        <v>24 - BELEYMAS</v>
      </c>
      <c r="R437" s="146">
        <v>44657</v>
      </c>
      <c r="S437" s="146">
        <v>44775</v>
      </c>
      <c r="T437" s="80" t="s">
        <v>213</v>
      </c>
    </row>
    <row r="438" spans="14:20">
      <c r="N438" s="80">
        <v>24</v>
      </c>
      <c r="O438" s="80">
        <v>24035</v>
      </c>
      <c r="P438" s="80" t="s">
        <v>678</v>
      </c>
      <c r="Q438" s="15" t="str">
        <f t="shared" si="6"/>
        <v>24 - PAYS DE BELVES</v>
      </c>
      <c r="R438" s="146">
        <v>44665</v>
      </c>
      <c r="S438" s="146">
        <v>44735</v>
      </c>
      <c r="T438" s="80" t="s">
        <v>213</v>
      </c>
    </row>
    <row r="439" spans="14:20">
      <c r="N439" s="80">
        <v>24</v>
      </c>
      <c r="O439" s="80">
        <v>24036</v>
      </c>
      <c r="P439" s="80" t="s">
        <v>679</v>
      </c>
      <c r="Q439" s="15" t="str">
        <f t="shared" si="6"/>
        <v>24 - BERBIGUIERES</v>
      </c>
      <c r="R439" s="146">
        <v>44665</v>
      </c>
      <c r="S439" s="146">
        <v>44755</v>
      </c>
      <c r="T439" s="80" t="s">
        <v>213</v>
      </c>
    </row>
    <row r="440" spans="14:20">
      <c r="N440" s="80">
        <v>24</v>
      </c>
      <c r="O440" s="80">
        <v>24037</v>
      </c>
      <c r="P440" s="80" t="s">
        <v>680</v>
      </c>
      <c r="Q440" s="15" t="str">
        <f t="shared" si="6"/>
        <v>24 - BERGERAC(SUD EST /NORD OUEST )</v>
      </c>
      <c r="R440" s="146">
        <v>44657</v>
      </c>
      <c r="S440" s="146">
        <v>44740</v>
      </c>
      <c r="T440" s="80" t="s">
        <v>213</v>
      </c>
    </row>
    <row r="441" spans="14:20">
      <c r="N441" s="80">
        <v>24</v>
      </c>
      <c r="O441" s="80">
        <v>24038</v>
      </c>
      <c r="P441" s="80" t="s">
        <v>681</v>
      </c>
      <c r="Q441" s="15" t="str">
        <f t="shared" si="6"/>
        <v>24 - BERTRIC-BUREE</v>
      </c>
      <c r="R441" s="146">
        <v>44686</v>
      </c>
      <c r="S441" s="146">
        <v>44693</v>
      </c>
      <c r="T441" s="80" t="s">
        <v>213</v>
      </c>
    </row>
    <row r="442" spans="14:20">
      <c r="N442" s="80">
        <v>24</v>
      </c>
      <c r="O442" s="80">
        <v>24039</v>
      </c>
      <c r="P442" s="80" t="s">
        <v>682</v>
      </c>
      <c r="Q442" s="15" t="str">
        <f t="shared" si="6"/>
        <v>24 - BESSE</v>
      </c>
      <c r="R442" s="146">
        <v>44675</v>
      </c>
      <c r="S442" s="146">
        <v>44735</v>
      </c>
      <c r="T442" s="80" t="s">
        <v>213</v>
      </c>
    </row>
    <row r="443" spans="14:20">
      <c r="N443" s="80">
        <v>24</v>
      </c>
      <c r="O443" s="80">
        <v>24040</v>
      </c>
      <c r="P443" s="80" t="s">
        <v>683</v>
      </c>
      <c r="Q443" s="15" t="str">
        <f t="shared" si="6"/>
        <v>24 - BEYNAC-ET-CAZENAC</v>
      </c>
      <c r="R443" s="146">
        <v>44655</v>
      </c>
      <c r="S443" s="146">
        <v>44693</v>
      </c>
      <c r="T443" s="80" t="s">
        <v>213</v>
      </c>
    </row>
    <row r="444" spans="14:20">
      <c r="N444" s="80">
        <v>24</v>
      </c>
      <c r="O444" s="80">
        <v>24043</v>
      </c>
      <c r="P444" s="80" t="s">
        <v>684</v>
      </c>
      <c r="Q444" s="15" t="str">
        <f t="shared" si="6"/>
        <v>24 - BIRON</v>
      </c>
      <c r="R444" s="146">
        <v>44675</v>
      </c>
      <c r="S444" s="146">
        <v>44727</v>
      </c>
      <c r="T444" s="80" t="s">
        <v>213</v>
      </c>
    </row>
    <row r="445" spans="14:20">
      <c r="N445" s="80">
        <v>24</v>
      </c>
      <c r="O445" s="80">
        <v>24045</v>
      </c>
      <c r="P445" s="80" t="s">
        <v>685</v>
      </c>
      <c r="Q445" s="15" t="str">
        <f t="shared" si="6"/>
        <v>24 - BOISSE</v>
      </c>
      <c r="R445" s="146">
        <v>44657</v>
      </c>
      <c r="S445" s="146">
        <v>44740</v>
      </c>
      <c r="T445" s="80" t="s">
        <v>213</v>
      </c>
    </row>
    <row r="446" spans="14:20">
      <c r="N446" s="80">
        <v>24</v>
      </c>
      <c r="O446" s="80">
        <v>24046</v>
      </c>
      <c r="P446" s="80" t="s">
        <v>686</v>
      </c>
      <c r="Q446" s="15" t="str">
        <f t="shared" si="6"/>
        <v>24 - BOISSEUILH</v>
      </c>
      <c r="R446" s="146">
        <v>44658</v>
      </c>
      <c r="S446" s="146">
        <v>44748</v>
      </c>
      <c r="T446" s="80" t="s">
        <v>213</v>
      </c>
    </row>
    <row r="447" spans="14:20">
      <c r="N447" s="80">
        <v>24</v>
      </c>
      <c r="O447" s="80">
        <v>24050</v>
      </c>
      <c r="P447" s="80" t="s">
        <v>687</v>
      </c>
      <c r="Q447" s="15" t="str">
        <f t="shared" si="6"/>
        <v>24 - BORREZE</v>
      </c>
      <c r="R447" s="146">
        <v>44655</v>
      </c>
      <c r="S447" s="146">
        <v>44768</v>
      </c>
      <c r="T447" s="80" t="s">
        <v>213</v>
      </c>
    </row>
    <row r="448" spans="14:20">
      <c r="N448" s="80">
        <v>24</v>
      </c>
      <c r="O448" s="80">
        <v>24051</v>
      </c>
      <c r="P448" s="80" t="s">
        <v>688</v>
      </c>
      <c r="Q448" s="15" t="str">
        <f t="shared" si="6"/>
        <v>24 - BOSSET</v>
      </c>
      <c r="R448" s="146">
        <v>44666</v>
      </c>
      <c r="S448" s="146">
        <v>44755</v>
      </c>
      <c r="T448" s="80" t="s">
        <v>213</v>
      </c>
    </row>
    <row r="449" spans="14:20">
      <c r="N449" s="80">
        <v>24</v>
      </c>
      <c r="O449" s="80">
        <v>24052</v>
      </c>
      <c r="P449" s="80" t="s">
        <v>689</v>
      </c>
      <c r="Q449" s="15" t="str">
        <f t="shared" si="6"/>
        <v>24 - BOUILLAC</v>
      </c>
      <c r="R449" s="146">
        <v>44657</v>
      </c>
      <c r="S449" s="146">
        <v>44693</v>
      </c>
      <c r="T449" s="80" t="s">
        <v>213</v>
      </c>
    </row>
    <row r="450" spans="14:20">
      <c r="N450" s="80">
        <v>24</v>
      </c>
      <c r="O450" s="80">
        <v>24053</v>
      </c>
      <c r="P450" s="80" t="s">
        <v>690</v>
      </c>
      <c r="Q450" s="15" t="str">
        <f t="shared" si="6"/>
        <v>24 - BOULAZAC ISLE MANOIRE SUD/NORD DE A89</v>
      </c>
      <c r="R450" s="146">
        <v>44655</v>
      </c>
      <c r="S450" s="146">
        <v>44775</v>
      </c>
      <c r="T450" s="80" t="s">
        <v>213</v>
      </c>
    </row>
    <row r="451" spans="14:20">
      <c r="N451" s="80">
        <v>24</v>
      </c>
      <c r="O451" s="80">
        <v>24054</v>
      </c>
      <c r="P451" s="80" t="s">
        <v>691</v>
      </c>
      <c r="Q451" s="15" t="str">
        <f t="shared" si="6"/>
        <v>24 - BOUNIAGUES</v>
      </c>
      <c r="R451" s="146">
        <v>44657</v>
      </c>
      <c r="S451" s="146">
        <v>44740</v>
      </c>
      <c r="T451" s="80" t="s">
        <v>213</v>
      </c>
    </row>
    <row r="452" spans="14:20">
      <c r="N452" s="80">
        <v>24</v>
      </c>
      <c r="O452" s="80">
        <v>24056</v>
      </c>
      <c r="P452" s="80" t="s">
        <v>692</v>
      </c>
      <c r="Q452" s="15" t="str">
        <f t="shared" si="6"/>
        <v>24 - BOURDEIX</v>
      </c>
      <c r="R452" s="146">
        <v>44663</v>
      </c>
      <c r="S452" s="146">
        <v>44693</v>
      </c>
      <c r="T452" s="80" t="s">
        <v>213</v>
      </c>
    </row>
    <row r="453" spans="14:20">
      <c r="N453" s="80">
        <v>24</v>
      </c>
      <c r="O453" s="80">
        <v>24058</v>
      </c>
      <c r="P453" s="80" t="s">
        <v>693</v>
      </c>
      <c r="Q453" s="15" t="str">
        <f t="shared" si="6"/>
        <v>24 - BOURG-DU-BOST</v>
      </c>
      <c r="R453" s="146">
        <v>44686</v>
      </c>
      <c r="S453" s="146">
        <v>44727</v>
      </c>
      <c r="T453" s="80" t="s">
        <v>213</v>
      </c>
    </row>
    <row r="454" spans="14:20">
      <c r="N454" s="80">
        <v>24</v>
      </c>
      <c r="O454" s="80">
        <v>24059</v>
      </c>
      <c r="P454" s="80" t="s">
        <v>694</v>
      </c>
      <c r="Q454" s="15" t="str">
        <f t="shared" si="6"/>
        <v>24 - BOURGNAC</v>
      </c>
      <c r="R454" s="146">
        <v>44671</v>
      </c>
      <c r="S454" s="146">
        <v>44755</v>
      </c>
      <c r="T454" s="80" t="s">
        <v>213</v>
      </c>
    </row>
    <row r="455" spans="14:20">
      <c r="N455" s="80">
        <v>24</v>
      </c>
      <c r="O455" s="80">
        <v>24060</v>
      </c>
      <c r="P455" s="80" t="s">
        <v>695</v>
      </c>
      <c r="Q455" s="15" t="str">
        <f t="shared" si="6"/>
        <v>24 - BOURNIQUEL</v>
      </c>
      <c r="R455" s="146">
        <v>44655</v>
      </c>
      <c r="S455" s="146">
        <v>44740</v>
      </c>
      <c r="T455" s="80" t="s">
        <v>213</v>
      </c>
    </row>
    <row r="456" spans="14:20">
      <c r="N456" s="80">
        <v>24</v>
      </c>
      <c r="O456" s="80">
        <v>24061</v>
      </c>
      <c r="P456" s="80" t="s">
        <v>696</v>
      </c>
      <c r="Q456" s="15" t="str">
        <f t="shared" si="6"/>
        <v>24 - BOURROU</v>
      </c>
      <c r="R456" s="146">
        <v>44657</v>
      </c>
      <c r="S456" s="146">
        <v>44775</v>
      </c>
      <c r="T456" s="80" t="s">
        <v>213</v>
      </c>
    </row>
    <row r="457" spans="14:20">
      <c r="N457" s="80">
        <v>24</v>
      </c>
      <c r="O457" s="80">
        <v>24062</v>
      </c>
      <c r="P457" s="80" t="s">
        <v>697</v>
      </c>
      <c r="Q457" s="15" t="str">
        <f t="shared" si="6"/>
        <v>24 - BOUTEILLES-SAINT-SEBASTIEN</v>
      </c>
      <c r="R457" s="146">
        <v>44686</v>
      </c>
      <c r="S457" s="146">
        <v>44727</v>
      </c>
      <c r="T457" s="80" t="s">
        <v>213</v>
      </c>
    </row>
    <row r="458" spans="14:20">
      <c r="N458" s="80">
        <v>24</v>
      </c>
      <c r="O458" s="80">
        <v>24063</v>
      </c>
      <c r="P458" s="80" t="s">
        <v>698</v>
      </c>
      <c r="Q458" s="15" t="str">
        <f t="shared" si="6"/>
        <v>24 - BOUZIC</v>
      </c>
      <c r="R458" s="146">
        <v>44671</v>
      </c>
      <c r="S458" s="146">
        <v>44735</v>
      </c>
      <c r="T458" s="80" t="s">
        <v>213</v>
      </c>
    </row>
    <row r="459" spans="14:20">
      <c r="N459" s="80">
        <v>24</v>
      </c>
      <c r="O459" s="80">
        <v>24064</v>
      </c>
      <c r="P459" s="80" t="s">
        <v>699</v>
      </c>
      <c r="Q459" s="15" t="str">
        <f t="shared" si="6"/>
        <v>24 - BRANTOME EN PERIGORD</v>
      </c>
      <c r="R459" s="146">
        <v>44671</v>
      </c>
      <c r="S459" s="146">
        <v>44693</v>
      </c>
      <c r="T459" s="80" t="s">
        <v>213</v>
      </c>
    </row>
    <row r="460" spans="14:20">
      <c r="N460" s="80">
        <v>24</v>
      </c>
      <c r="O460" s="80">
        <v>24066</v>
      </c>
      <c r="P460" s="80" t="s">
        <v>700</v>
      </c>
      <c r="Q460" s="15" t="str">
        <f t="shared" ref="Q460:Q523" si="7">CONCATENATE(N460," - ",P460)</f>
        <v>24 - BROUCHAUD</v>
      </c>
      <c r="R460" s="146">
        <v>44658</v>
      </c>
      <c r="S460" s="146">
        <v>44743</v>
      </c>
      <c r="T460" s="80" t="s">
        <v>213</v>
      </c>
    </row>
    <row r="461" spans="14:20">
      <c r="N461" s="80">
        <v>24</v>
      </c>
      <c r="O461" s="80">
        <v>24067</v>
      </c>
      <c r="P461" s="80" t="s">
        <v>701</v>
      </c>
      <c r="Q461" s="15" t="str">
        <f t="shared" si="7"/>
        <v>24 - BUGUE</v>
      </c>
      <c r="R461" s="146">
        <v>44655</v>
      </c>
      <c r="S461" s="146">
        <v>44775</v>
      </c>
      <c r="T461" s="80" t="s">
        <v>213</v>
      </c>
    </row>
    <row r="462" spans="14:20">
      <c r="N462" s="80">
        <v>24</v>
      </c>
      <c r="O462" s="80">
        <v>24068</v>
      </c>
      <c r="P462" s="80" t="s">
        <v>702</v>
      </c>
      <c r="Q462" s="15" t="str">
        <f t="shared" si="7"/>
        <v>24 - BUISSON-DE-CADOUIN</v>
      </c>
      <c r="R462" s="146">
        <v>44655</v>
      </c>
      <c r="S462" s="146">
        <v>44755</v>
      </c>
      <c r="T462" s="80" t="s">
        <v>213</v>
      </c>
    </row>
    <row r="463" spans="14:20">
      <c r="N463" s="80">
        <v>24</v>
      </c>
      <c r="O463" s="80">
        <v>24069</v>
      </c>
      <c r="P463" s="80" t="s">
        <v>703</v>
      </c>
      <c r="Q463" s="15" t="str">
        <f t="shared" si="7"/>
        <v>24 - BUSSAC</v>
      </c>
      <c r="R463" s="146">
        <v>44677</v>
      </c>
      <c r="S463" s="146">
        <v>44693</v>
      </c>
      <c r="T463" s="80" t="s">
        <v>213</v>
      </c>
    </row>
    <row r="464" spans="14:20">
      <c r="N464" s="80">
        <v>24</v>
      </c>
      <c r="O464" s="80">
        <v>24070</v>
      </c>
      <c r="P464" s="80" t="s">
        <v>704</v>
      </c>
      <c r="Q464" s="15" t="str">
        <f t="shared" si="7"/>
        <v>24 - BUSSEROLLES</v>
      </c>
      <c r="R464" s="146">
        <v>44663</v>
      </c>
      <c r="S464" s="146">
        <v>44693</v>
      </c>
      <c r="T464" s="80" t="s">
        <v>213</v>
      </c>
    </row>
    <row r="465" spans="14:20">
      <c r="N465" s="80">
        <v>24</v>
      </c>
      <c r="O465" s="80">
        <v>24071</v>
      </c>
      <c r="P465" s="80" t="s">
        <v>705</v>
      </c>
      <c r="Q465" s="15" t="str">
        <f t="shared" si="7"/>
        <v>24 - BUSSIERE-BADIL</v>
      </c>
      <c r="R465" s="146">
        <v>44663</v>
      </c>
      <c r="S465" s="146">
        <v>44693</v>
      </c>
      <c r="T465" s="80" t="s">
        <v>213</v>
      </c>
    </row>
    <row r="466" spans="14:20">
      <c r="N466" s="80">
        <v>24</v>
      </c>
      <c r="O466" s="80">
        <v>24073</v>
      </c>
      <c r="P466" s="80" t="s">
        <v>706</v>
      </c>
      <c r="Q466" s="15" t="str">
        <f t="shared" si="7"/>
        <v>24 - CALES</v>
      </c>
      <c r="R466" s="146">
        <v>44655</v>
      </c>
      <c r="S466" s="146">
        <v>44755</v>
      </c>
      <c r="T466" s="80" t="s">
        <v>213</v>
      </c>
    </row>
    <row r="467" spans="14:20">
      <c r="N467" s="80">
        <v>24</v>
      </c>
      <c r="O467" s="80">
        <v>24074</v>
      </c>
      <c r="P467" s="80" t="s">
        <v>707</v>
      </c>
      <c r="Q467" s="15" t="str">
        <f t="shared" si="7"/>
        <v>24 - CALVIAC-EN-PERIGORD</v>
      </c>
      <c r="R467" s="146">
        <v>44655</v>
      </c>
      <c r="S467" s="146">
        <v>44693</v>
      </c>
      <c r="T467" s="80" t="s">
        <v>213</v>
      </c>
    </row>
    <row r="468" spans="14:20">
      <c r="N468" s="80">
        <v>24</v>
      </c>
      <c r="O468" s="80">
        <v>24075</v>
      </c>
      <c r="P468" s="80" t="s">
        <v>708</v>
      </c>
      <c r="Q468" s="15" t="str">
        <f t="shared" si="7"/>
        <v>24 - CAMPAGNAC-LES-QUERCY</v>
      </c>
      <c r="R468" s="146">
        <v>44675</v>
      </c>
      <c r="S468" s="146">
        <v>44735</v>
      </c>
      <c r="T468" s="80" t="s">
        <v>213</v>
      </c>
    </row>
    <row r="469" spans="14:20">
      <c r="N469" s="80">
        <v>24</v>
      </c>
      <c r="O469" s="80">
        <v>24076</v>
      </c>
      <c r="P469" s="80" t="s">
        <v>709</v>
      </c>
      <c r="Q469" s="15" t="str">
        <f t="shared" si="7"/>
        <v>24 - CAMPAGNE</v>
      </c>
      <c r="R469" s="146">
        <v>44655</v>
      </c>
      <c r="S469" s="146">
        <v>44775</v>
      </c>
      <c r="T469" s="80" t="s">
        <v>213</v>
      </c>
    </row>
    <row r="470" spans="14:20">
      <c r="N470" s="80">
        <v>24</v>
      </c>
      <c r="O470" s="80">
        <v>24077</v>
      </c>
      <c r="P470" s="80" t="s">
        <v>710</v>
      </c>
      <c r="Q470" s="15" t="str">
        <f t="shared" si="7"/>
        <v>24 - CAMPSEGRET</v>
      </c>
      <c r="R470" s="146">
        <v>44655</v>
      </c>
      <c r="S470" s="146">
        <v>44775</v>
      </c>
      <c r="T470" s="80" t="s">
        <v>213</v>
      </c>
    </row>
    <row r="471" spans="14:20">
      <c r="N471" s="80">
        <v>24</v>
      </c>
      <c r="O471" s="80">
        <v>24079</v>
      </c>
      <c r="P471" s="80" t="s">
        <v>711</v>
      </c>
      <c r="Q471" s="15" t="str">
        <f t="shared" si="7"/>
        <v>24 - CANTILLAC</v>
      </c>
      <c r="R471" s="146">
        <v>44680</v>
      </c>
      <c r="S471" s="146">
        <v>44693</v>
      </c>
      <c r="T471" s="80" t="s">
        <v>213</v>
      </c>
    </row>
    <row r="472" spans="14:20">
      <c r="N472" s="80">
        <v>24</v>
      </c>
      <c r="O472" s="80">
        <v>24080</v>
      </c>
      <c r="P472" s="80" t="s">
        <v>712</v>
      </c>
      <c r="Q472" s="15" t="str">
        <f t="shared" si="7"/>
        <v>24 - CAPDROT</v>
      </c>
      <c r="R472" s="146">
        <v>44675</v>
      </c>
      <c r="S472" s="146">
        <v>44735</v>
      </c>
      <c r="T472" s="80" t="s">
        <v>213</v>
      </c>
    </row>
    <row r="473" spans="14:20">
      <c r="N473" s="80">
        <v>24</v>
      </c>
      <c r="O473" s="80">
        <v>24081</v>
      </c>
      <c r="P473" s="80" t="s">
        <v>713</v>
      </c>
      <c r="Q473" s="15" t="str">
        <f t="shared" si="7"/>
        <v>24 - CARLUX</v>
      </c>
      <c r="R473" s="146">
        <v>44655</v>
      </c>
      <c r="S473" s="146">
        <v>44751</v>
      </c>
      <c r="T473" s="80" t="s">
        <v>213</v>
      </c>
    </row>
    <row r="474" spans="14:20">
      <c r="N474" s="80">
        <v>24</v>
      </c>
      <c r="O474" s="80">
        <v>24082</v>
      </c>
      <c r="P474" s="80" t="s">
        <v>714</v>
      </c>
      <c r="Q474" s="15" t="str">
        <f t="shared" si="7"/>
        <v>24 - CARSAC-AILLAC</v>
      </c>
      <c r="R474" s="146">
        <v>44655</v>
      </c>
      <c r="S474" s="146">
        <v>44693</v>
      </c>
      <c r="T474" s="80" t="s">
        <v>213</v>
      </c>
    </row>
    <row r="475" spans="14:20">
      <c r="N475" s="80">
        <v>24</v>
      </c>
      <c r="O475" s="80">
        <v>24084</v>
      </c>
      <c r="P475" s="80" t="s">
        <v>715</v>
      </c>
      <c r="Q475" s="15" t="str">
        <f t="shared" si="7"/>
        <v>24 - CARVES</v>
      </c>
      <c r="R475" s="146">
        <v>44665</v>
      </c>
      <c r="S475" s="146">
        <v>44693</v>
      </c>
      <c r="T475" s="80" t="s">
        <v>213</v>
      </c>
    </row>
    <row r="476" spans="14:20">
      <c r="N476" s="80">
        <v>24</v>
      </c>
      <c r="O476" s="80">
        <v>24085</v>
      </c>
      <c r="P476" s="80" t="s">
        <v>716</v>
      </c>
      <c r="Q476" s="15" t="str">
        <f t="shared" si="7"/>
        <v>24 - CASSAGNE</v>
      </c>
      <c r="R476" s="146">
        <v>44655</v>
      </c>
      <c r="S476" s="146">
        <v>44768</v>
      </c>
      <c r="T476" s="80" t="s">
        <v>213</v>
      </c>
    </row>
    <row r="477" spans="14:20">
      <c r="N477" s="80">
        <v>24</v>
      </c>
      <c r="O477" s="80">
        <v>24086</v>
      </c>
      <c r="P477" s="80" t="s">
        <v>717</v>
      </c>
      <c r="Q477" s="15" t="str">
        <f t="shared" si="7"/>
        <v>24 - CASTELNAUD-LA-CHAPELLE</v>
      </c>
      <c r="R477" s="146">
        <v>44655</v>
      </c>
      <c r="S477" s="146">
        <v>44735</v>
      </c>
      <c r="T477" s="80" t="s">
        <v>213</v>
      </c>
    </row>
    <row r="478" spans="14:20">
      <c r="N478" s="80">
        <v>24</v>
      </c>
      <c r="O478" s="80">
        <v>24087</v>
      </c>
      <c r="P478" s="80" t="s">
        <v>718</v>
      </c>
      <c r="Q478" s="15" t="str">
        <f t="shared" si="7"/>
        <v>24 - CASTELS ET BEZENAC</v>
      </c>
      <c r="R478" s="146">
        <v>44655</v>
      </c>
      <c r="S478" s="146">
        <v>44755</v>
      </c>
      <c r="T478" s="80" t="s">
        <v>213</v>
      </c>
    </row>
    <row r="479" spans="14:20">
      <c r="N479" s="80">
        <v>24</v>
      </c>
      <c r="O479" s="80">
        <v>24088</v>
      </c>
      <c r="P479" s="80" t="s">
        <v>719</v>
      </c>
      <c r="Q479" s="15" t="str">
        <f t="shared" si="7"/>
        <v>24 - CAUSE-DE-CLERANS</v>
      </c>
      <c r="R479" s="146">
        <v>44657</v>
      </c>
      <c r="S479" s="146">
        <v>44775</v>
      </c>
      <c r="T479" s="80" t="s">
        <v>213</v>
      </c>
    </row>
    <row r="480" spans="14:20">
      <c r="N480" s="80">
        <v>24</v>
      </c>
      <c r="O480" s="80">
        <v>24089</v>
      </c>
      <c r="P480" s="80" t="s">
        <v>720</v>
      </c>
      <c r="Q480" s="15" t="str">
        <f t="shared" si="7"/>
        <v>24 - CAZOULES</v>
      </c>
      <c r="R480" s="146">
        <v>44657</v>
      </c>
      <c r="S480" s="146">
        <v>44751</v>
      </c>
      <c r="T480" s="80" t="s">
        <v>213</v>
      </c>
    </row>
    <row r="481" spans="14:20">
      <c r="N481" s="80">
        <v>24</v>
      </c>
      <c r="O481" s="80">
        <v>24091</v>
      </c>
      <c r="P481" s="80" t="s">
        <v>721</v>
      </c>
      <c r="Q481" s="15" t="str">
        <f t="shared" si="7"/>
        <v>24 - CENAC-ET-SAINT-JULIEN</v>
      </c>
      <c r="R481" s="146">
        <v>44655</v>
      </c>
      <c r="S481" s="146">
        <v>44735</v>
      </c>
      <c r="T481" s="80" t="s">
        <v>213</v>
      </c>
    </row>
    <row r="482" spans="14:20">
      <c r="N482" s="80">
        <v>24</v>
      </c>
      <c r="O482" s="80">
        <v>24094</v>
      </c>
      <c r="P482" s="80" t="s">
        <v>722</v>
      </c>
      <c r="Q482" s="15" t="str">
        <f t="shared" si="7"/>
        <v>24 - CHALAGNAC</v>
      </c>
      <c r="R482" s="146">
        <v>44655</v>
      </c>
      <c r="S482" s="146">
        <v>44775</v>
      </c>
      <c r="T482" s="80" t="s">
        <v>213</v>
      </c>
    </row>
    <row r="483" spans="14:20">
      <c r="N483" s="80">
        <v>24</v>
      </c>
      <c r="O483" s="80">
        <v>24095</v>
      </c>
      <c r="P483" s="80" t="s">
        <v>466</v>
      </c>
      <c r="Q483" s="15" t="str">
        <f t="shared" si="7"/>
        <v>24 - CHALAIS</v>
      </c>
      <c r="R483" s="146">
        <v>44658</v>
      </c>
      <c r="S483" s="146">
        <v>44726</v>
      </c>
      <c r="T483" s="80" t="s">
        <v>213</v>
      </c>
    </row>
    <row r="484" spans="14:20">
      <c r="N484" s="80">
        <v>24</v>
      </c>
      <c r="O484" s="80">
        <v>24096</v>
      </c>
      <c r="P484" s="80" t="s">
        <v>723</v>
      </c>
      <c r="Q484" s="15" t="str">
        <f t="shared" si="7"/>
        <v>24 - CHAMPAGNAC-DE-BELAIR</v>
      </c>
      <c r="R484" s="146">
        <v>44671</v>
      </c>
      <c r="S484" s="146">
        <v>44693</v>
      </c>
      <c r="T484" s="80" t="s">
        <v>213</v>
      </c>
    </row>
    <row r="485" spans="14:20">
      <c r="N485" s="80">
        <v>24</v>
      </c>
      <c r="O485" s="80">
        <v>24098</v>
      </c>
      <c r="P485" s="80" t="s">
        <v>724</v>
      </c>
      <c r="Q485" s="15" t="str">
        <f t="shared" si="7"/>
        <v>24 - CHAMPCEVINEL</v>
      </c>
      <c r="R485" s="146">
        <v>44657</v>
      </c>
      <c r="S485" s="146">
        <v>44693</v>
      </c>
      <c r="T485" s="80" t="s">
        <v>213</v>
      </c>
    </row>
    <row r="486" spans="14:20">
      <c r="N486" s="80">
        <v>24</v>
      </c>
      <c r="O486" s="80">
        <v>24100</v>
      </c>
      <c r="P486" s="80" t="s">
        <v>725</v>
      </c>
      <c r="Q486" s="15" t="str">
        <f t="shared" si="7"/>
        <v>24 - CHAMPNIERS-ET-REILHAC</v>
      </c>
      <c r="R486" s="146">
        <v>44663</v>
      </c>
      <c r="S486" s="146">
        <v>44726</v>
      </c>
      <c r="T486" s="80" t="s">
        <v>213</v>
      </c>
    </row>
    <row r="487" spans="14:20">
      <c r="N487" s="80">
        <v>24</v>
      </c>
      <c r="O487" s="80">
        <v>24101</v>
      </c>
      <c r="P487" s="80" t="s">
        <v>726</v>
      </c>
      <c r="Q487" s="15" t="str">
        <f t="shared" si="7"/>
        <v>24 - CHAMPS-ROMAIN</v>
      </c>
      <c r="R487" s="146">
        <v>44663</v>
      </c>
      <c r="S487" s="146">
        <v>44726</v>
      </c>
      <c r="T487" s="80" t="s">
        <v>213</v>
      </c>
    </row>
    <row r="488" spans="14:20">
      <c r="N488" s="80">
        <v>24</v>
      </c>
      <c r="O488" s="80">
        <v>24102</v>
      </c>
      <c r="P488" s="80" t="s">
        <v>727</v>
      </c>
      <c r="Q488" s="15" t="str">
        <f t="shared" si="7"/>
        <v>24 - CHANCELADE</v>
      </c>
      <c r="R488" s="146">
        <v>44657</v>
      </c>
      <c r="S488" s="146">
        <v>44693</v>
      </c>
      <c r="T488" s="80" t="s">
        <v>213</v>
      </c>
    </row>
    <row r="489" spans="14:20">
      <c r="N489" s="80">
        <v>24</v>
      </c>
      <c r="O489" s="80">
        <v>24104</v>
      </c>
      <c r="P489" s="80" t="s">
        <v>728</v>
      </c>
      <c r="Q489" s="15" t="str">
        <f t="shared" si="7"/>
        <v>24 - CHANTERAC</v>
      </c>
      <c r="R489" s="146">
        <v>44675</v>
      </c>
      <c r="S489" s="146">
        <v>44693</v>
      </c>
      <c r="T489" s="80" t="s">
        <v>213</v>
      </c>
    </row>
    <row r="490" spans="14:20">
      <c r="N490" s="80">
        <v>24</v>
      </c>
      <c r="O490" s="80">
        <v>24106</v>
      </c>
      <c r="P490" s="80" t="s">
        <v>729</v>
      </c>
      <c r="Q490" s="15" t="str">
        <f t="shared" si="7"/>
        <v>24 - CHAPELLE-AUBAREIL</v>
      </c>
      <c r="R490" s="146">
        <v>44655</v>
      </c>
      <c r="S490" s="146">
        <v>44768</v>
      </c>
      <c r="T490" s="80" t="s">
        <v>213</v>
      </c>
    </row>
    <row r="491" spans="14:20">
      <c r="N491" s="80">
        <v>24</v>
      </c>
      <c r="O491" s="80">
        <v>24107</v>
      </c>
      <c r="P491" s="80" t="s">
        <v>730</v>
      </c>
      <c r="Q491" s="15" t="str">
        <f t="shared" si="7"/>
        <v>24 - CHAPELLE-FAUCHER</v>
      </c>
      <c r="R491" s="146">
        <v>44671</v>
      </c>
      <c r="S491" s="146">
        <v>44748</v>
      </c>
      <c r="T491" s="80" t="s">
        <v>213</v>
      </c>
    </row>
    <row r="492" spans="14:20">
      <c r="N492" s="80">
        <v>24</v>
      </c>
      <c r="O492" s="80">
        <v>24108</v>
      </c>
      <c r="P492" s="80" t="s">
        <v>731</v>
      </c>
      <c r="Q492" s="15" t="str">
        <f t="shared" si="7"/>
        <v>24 - CHAPELLE-GONAGUET</v>
      </c>
      <c r="R492" s="146">
        <v>44677</v>
      </c>
      <c r="S492" s="146">
        <v>44693</v>
      </c>
      <c r="T492" s="80" t="s">
        <v>213</v>
      </c>
    </row>
    <row r="493" spans="14:20">
      <c r="N493" s="80">
        <v>24</v>
      </c>
      <c r="O493" s="80">
        <v>24109</v>
      </c>
      <c r="P493" s="80" t="s">
        <v>732</v>
      </c>
      <c r="Q493" s="15" t="str">
        <f t="shared" si="7"/>
        <v>24 - CHAPELLE-GRESIGNAC</v>
      </c>
      <c r="R493" s="146">
        <v>44686</v>
      </c>
      <c r="S493" s="146">
        <v>44693</v>
      </c>
      <c r="T493" s="80" t="s">
        <v>213</v>
      </c>
    </row>
    <row r="494" spans="14:20">
      <c r="N494" s="80">
        <v>24</v>
      </c>
      <c r="O494" s="80">
        <v>24111</v>
      </c>
      <c r="P494" s="80" t="s">
        <v>733</v>
      </c>
      <c r="Q494" s="15" t="str">
        <f t="shared" si="7"/>
        <v>24 - CHAPELLE-MONTMOREAU</v>
      </c>
      <c r="R494" s="146">
        <v>44677</v>
      </c>
      <c r="S494" s="146">
        <v>44693</v>
      </c>
      <c r="T494" s="80" t="s">
        <v>213</v>
      </c>
    </row>
    <row r="495" spans="14:20">
      <c r="N495" s="80">
        <v>24</v>
      </c>
      <c r="O495" s="80">
        <v>24113</v>
      </c>
      <c r="P495" s="80" t="s">
        <v>734</v>
      </c>
      <c r="Q495" s="15" t="str">
        <f t="shared" si="7"/>
        <v>24 - CHAPELLE-SAINT-JEAN</v>
      </c>
      <c r="R495" s="146">
        <v>44658</v>
      </c>
      <c r="S495" s="146">
        <v>44743</v>
      </c>
      <c r="T495" s="80" t="s">
        <v>213</v>
      </c>
    </row>
    <row r="496" spans="14:20">
      <c r="N496" s="80">
        <v>24</v>
      </c>
      <c r="O496" s="80">
        <v>24114</v>
      </c>
      <c r="P496" s="80" t="s">
        <v>735</v>
      </c>
      <c r="Q496" s="15" t="str">
        <f t="shared" si="7"/>
        <v>24 - CHASSAIGNES</v>
      </c>
      <c r="R496" s="146">
        <v>44686</v>
      </c>
      <c r="S496" s="146">
        <v>44727</v>
      </c>
      <c r="T496" s="80" t="s">
        <v>213</v>
      </c>
    </row>
    <row r="497" spans="14:20">
      <c r="N497" s="80">
        <v>24</v>
      </c>
      <c r="O497" s="80">
        <v>24115</v>
      </c>
      <c r="P497" s="80" t="s">
        <v>736</v>
      </c>
      <c r="Q497" s="15" t="str">
        <f t="shared" si="7"/>
        <v>24 - CHATEAU-L'EVEQUE</v>
      </c>
      <c r="R497" s="146">
        <v>44657</v>
      </c>
      <c r="S497" s="146">
        <v>44693</v>
      </c>
      <c r="T497" s="80" t="s">
        <v>213</v>
      </c>
    </row>
    <row r="498" spans="14:20">
      <c r="N498" s="80">
        <v>24</v>
      </c>
      <c r="O498" s="80">
        <v>24116</v>
      </c>
      <c r="P498" s="80" t="s">
        <v>737</v>
      </c>
      <c r="Q498" s="15" t="str">
        <f t="shared" si="7"/>
        <v>24 - CHATRES</v>
      </c>
      <c r="R498" s="146">
        <v>44658</v>
      </c>
      <c r="S498" s="146">
        <v>44743</v>
      </c>
      <c r="T498" s="80" t="s">
        <v>213</v>
      </c>
    </row>
    <row r="499" spans="14:20">
      <c r="N499" s="80">
        <v>24</v>
      </c>
      <c r="O499" s="80">
        <v>24117</v>
      </c>
      <c r="P499" s="80" t="s">
        <v>738</v>
      </c>
      <c r="Q499" s="15" t="str">
        <f t="shared" si="7"/>
        <v>24 - COTEAUX PERIGOURDINS</v>
      </c>
      <c r="R499" s="146">
        <v>44655</v>
      </c>
      <c r="S499" s="146">
        <v>44768</v>
      </c>
      <c r="T499" s="80" t="s">
        <v>213</v>
      </c>
    </row>
    <row r="500" spans="14:20">
      <c r="N500" s="80">
        <v>24</v>
      </c>
      <c r="O500" s="80">
        <v>24120</v>
      </c>
      <c r="P500" s="80" t="s">
        <v>739</v>
      </c>
      <c r="Q500" s="15" t="str">
        <f t="shared" si="7"/>
        <v>24 - CHERVEIX-CUBAS</v>
      </c>
      <c r="R500" s="146">
        <v>44658</v>
      </c>
      <c r="S500" s="146">
        <v>44748</v>
      </c>
      <c r="T500" s="80" t="s">
        <v>213</v>
      </c>
    </row>
    <row r="501" spans="14:20">
      <c r="N501" s="80">
        <v>24</v>
      </c>
      <c r="O501" s="80">
        <v>24121</v>
      </c>
      <c r="P501" s="80" t="s">
        <v>740</v>
      </c>
      <c r="Q501" s="15" t="str">
        <f t="shared" si="7"/>
        <v>24 - CHOURGNAC</v>
      </c>
      <c r="R501" s="146">
        <v>44658</v>
      </c>
      <c r="S501" s="146">
        <v>44693</v>
      </c>
      <c r="T501" s="80" t="s">
        <v>213</v>
      </c>
    </row>
    <row r="502" spans="14:20">
      <c r="N502" s="80">
        <v>24</v>
      </c>
      <c r="O502" s="80">
        <v>24122</v>
      </c>
      <c r="P502" s="80" t="s">
        <v>741</v>
      </c>
      <c r="Q502" s="15" t="str">
        <f t="shared" si="7"/>
        <v>24 - CLADECH</v>
      </c>
      <c r="R502" s="146">
        <v>44665</v>
      </c>
      <c r="S502" s="146">
        <v>44693</v>
      </c>
      <c r="T502" s="80" t="s">
        <v>213</v>
      </c>
    </row>
    <row r="503" spans="14:20">
      <c r="N503" s="80">
        <v>24</v>
      </c>
      <c r="O503" s="80">
        <v>24123</v>
      </c>
      <c r="P503" s="80" t="s">
        <v>742</v>
      </c>
      <c r="Q503" s="15" t="str">
        <f t="shared" si="7"/>
        <v>24 - CLERMONT-DE-BEAUREGARD</v>
      </c>
      <c r="R503" s="146">
        <v>44655</v>
      </c>
      <c r="S503" s="146">
        <v>44775</v>
      </c>
      <c r="T503" s="80" t="s">
        <v>213</v>
      </c>
    </row>
    <row r="504" spans="14:20">
      <c r="N504" s="80">
        <v>24</v>
      </c>
      <c r="O504" s="80">
        <v>24124</v>
      </c>
      <c r="P504" s="80" t="s">
        <v>743</v>
      </c>
      <c r="Q504" s="15" t="str">
        <f t="shared" si="7"/>
        <v>24 - CLERMONT-D'EXCIDEUIL</v>
      </c>
      <c r="R504" s="146">
        <v>44658</v>
      </c>
      <c r="S504" s="146">
        <v>44748</v>
      </c>
      <c r="T504" s="80" t="s">
        <v>213</v>
      </c>
    </row>
    <row r="505" spans="14:20">
      <c r="N505" s="80">
        <v>24</v>
      </c>
      <c r="O505" s="80">
        <v>24126</v>
      </c>
      <c r="P505" s="80" t="s">
        <v>744</v>
      </c>
      <c r="Q505" s="15" t="str">
        <f t="shared" si="7"/>
        <v>24 - COLOMBIER</v>
      </c>
      <c r="R505" s="146">
        <v>44657</v>
      </c>
      <c r="S505" s="146">
        <v>44740</v>
      </c>
      <c r="T505" s="80" t="s">
        <v>213</v>
      </c>
    </row>
    <row r="506" spans="14:20">
      <c r="N506" s="80">
        <v>24</v>
      </c>
      <c r="O506" s="80">
        <v>24127</v>
      </c>
      <c r="P506" s="80" t="s">
        <v>745</v>
      </c>
      <c r="Q506" s="15" t="str">
        <f t="shared" si="7"/>
        <v>24 - COLY</v>
      </c>
      <c r="R506" s="146">
        <v>44657</v>
      </c>
      <c r="S506" s="146">
        <v>44751</v>
      </c>
      <c r="T506" s="80" t="s">
        <v>213</v>
      </c>
    </row>
    <row r="507" spans="14:20">
      <c r="N507" s="80">
        <v>24</v>
      </c>
      <c r="O507" s="80">
        <v>24128</v>
      </c>
      <c r="P507" s="80" t="s">
        <v>746</v>
      </c>
      <c r="Q507" s="15" t="str">
        <f t="shared" si="7"/>
        <v>24 - COMBERANCHE-ET-EPELUCHE</v>
      </c>
      <c r="R507" s="146">
        <v>44686</v>
      </c>
      <c r="S507" s="146">
        <v>44727</v>
      </c>
      <c r="T507" s="80" t="s">
        <v>213</v>
      </c>
    </row>
    <row r="508" spans="14:20">
      <c r="N508" s="80">
        <v>24</v>
      </c>
      <c r="O508" s="80">
        <v>24129</v>
      </c>
      <c r="P508" s="80" t="s">
        <v>747</v>
      </c>
      <c r="Q508" s="15" t="str">
        <f t="shared" si="7"/>
        <v>24 - CONDAT-SUR-TRINCOU</v>
      </c>
      <c r="R508" s="146">
        <v>44671</v>
      </c>
      <c r="S508" s="146">
        <v>44693</v>
      </c>
      <c r="T508" s="80" t="s">
        <v>213</v>
      </c>
    </row>
    <row r="509" spans="14:20">
      <c r="N509" s="80">
        <v>24</v>
      </c>
      <c r="O509" s="80">
        <v>24130</v>
      </c>
      <c r="P509" s="80" t="s">
        <v>748</v>
      </c>
      <c r="Q509" s="15" t="str">
        <f t="shared" si="7"/>
        <v>24 - CONDAT-SUR-VEZERE</v>
      </c>
      <c r="R509" s="146">
        <v>44657</v>
      </c>
      <c r="S509" s="146">
        <v>44751</v>
      </c>
      <c r="T509" s="80" t="s">
        <v>213</v>
      </c>
    </row>
    <row r="510" spans="14:20">
      <c r="N510" s="80">
        <v>24</v>
      </c>
      <c r="O510" s="80">
        <v>24132</v>
      </c>
      <c r="P510" s="80" t="s">
        <v>749</v>
      </c>
      <c r="Q510" s="15" t="str">
        <f t="shared" si="7"/>
        <v>24 - CONNE-DE-LABARDE</v>
      </c>
      <c r="R510" s="146">
        <v>44657</v>
      </c>
      <c r="S510" s="146">
        <v>44740</v>
      </c>
      <c r="T510" s="80" t="s">
        <v>213</v>
      </c>
    </row>
    <row r="511" spans="14:20">
      <c r="N511" s="80">
        <v>24</v>
      </c>
      <c r="O511" s="80">
        <v>24133</v>
      </c>
      <c r="P511" s="80" t="s">
        <v>750</v>
      </c>
      <c r="Q511" s="15" t="str">
        <f t="shared" si="7"/>
        <v>24 - COQUILLE</v>
      </c>
      <c r="R511" s="146">
        <v>44658</v>
      </c>
      <c r="S511" s="146">
        <v>44726</v>
      </c>
      <c r="T511" s="80" t="s">
        <v>213</v>
      </c>
    </row>
    <row r="512" spans="14:20">
      <c r="N512" s="80">
        <v>24</v>
      </c>
      <c r="O512" s="80">
        <v>24134</v>
      </c>
      <c r="P512" s="80" t="s">
        <v>751</v>
      </c>
      <c r="Q512" s="15" t="str">
        <f t="shared" si="7"/>
        <v>24 - CORGNAC-SUR-L'ISLE</v>
      </c>
      <c r="R512" s="146">
        <v>44658</v>
      </c>
      <c r="S512" s="146">
        <v>44768</v>
      </c>
      <c r="T512" s="80" t="s">
        <v>213</v>
      </c>
    </row>
    <row r="513" spans="14:20">
      <c r="N513" s="80">
        <v>24</v>
      </c>
      <c r="O513" s="80">
        <v>24135</v>
      </c>
      <c r="P513" s="80" t="s">
        <v>752</v>
      </c>
      <c r="Q513" s="15" t="str">
        <f t="shared" si="7"/>
        <v>24 - CORNILLE</v>
      </c>
      <c r="R513" s="146">
        <v>44657</v>
      </c>
      <c r="S513" s="146">
        <v>44693</v>
      </c>
      <c r="T513" s="80" t="s">
        <v>213</v>
      </c>
    </row>
    <row r="514" spans="14:20">
      <c r="N514" s="80">
        <v>24</v>
      </c>
      <c r="O514" s="80">
        <v>24136</v>
      </c>
      <c r="P514" s="80" t="s">
        <v>753</v>
      </c>
      <c r="Q514" s="15" t="str">
        <f t="shared" si="7"/>
        <v>24 - COUBJOURS</v>
      </c>
      <c r="R514" s="146">
        <v>44658</v>
      </c>
      <c r="S514" s="146">
        <v>44735</v>
      </c>
      <c r="T514" s="80" t="s">
        <v>213</v>
      </c>
    </row>
    <row r="515" spans="14:20">
      <c r="N515" s="80">
        <v>24</v>
      </c>
      <c r="O515" s="80">
        <v>24137</v>
      </c>
      <c r="P515" s="80" t="s">
        <v>754</v>
      </c>
      <c r="Q515" s="15" t="str">
        <f t="shared" si="7"/>
        <v>24 - COULAURES</v>
      </c>
      <c r="R515" s="146">
        <v>44658</v>
      </c>
      <c r="S515" s="146">
        <v>44768</v>
      </c>
      <c r="T515" s="80" t="s">
        <v>213</v>
      </c>
    </row>
    <row r="516" spans="14:20">
      <c r="N516" s="80">
        <v>24</v>
      </c>
      <c r="O516" s="80">
        <v>24138</v>
      </c>
      <c r="P516" s="80" t="s">
        <v>755</v>
      </c>
      <c r="Q516" s="15" t="str">
        <f t="shared" si="7"/>
        <v>24 - COULOUNIEIX-CHAMIERS</v>
      </c>
      <c r="R516" s="146">
        <v>44655</v>
      </c>
      <c r="S516" s="146">
        <v>44755</v>
      </c>
      <c r="T516" s="80" t="s">
        <v>213</v>
      </c>
    </row>
    <row r="517" spans="14:20">
      <c r="N517" s="80">
        <v>24</v>
      </c>
      <c r="O517" s="80">
        <v>24139</v>
      </c>
      <c r="P517" s="80" t="s">
        <v>756</v>
      </c>
      <c r="Q517" s="15" t="str">
        <f t="shared" si="7"/>
        <v>24 - COURSAC</v>
      </c>
      <c r="R517" s="146">
        <v>44655</v>
      </c>
      <c r="S517" s="146">
        <v>44755</v>
      </c>
      <c r="T517" s="80" t="s">
        <v>213</v>
      </c>
    </row>
    <row r="518" spans="14:20">
      <c r="N518" s="80">
        <v>24</v>
      </c>
      <c r="O518" s="80">
        <v>24140</v>
      </c>
      <c r="P518" s="80" t="s">
        <v>757</v>
      </c>
      <c r="Q518" s="15" t="str">
        <f t="shared" si="7"/>
        <v>24 - COURS-DE-PILE</v>
      </c>
      <c r="R518" s="146">
        <v>44657</v>
      </c>
      <c r="S518" s="146">
        <v>44740</v>
      </c>
      <c r="T518" s="80" t="s">
        <v>213</v>
      </c>
    </row>
    <row r="519" spans="14:20">
      <c r="N519" s="80">
        <v>24</v>
      </c>
      <c r="O519" s="80">
        <v>24142</v>
      </c>
      <c r="P519" s="80" t="s">
        <v>758</v>
      </c>
      <c r="Q519" s="15" t="str">
        <f t="shared" si="7"/>
        <v>24 - COUX ET BIGAROQUE-MOUZENS</v>
      </c>
      <c r="R519" s="146">
        <v>44655</v>
      </c>
      <c r="S519" s="146">
        <v>44755</v>
      </c>
      <c r="T519" s="80" t="s">
        <v>213</v>
      </c>
    </row>
    <row r="520" spans="14:20">
      <c r="N520" s="80">
        <v>24</v>
      </c>
      <c r="O520" s="80">
        <v>24143</v>
      </c>
      <c r="P520" s="80" t="s">
        <v>759</v>
      </c>
      <c r="Q520" s="15" t="str">
        <f t="shared" si="7"/>
        <v>24 - COUZE-ET-SAINT-FRONT</v>
      </c>
      <c r="R520" s="146">
        <v>44655</v>
      </c>
      <c r="S520" s="146">
        <v>44755</v>
      </c>
      <c r="T520" s="80" t="s">
        <v>213</v>
      </c>
    </row>
    <row r="521" spans="14:20">
      <c r="N521" s="80">
        <v>24</v>
      </c>
      <c r="O521" s="80">
        <v>24145</v>
      </c>
      <c r="P521" s="80" t="s">
        <v>760</v>
      </c>
      <c r="Q521" s="15" t="str">
        <f t="shared" si="7"/>
        <v>24 - CREYSSE</v>
      </c>
      <c r="R521" s="146">
        <v>44657</v>
      </c>
      <c r="S521" s="146">
        <v>44755</v>
      </c>
      <c r="T521" s="80" t="s">
        <v>213</v>
      </c>
    </row>
    <row r="522" spans="14:20">
      <c r="N522" s="80">
        <v>24</v>
      </c>
      <c r="O522" s="80">
        <v>24146</v>
      </c>
      <c r="P522" s="80" t="s">
        <v>761</v>
      </c>
      <c r="Q522" s="15" t="str">
        <f t="shared" si="7"/>
        <v>24 - CREYSSENSAC-ET-PISSOT</v>
      </c>
      <c r="R522" s="146">
        <v>44655</v>
      </c>
      <c r="S522" s="146">
        <v>44775</v>
      </c>
      <c r="T522" s="80" t="s">
        <v>213</v>
      </c>
    </row>
    <row r="523" spans="14:20">
      <c r="N523" s="80">
        <v>24</v>
      </c>
      <c r="O523" s="80">
        <v>24147</v>
      </c>
      <c r="P523" s="80" t="s">
        <v>762</v>
      </c>
      <c r="Q523" s="15" t="str">
        <f t="shared" si="7"/>
        <v>24 - CUBJAC-AUVEZERE-VAL D'ANS</v>
      </c>
      <c r="R523" s="146">
        <v>44657</v>
      </c>
      <c r="S523" s="146">
        <v>44748</v>
      </c>
      <c r="T523" s="80" t="s">
        <v>213</v>
      </c>
    </row>
    <row r="524" spans="14:20">
      <c r="N524" s="80">
        <v>24</v>
      </c>
      <c r="O524" s="80">
        <v>24148</v>
      </c>
      <c r="P524" s="80" t="s">
        <v>763</v>
      </c>
      <c r="Q524" s="15" t="str">
        <f t="shared" ref="Q524:Q587" si="8">CONCATENATE(N524," - ",P524)</f>
        <v>24 - CUNEGES</v>
      </c>
      <c r="R524" s="146">
        <v>44666</v>
      </c>
      <c r="S524" s="146">
        <v>44740</v>
      </c>
      <c r="T524" s="80" t="s">
        <v>213</v>
      </c>
    </row>
    <row r="525" spans="14:20">
      <c r="N525" s="80">
        <v>24</v>
      </c>
      <c r="O525" s="80">
        <v>24150</v>
      </c>
      <c r="P525" s="80" t="s">
        <v>764</v>
      </c>
      <c r="Q525" s="15" t="str">
        <f t="shared" si="8"/>
        <v>24 - DAGLAN</v>
      </c>
      <c r="R525" s="146">
        <v>44671</v>
      </c>
      <c r="S525" s="146">
        <v>44735</v>
      </c>
      <c r="T525" s="80" t="s">
        <v>213</v>
      </c>
    </row>
    <row r="526" spans="14:20">
      <c r="N526" s="80">
        <v>24</v>
      </c>
      <c r="O526" s="80">
        <v>24151</v>
      </c>
      <c r="P526" s="80" t="s">
        <v>765</v>
      </c>
      <c r="Q526" s="15" t="str">
        <f t="shared" si="8"/>
        <v>24 - DOISSAT</v>
      </c>
      <c r="R526" s="146">
        <v>44675</v>
      </c>
      <c r="S526" s="146">
        <v>44735</v>
      </c>
      <c r="T526" s="80" t="s">
        <v>213</v>
      </c>
    </row>
    <row r="527" spans="14:20">
      <c r="N527" s="80">
        <v>24</v>
      </c>
      <c r="O527" s="80">
        <v>24152</v>
      </c>
      <c r="P527" s="80" t="s">
        <v>766</v>
      </c>
      <c r="Q527" s="15" t="str">
        <f t="shared" si="8"/>
        <v>24 - DOMME</v>
      </c>
      <c r="R527" s="146">
        <v>44655</v>
      </c>
      <c r="S527" s="146">
        <v>44735</v>
      </c>
      <c r="T527" s="80" t="s">
        <v>213</v>
      </c>
    </row>
    <row r="528" spans="14:20">
      <c r="N528" s="80">
        <v>24</v>
      </c>
      <c r="O528" s="80">
        <v>24153</v>
      </c>
      <c r="P528" s="80" t="s">
        <v>767</v>
      </c>
      <c r="Q528" s="15" t="str">
        <f t="shared" si="8"/>
        <v>24 - DORNAC</v>
      </c>
      <c r="R528" s="146">
        <v>44655</v>
      </c>
      <c r="S528" s="146">
        <v>44768</v>
      </c>
      <c r="T528" s="80" t="s">
        <v>213</v>
      </c>
    </row>
    <row r="529" spans="14:20">
      <c r="N529" s="80">
        <v>24</v>
      </c>
      <c r="O529" s="80">
        <v>24155</v>
      </c>
      <c r="P529" s="80" t="s">
        <v>768</v>
      </c>
      <c r="Q529" s="15" t="str">
        <f t="shared" si="8"/>
        <v>24 - DOUVILLE</v>
      </c>
      <c r="R529" s="146">
        <v>44655</v>
      </c>
      <c r="S529" s="146">
        <v>44775</v>
      </c>
      <c r="T529" s="80" t="s">
        <v>213</v>
      </c>
    </row>
    <row r="530" spans="14:20">
      <c r="N530" s="80">
        <v>24</v>
      </c>
      <c r="O530" s="80">
        <v>24156</v>
      </c>
      <c r="P530" s="80" t="s">
        <v>769</v>
      </c>
      <c r="Q530" s="15" t="str">
        <f t="shared" si="8"/>
        <v>24 - DOUZE</v>
      </c>
      <c r="R530" s="146">
        <v>44655</v>
      </c>
      <c r="S530" s="146">
        <v>44775</v>
      </c>
      <c r="T530" s="80" t="s">
        <v>213</v>
      </c>
    </row>
    <row r="531" spans="14:20">
      <c r="N531" s="80">
        <v>24</v>
      </c>
      <c r="O531" s="80">
        <v>24157</v>
      </c>
      <c r="P531" s="80" t="s">
        <v>770</v>
      </c>
      <c r="Q531" s="15" t="str">
        <f t="shared" si="8"/>
        <v>24 - DOUZILLAC</v>
      </c>
      <c r="R531" s="146">
        <v>44671</v>
      </c>
      <c r="S531" s="146">
        <v>44755</v>
      </c>
      <c r="T531" s="80" t="s">
        <v>213</v>
      </c>
    </row>
    <row r="532" spans="14:20">
      <c r="N532" s="80">
        <v>24</v>
      </c>
      <c r="O532" s="80">
        <v>24158</v>
      </c>
      <c r="P532" s="80" t="s">
        <v>771</v>
      </c>
      <c r="Q532" s="15" t="str">
        <f t="shared" si="8"/>
        <v>24 - DUSSAC</v>
      </c>
      <c r="R532" s="146">
        <v>44658</v>
      </c>
      <c r="S532" s="146">
        <v>44768</v>
      </c>
      <c r="T532" s="80" t="s">
        <v>213</v>
      </c>
    </row>
    <row r="533" spans="14:20">
      <c r="N533" s="80">
        <v>24</v>
      </c>
      <c r="O533" s="80">
        <v>24159</v>
      </c>
      <c r="P533" s="80" t="s">
        <v>772</v>
      </c>
      <c r="Q533" s="15" t="str">
        <f t="shared" si="8"/>
        <v>24 - ECHOURGNAC</v>
      </c>
      <c r="R533" s="146">
        <v>44686</v>
      </c>
      <c r="S533" s="146">
        <v>44693</v>
      </c>
      <c r="T533" s="80" t="s">
        <v>213</v>
      </c>
    </row>
    <row r="534" spans="14:20">
      <c r="N534" s="80">
        <v>24</v>
      </c>
      <c r="O534" s="80">
        <v>24160</v>
      </c>
      <c r="P534" s="80" t="s">
        <v>773</v>
      </c>
      <c r="Q534" s="15" t="str">
        <f t="shared" si="8"/>
        <v>24 - EGLISE-NEUVE-DE-VERGT</v>
      </c>
      <c r="R534" s="146">
        <v>44655</v>
      </c>
      <c r="S534" s="146">
        <v>44775</v>
      </c>
      <c r="T534" s="80" t="s">
        <v>213</v>
      </c>
    </row>
    <row r="535" spans="14:20">
      <c r="N535" s="80">
        <v>24</v>
      </c>
      <c r="O535" s="80">
        <v>24161</v>
      </c>
      <c r="P535" s="80" t="s">
        <v>774</v>
      </c>
      <c r="Q535" s="15" t="str">
        <f t="shared" si="8"/>
        <v>24 - EGLISE-NEUVE-D'ISSAC</v>
      </c>
      <c r="R535" s="146">
        <v>44657</v>
      </c>
      <c r="S535" s="146">
        <v>44755</v>
      </c>
      <c r="T535" s="80" t="s">
        <v>213</v>
      </c>
    </row>
    <row r="536" spans="14:20">
      <c r="N536" s="80">
        <v>24</v>
      </c>
      <c r="O536" s="80">
        <v>24162</v>
      </c>
      <c r="P536" s="80" t="s">
        <v>775</v>
      </c>
      <c r="Q536" s="15" t="str">
        <f t="shared" si="8"/>
        <v>24 - ESCOIRE</v>
      </c>
      <c r="R536" s="146">
        <v>44657</v>
      </c>
      <c r="S536" s="146">
        <v>44693</v>
      </c>
      <c r="T536" s="80" t="s">
        <v>213</v>
      </c>
    </row>
    <row r="537" spans="14:20">
      <c r="N537" s="80">
        <v>24</v>
      </c>
      <c r="O537" s="80">
        <v>24163</v>
      </c>
      <c r="P537" s="80" t="s">
        <v>776</v>
      </c>
      <c r="Q537" s="15" t="str">
        <f t="shared" si="8"/>
        <v>24 - ETOUARS</v>
      </c>
      <c r="R537" s="146">
        <v>44663</v>
      </c>
      <c r="S537" s="146">
        <v>44693</v>
      </c>
      <c r="T537" s="80" t="s">
        <v>213</v>
      </c>
    </row>
    <row r="538" spans="14:20">
      <c r="N538" s="80">
        <v>24</v>
      </c>
      <c r="O538" s="80">
        <v>24164</v>
      </c>
      <c r="P538" s="80" t="s">
        <v>777</v>
      </c>
      <c r="Q538" s="15" t="str">
        <f t="shared" si="8"/>
        <v>24 - EXCIDEUIL</v>
      </c>
      <c r="R538" s="146">
        <v>44658</v>
      </c>
      <c r="S538" s="146">
        <v>44748</v>
      </c>
      <c r="T538" s="80" t="s">
        <v>213</v>
      </c>
    </row>
    <row r="539" spans="14:20">
      <c r="N539" s="80">
        <v>24</v>
      </c>
      <c r="O539" s="80">
        <v>24165</v>
      </c>
      <c r="P539" s="80" t="s">
        <v>778</v>
      </c>
      <c r="Q539" s="15" t="str">
        <f t="shared" si="8"/>
        <v>24 - EYGURANDE-ET-GARDEDEUIL</v>
      </c>
      <c r="R539" s="146">
        <v>44686</v>
      </c>
      <c r="S539" s="146">
        <v>44693</v>
      </c>
      <c r="T539" s="80" t="s">
        <v>213</v>
      </c>
    </row>
    <row r="540" spans="14:20">
      <c r="N540" s="80">
        <v>24</v>
      </c>
      <c r="O540" s="80">
        <v>24167</v>
      </c>
      <c r="P540" s="80" t="s">
        <v>779</v>
      </c>
      <c r="Q540" s="15" t="str">
        <f t="shared" si="8"/>
        <v>24 - EYMET</v>
      </c>
      <c r="R540" s="146">
        <v>44666</v>
      </c>
      <c r="S540" s="146">
        <v>44755</v>
      </c>
      <c r="T540" s="80" t="s">
        <v>213</v>
      </c>
    </row>
    <row r="541" spans="14:20">
      <c r="N541" s="80">
        <v>24</v>
      </c>
      <c r="O541" s="80">
        <v>24168</v>
      </c>
      <c r="P541" s="80" t="s">
        <v>780</v>
      </c>
      <c r="Q541" s="15" t="str">
        <f t="shared" si="8"/>
        <v>24 - PLAISANCE</v>
      </c>
      <c r="R541" s="146">
        <v>44666</v>
      </c>
      <c r="S541" s="146">
        <v>44735</v>
      </c>
      <c r="T541" s="80" t="s">
        <v>213</v>
      </c>
    </row>
    <row r="542" spans="14:20">
      <c r="N542" s="80">
        <v>24</v>
      </c>
      <c r="O542" s="80">
        <v>24170</v>
      </c>
      <c r="P542" s="80" t="s">
        <v>781</v>
      </c>
      <c r="Q542" s="15" t="str">
        <f t="shared" si="8"/>
        <v>24 - EYVIRAT</v>
      </c>
      <c r="R542" s="146">
        <v>44671</v>
      </c>
      <c r="S542" s="146">
        <v>44693</v>
      </c>
      <c r="T542" s="80" t="s">
        <v>213</v>
      </c>
    </row>
    <row r="543" spans="14:20">
      <c r="N543" s="80">
        <v>24</v>
      </c>
      <c r="O543" s="80">
        <v>24171</v>
      </c>
      <c r="P543" s="80" t="s">
        <v>782</v>
      </c>
      <c r="Q543" s="15" t="str">
        <f t="shared" si="8"/>
        <v>24 - EYZERAC</v>
      </c>
      <c r="R543" s="146">
        <v>44658</v>
      </c>
      <c r="S543" s="146">
        <v>44768</v>
      </c>
      <c r="T543" s="80" t="s">
        <v>213</v>
      </c>
    </row>
    <row r="544" spans="14:20">
      <c r="N544" s="80">
        <v>24</v>
      </c>
      <c r="O544" s="80">
        <v>24172</v>
      </c>
      <c r="P544" s="80" t="s">
        <v>783</v>
      </c>
      <c r="Q544" s="15" t="str">
        <f t="shared" si="8"/>
        <v>24 - EYZIES</v>
      </c>
      <c r="R544" s="146">
        <v>44655</v>
      </c>
      <c r="S544" s="146">
        <v>44755</v>
      </c>
      <c r="T544" s="80" t="s">
        <v>213</v>
      </c>
    </row>
    <row r="545" spans="14:20">
      <c r="N545" s="80">
        <v>24</v>
      </c>
      <c r="O545" s="80">
        <v>24174</v>
      </c>
      <c r="P545" s="80" t="s">
        <v>784</v>
      </c>
      <c r="Q545" s="15" t="str">
        <f t="shared" si="8"/>
        <v>24 - FANLAC NORD DE LA GR 36</v>
      </c>
      <c r="R545" s="146">
        <v>44657</v>
      </c>
      <c r="S545" s="146">
        <v>44813</v>
      </c>
      <c r="T545" s="80" t="s">
        <v>213</v>
      </c>
    </row>
    <row r="546" spans="14:20">
      <c r="N546" s="80">
        <v>24</v>
      </c>
      <c r="O546" s="80">
        <v>24175</v>
      </c>
      <c r="P546" s="80" t="s">
        <v>785</v>
      </c>
      <c r="Q546" s="15" t="str">
        <f t="shared" si="8"/>
        <v>24 - FARGES</v>
      </c>
      <c r="R546" s="146">
        <v>44657</v>
      </c>
      <c r="S546" s="146">
        <v>44740</v>
      </c>
      <c r="T546" s="80" t="s">
        <v>213</v>
      </c>
    </row>
    <row r="547" spans="14:20">
      <c r="N547" s="80">
        <v>24</v>
      </c>
      <c r="O547" s="80">
        <v>24176</v>
      </c>
      <c r="P547" s="80" t="s">
        <v>786</v>
      </c>
      <c r="Q547" s="15" t="str">
        <f t="shared" si="8"/>
        <v>24 - FAURILLES</v>
      </c>
      <c r="R547" s="146">
        <v>44666</v>
      </c>
      <c r="S547" s="146">
        <v>44740</v>
      </c>
      <c r="T547" s="80" t="s">
        <v>213</v>
      </c>
    </row>
    <row r="548" spans="14:20">
      <c r="N548" s="80">
        <v>24</v>
      </c>
      <c r="O548" s="80">
        <v>24177</v>
      </c>
      <c r="P548" s="80" t="s">
        <v>787</v>
      </c>
      <c r="Q548" s="15" t="str">
        <f t="shared" si="8"/>
        <v>24 - FAUX</v>
      </c>
      <c r="R548" s="146">
        <v>44657</v>
      </c>
      <c r="S548" s="146">
        <v>44740</v>
      </c>
      <c r="T548" s="80" t="s">
        <v>213</v>
      </c>
    </row>
    <row r="549" spans="14:20">
      <c r="N549" s="80">
        <v>24</v>
      </c>
      <c r="O549" s="80">
        <v>24179</v>
      </c>
      <c r="P549" s="80" t="s">
        <v>788</v>
      </c>
      <c r="Q549" s="15" t="str">
        <f t="shared" si="8"/>
        <v>24 - FEUILLADE</v>
      </c>
      <c r="R549" s="146">
        <v>44657</v>
      </c>
      <c r="S549" s="146">
        <v>44768</v>
      </c>
      <c r="T549" s="80" t="s">
        <v>213</v>
      </c>
    </row>
    <row r="550" spans="14:20">
      <c r="N550" s="80">
        <v>24</v>
      </c>
      <c r="O550" s="80">
        <v>24180</v>
      </c>
      <c r="P550" s="80" t="s">
        <v>789</v>
      </c>
      <c r="Q550" s="15" t="str">
        <f t="shared" si="8"/>
        <v>24 - FIRBEIX</v>
      </c>
      <c r="R550" s="146">
        <v>44658</v>
      </c>
      <c r="S550" s="146">
        <v>44726</v>
      </c>
      <c r="T550" s="80" t="s">
        <v>213</v>
      </c>
    </row>
    <row r="551" spans="14:20">
      <c r="N551" s="80">
        <v>24</v>
      </c>
      <c r="O551" s="80">
        <v>24181</v>
      </c>
      <c r="P551" s="80" t="s">
        <v>790</v>
      </c>
      <c r="Q551" s="15" t="str">
        <f t="shared" si="8"/>
        <v>24 - FLAUGEAC</v>
      </c>
      <c r="R551" s="146">
        <v>44666</v>
      </c>
      <c r="S551" s="146">
        <v>44740</v>
      </c>
      <c r="T551" s="80" t="s">
        <v>213</v>
      </c>
    </row>
    <row r="552" spans="14:20">
      <c r="N552" s="80">
        <v>24</v>
      </c>
      <c r="O552" s="80">
        <v>24182</v>
      </c>
      <c r="P552" s="80" t="s">
        <v>791</v>
      </c>
      <c r="Q552" s="15" t="str">
        <f t="shared" si="8"/>
        <v>24 - FLEIX</v>
      </c>
      <c r="R552" s="146">
        <v>44675</v>
      </c>
      <c r="S552" s="146">
        <v>44693</v>
      </c>
      <c r="T552" s="80" t="s">
        <v>213</v>
      </c>
    </row>
    <row r="553" spans="14:20">
      <c r="N553" s="80">
        <v>24</v>
      </c>
      <c r="O553" s="80">
        <v>24183</v>
      </c>
      <c r="P553" s="80" t="s">
        <v>792</v>
      </c>
      <c r="Q553" s="15" t="str">
        <f t="shared" si="8"/>
        <v>24 - FLEURAC</v>
      </c>
      <c r="R553" s="146">
        <v>44655</v>
      </c>
      <c r="S553" s="146">
        <v>44755</v>
      </c>
      <c r="T553" s="80" t="s">
        <v>213</v>
      </c>
    </row>
    <row r="554" spans="14:20">
      <c r="N554" s="80">
        <v>24</v>
      </c>
      <c r="O554" s="80">
        <v>24184</v>
      </c>
      <c r="P554" s="80" t="s">
        <v>793</v>
      </c>
      <c r="Q554" s="15" t="str">
        <f t="shared" si="8"/>
        <v>24 - FLORIMONT-GAUMIER</v>
      </c>
      <c r="R554" s="146">
        <v>44671</v>
      </c>
      <c r="S554" s="146">
        <v>44735</v>
      </c>
      <c r="T554" s="80" t="s">
        <v>213</v>
      </c>
    </row>
    <row r="555" spans="14:20">
      <c r="N555" s="80">
        <v>24</v>
      </c>
      <c r="O555" s="80">
        <v>24186</v>
      </c>
      <c r="P555" s="80" t="s">
        <v>794</v>
      </c>
      <c r="Q555" s="15" t="str">
        <f t="shared" si="8"/>
        <v>24 - FONROQUE</v>
      </c>
      <c r="R555" s="146">
        <v>44666</v>
      </c>
      <c r="S555" s="146">
        <v>44735</v>
      </c>
      <c r="T555" s="80" t="s">
        <v>213</v>
      </c>
    </row>
    <row r="556" spans="14:20">
      <c r="N556" s="80">
        <v>24</v>
      </c>
      <c r="O556" s="80">
        <v>24188</v>
      </c>
      <c r="P556" s="80" t="s">
        <v>795</v>
      </c>
      <c r="Q556" s="15" t="str">
        <f t="shared" si="8"/>
        <v>24 - FOSSEMAGNE</v>
      </c>
      <c r="R556" s="146">
        <v>44655</v>
      </c>
      <c r="S556" s="146">
        <v>44813</v>
      </c>
      <c r="T556" s="80" t="s">
        <v>213</v>
      </c>
    </row>
    <row r="557" spans="14:20">
      <c r="N557" s="80">
        <v>24</v>
      </c>
      <c r="O557" s="80">
        <v>24190</v>
      </c>
      <c r="P557" s="80" t="s">
        <v>796</v>
      </c>
      <c r="Q557" s="15" t="str">
        <f t="shared" si="8"/>
        <v>24 - FOULEIX</v>
      </c>
      <c r="R557" s="146">
        <v>44655</v>
      </c>
      <c r="S557" s="146">
        <v>44775</v>
      </c>
      <c r="T557" s="80" t="s">
        <v>213</v>
      </c>
    </row>
    <row r="558" spans="14:20">
      <c r="N558" s="80">
        <v>24</v>
      </c>
      <c r="O558" s="80">
        <v>24191</v>
      </c>
      <c r="P558" s="80" t="s">
        <v>797</v>
      </c>
      <c r="Q558" s="15" t="str">
        <f t="shared" si="8"/>
        <v>24 - FRAISSE</v>
      </c>
      <c r="R558" s="146">
        <v>44673</v>
      </c>
      <c r="S558" s="146">
        <v>44693</v>
      </c>
      <c r="T558" s="80" t="s">
        <v>213</v>
      </c>
    </row>
    <row r="559" spans="14:20">
      <c r="N559" s="80">
        <v>24</v>
      </c>
      <c r="O559" s="80">
        <v>24192</v>
      </c>
      <c r="P559" s="80" t="s">
        <v>798</v>
      </c>
      <c r="Q559" s="15" t="str">
        <f t="shared" si="8"/>
        <v>24 - GABILLOU</v>
      </c>
      <c r="R559" s="146">
        <v>44658</v>
      </c>
      <c r="S559" s="146">
        <v>44743</v>
      </c>
      <c r="T559" s="80" t="s">
        <v>213</v>
      </c>
    </row>
    <row r="560" spans="14:20">
      <c r="N560" s="80">
        <v>24</v>
      </c>
      <c r="O560" s="80">
        <v>24193</v>
      </c>
      <c r="P560" s="80" t="s">
        <v>799</v>
      </c>
      <c r="Q560" s="15" t="str">
        <f t="shared" si="8"/>
        <v>24 - GAGEAC-ET-ROUILLAC</v>
      </c>
      <c r="R560" s="146">
        <v>44666</v>
      </c>
      <c r="S560" s="146">
        <v>44740</v>
      </c>
      <c r="T560" s="80" t="s">
        <v>213</v>
      </c>
    </row>
    <row r="561" spans="14:20" ht="15">
      <c r="N561" s="80">
        <v>24</v>
      </c>
      <c r="O561" s="80">
        <v>24194</v>
      </c>
      <c r="P561" s="144" t="s">
        <v>800</v>
      </c>
      <c r="Q561" s="15" t="str">
        <f t="shared" si="8"/>
        <v>24 - GARDONNE</v>
      </c>
      <c r="R561" s="146">
        <v>44666</v>
      </c>
      <c r="S561" s="146">
        <v>44693</v>
      </c>
      <c r="T561" s="80" t="s">
        <v>213</v>
      </c>
    </row>
    <row r="562" spans="14:20" ht="15">
      <c r="N562" s="80">
        <v>24</v>
      </c>
      <c r="O562" s="80">
        <v>24195</v>
      </c>
      <c r="P562" s="144" t="s">
        <v>801</v>
      </c>
      <c r="Q562" s="15" t="str">
        <f t="shared" si="8"/>
        <v>24 - GAUGEAC</v>
      </c>
      <c r="R562" s="146">
        <v>44675</v>
      </c>
      <c r="S562" s="146">
        <v>44727</v>
      </c>
      <c r="T562" s="80" t="s">
        <v>213</v>
      </c>
    </row>
    <row r="563" spans="14:20" ht="15">
      <c r="N563" s="80">
        <v>24</v>
      </c>
      <c r="O563" s="80">
        <v>24196</v>
      </c>
      <c r="P563" s="144" t="s">
        <v>802</v>
      </c>
      <c r="Q563" s="15" t="str">
        <f t="shared" si="8"/>
        <v>24 - GENIS</v>
      </c>
      <c r="R563" s="146">
        <v>44658</v>
      </c>
      <c r="S563" s="146">
        <v>44768</v>
      </c>
      <c r="T563" s="80" t="s">
        <v>213</v>
      </c>
    </row>
    <row r="564" spans="14:20" ht="15">
      <c r="N564" s="80">
        <v>24</v>
      </c>
      <c r="O564" s="80">
        <v>24197</v>
      </c>
      <c r="P564" s="144" t="s">
        <v>803</v>
      </c>
      <c r="Q564" s="15" t="str">
        <f t="shared" si="8"/>
        <v>24 - GINESTET</v>
      </c>
      <c r="R564" s="146">
        <v>44657</v>
      </c>
      <c r="S564" s="146">
        <v>44755</v>
      </c>
      <c r="T564" s="80" t="s">
        <v>213</v>
      </c>
    </row>
    <row r="565" spans="14:20" ht="15">
      <c r="N565" s="80">
        <v>24</v>
      </c>
      <c r="O565" s="80">
        <v>24202</v>
      </c>
      <c r="P565" s="144" t="s">
        <v>804</v>
      </c>
      <c r="Q565" s="15" t="str">
        <f t="shared" si="8"/>
        <v>24 - GRANGES-D'ANS (AU SUD DE LA D70)</v>
      </c>
      <c r="R565" s="146">
        <v>44658</v>
      </c>
      <c r="S565" s="146">
        <v>44813</v>
      </c>
      <c r="T565" s="80" t="s">
        <v>213</v>
      </c>
    </row>
    <row r="566" spans="14:20" ht="15">
      <c r="N566" s="80">
        <v>24</v>
      </c>
      <c r="O566" s="80">
        <v>24202</v>
      </c>
      <c r="P566" s="144" t="s">
        <v>805</v>
      </c>
      <c r="Q566" s="15" t="str">
        <f t="shared" si="8"/>
        <v>24 - GRANGES-D'ANS (AU NORD DE LA D70)</v>
      </c>
      <c r="R566" s="146">
        <v>44658</v>
      </c>
      <c r="S566" s="146">
        <v>44743</v>
      </c>
      <c r="T566" s="80" t="s">
        <v>213</v>
      </c>
    </row>
    <row r="567" spans="14:20" ht="15">
      <c r="N567" s="80">
        <v>24</v>
      </c>
      <c r="O567" s="80">
        <v>24205</v>
      </c>
      <c r="P567" s="144" t="s">
        <v>806</v>
      </c>
      <c r="Q567" s="15" t="str">
        <f t="shared" si="8"/>
        <v>24 - GRIGNOLS</v>
      </c>
      <c r="R567" s="146">
        <v>44657</v>
      </c>
      <c r="S567" s="146">
        <v>44755</v>
      </c>
      <c r="T567" s="80" t="s">
        <v>213</v>
      </c>
    </row>
    <row r="568" spans="14:20" ht="15">
      <c r="N568" s="80">
        <v>24</v>
      </c>
      <c r="O568" s="80">
        <v>24206</v>
      </c>
      <c r="P568" s="144" t="s">
        <v>807</v>
      </c>
      <c r="Q568" s="15" t="str">
        <f t="shared" si="8"/>
        <v>24 - GRIVES</v>
      </c>
      <c r="R568" s="146">
        <v>44665</v>
      </c>
      <c r="S568" s="146">
        <v>44735</v>
      </c>
      <c r="T568" s="80" t="s">
        <v>213</v>
      </c>
    </row>
    <row r="569" spans="14:20" ht="15">
      <c r="N569" s="80">
        <v>24</v>
      </c>
      <c r="O569" s="80">
        <v>24207</v>
      </c>
      <c r="P569" s="144" t="s">
        <v>808</v>
      </c>
      <c r="Q569" s="15" t="str">
        <f t="shared" si="8"/>
        <v>24 - GROLEJAC</v>
      </c>
      <c r="R569" s="146">
        <v>44657</v>
      </c>
      <c r="S569" s="146">
        <v>44735</v>
      </c>
      <c r="T569" s="80" t="s">
        <v>213</v>
      </c>
    </row>
    <row r="570" spans="14:20" ht="15">
      <c r="N570" s="80">
        <v>24</v>
      </c>
      <c r="O570" s="80">
        <v>24208</v>
      </c>
      <c r="P570" s="144" t="s">
        <v>809</v>
      </c>
      <c r="Q570" s="15" t="str">
        <f t="shared" si="8"/>
        <v>24 - GRUN-BORDAS</v>
      </c>
      <c r="R570" s="146">
        <v>44655</v>
      </c>
      <c r="S570" s="146">
        <v>44775</v>
      </c>
      <c r="T570" s="80" t="s">
        <v>213</v>
      </c>
    </row>
    <row r="571" spans="14:20" ht="15">
      <c r="N571" s="80">
        <v>24</v>
      </c>
      <c r="O571" s="80">
        <v>24210</v>
      </c>
      <c r="P571" s="144" t="s">
        <v>810</v>
      </c>
      <c r="Q571" s="15" t="str">
        <f t="shared" si="8"/>
        <v>24 - HAUTEFORT</v>
      </c>
      <c r="R571" s="146">
        <v>44658</v>
      </c>
      <c r="S571" s="146">
        <v>44748</v>
      </c>
      <c r="T571" s="80" t="s">
        <v>213</v>
      </c>
    </row>
    <row r="572" spans="14:20" ht="15">
      <c r="N572" s="80">
        <v>24</v>
      </c>
      <c r="O572" s="80">
        <v>24211</v>
      </c>
      <c r="P572" s="144" t="s">
        <v>811</v>
      </c>
      <c r="Q572" s="15" t="str">
        <f t="shared" si="8"/>
        <v>24 - ISSAC</v>
      </c>
      <c r="R572" s="146">
        <v>44657</v>
      </c>
      <c r="S572" s="146">
        <v>44775</v>
      </c>
      <c r="T572" s="80" t="s">
        <v>213</v>
      </c>
    </row>
    <row r="573" spans="14:20" ht="15">
      <c r="N573" s="80">
        <v>24</v>
      </c>
      <c r="O573" s="80">
        <v>24212</v>
      </c>
      <c r="P573" s="144" t="s">
        <v>812</v>
      </c>
      <c r="Q573" s="15" t="str">
        <f t="shared" si="8"/>
        <v>24 - ISSIGEAC</v>
      </c>
      <c r="R573" s="146">
        <v>44657</v>
      </c>
      <c r="S573" s="146">
        <v>44740</v>
      </c>
      <c r="T573" s="80" t="s">
        <v>213</v>
      </c>
    </row>
    <row r="574" spans="14:20" ht="15">
      <c r="N574" s="80">
        <v>24</v>
      </c>
      <c r="O574" s="80">
        <v>24213</v>
      </c>
      <c r="P574" s="144" t="s">
        <v>813</v>
      </c>
      <c r="Q574" s="15" t="str">
        <f t="shared" si="8"/>
        <v>24 - JAURE</v>
      </c>
      <c r="R574" s="146">
        <v>44657</v>
      </c>
      <c r="S574" s="146">
        <v>44755</v>
      </c>
      <c r="T574" s="80" t="s">
        <v>213</v>
      </c>
    </row>
    <row r="575" spans="14:20" ht="15">
      <c r="N575" s="80">
        <v>24</v>
      </c>
      <c r="O575" s="80">
        <v>24214</v>
      </c>
      <c r="P575" s="144" t="s">
        <v>814</v>
      </c>
      <c r="Q575" s="15" t="str">
        <f t="shared" si="8"/>
        <v>24 - JAVERLHAC-ET-LA-CHAPELLE-SAINT-ROBERT</v>
      </c>
      <c r="R575" s="146">
        <v>44677</v>
      </c>
      <c r="S575" s="146">
        <v>44693</v>
      </c>
      <c r="T575" s="80" t="s">
        <v>213</v>
      </c>
    </row>
    <row r="576" spans="14:20">
      <c r="N576" s="80">
        <v>24</v>
      </c>
      <c r="O576" s="80">
        <v>24215</v>
      </c>
      <c r="P576" s="80" t="s">
        <v>815</v>
      </c>
      <c r="Q576" s="15" t="str">
        <f t="shared" si="8"/>
        <v>24 - JAYAC</v>
      </c>
      <c r="R576" s="146">
        <v>44655</v>
      </c>
      <c r="S576" s="146">
        <v>44768</v>
      </c>
      <c r="T576" s="80" t="s">
        <v>213</v>
      </c>
    </row>
    <row r="577" spans="14:20">
      <c r="N577" s="80">
        <v>24</v>
      </c>
      <c r="O577" s="80">
        <v>24216</v>
      </c>
      <c r="P577" s="80" t="s">
        <v>816</v>
      </c>
      <c r="Q577" s="15" t="str">
        <f t="shared" si="8"/>
        <v>24 - JEMAYE-PONTEYRAUD</v>
      </c>
      <c r="R577" s="146">
        <v>44686</v>
      </c>
      <c r="S577" s="146">
        <v>44727</v>
      </c>
      <c r="T577" s="80" t="s">
        <v>213</v>
      </c>
    </row>
    <row r="578" spans="14:20">
      <c r="N578" s="80">
        <v>24</v>
      </c>
      <c r="O578" s="80">
        <v>24217</v>
      </c>
      <c r="P578" s="80" t="s">
        <v>817</v>
      </c>
      <c r="Q578" s="15" t="str">
        <f t="shared" si="8"/>
        <v>24 - JOURNIAC</v>
      </c>
      <c r="R578" s="146">
        <v>44657</v>
      </c>
      <c r="S578" s="146">
        <v>44775</v>
      </c>
      <c r="T578" s="80" t="s">
        <v>213</v>
      </c>
    </row>
    <row r="579" spans="14:20">
      <c r="N579" s="80">
        <v>24</v>
      </c>
      <c r="O579" s="80">
        <v>24218</v>
      </c>
      <c r="P579" s="80" t="s">
        <v>818</v>
      </c>
      <c r="Q579" s="15" t="str">
        <f t="shared" si="8"/>
        <v>24 - JUMILHAC-LE-GRAND</v>
      </c>
      <c r="R579" s="146">
        <v>44658</v>
      </c>
      <c r="S579" s="146">
        <v>44748</v>
      </c>
      <c r="T579" s="80" t="s">
        <v>213</v>
      </c>
    </row>
    <row r="580" spans="14:20">
      <c r="N580" s="80">
        <v>24</v>
      </c>
      <c r="O580" s="80">
        <v>24220</v>
      </c>
      <c r="P580" s="80" t="s">
        <v>819</v>
      </c>
      <c r="Q580" s="15" t="str">
        <f t="shared" si="8"/>
        <v>24 - LACROPTE</v>
      </c>
      <c r="R580" s="146">
        <v>44655</v>
      </c>
      <c r="S580" s="146">
        <v>44775</v>
      </c>
      <c r="T580" s="80" t="s">
        <v>213</v>
      </c>
    </row>
    <row r="581" spans="14:20">
      <c r="N581" s="80">
        <v>24</v>
      </c>
      <c r="O581" s="80">
        <v>24222</v>
      </c>
      <c r="P581" s="80" t="s">
        <v>820</v>
      </c>
      <c r="Q581" s="15" t="str">
        <f t="shared" si="8"/>
        <v>24 - FORCE</v>
      </c>
      <c r="R581" s="146">
        <v>44666</v>
      </c>
      <c r="S581" s="146">
        <v>44693</v>
      </c>
      <c r="T581" s="80" t="s">
        <v>213</v>
      </c>
    </row>
    <row r="582" spans="14:20">
      <c r="N582" s="80">
        <v>24</v>
      </c>
      <c r="O582" s="80">
        <v>24223</v>
      </c>
      <c r="P582" s="80" t="s">
        <v>821</v>
      </c>
      <c r="Q582" s="15" t="str">
        <f t="shared" si="8"/>
        <v>24 - LALINDE</v>
      </c>
      <c r="R582" s="146">
        <v>44657</v>
      </c>
      <c r="S582" s="146">
        <v>44775</v>
      </c>
      <c r="T582" s="80" t="s">
        <v>213</v>
      </c>
    </row>
    <row r="583" spans="14:20">
      <c r="N583" s="80">
        <v>24</v>
      </c>
      <c r="O583" s="80">
        <v>24224</v>
      </c>
      <c r="P583" s="80" t="s">
        <v>822</v>
      </c>
      <c r="Q583" s="15" t="str">
        <f t="shared" si="8"/>
        <v>24 - LAMONZIE-MONTASTRUC</v>
      </c>
      <c r="R583" s="146">
        <v>44655</v>
      </c>
      <c r="S583" s="146">
        <v>44775</v>
      </c>
      <c r="T583" s="80" t="s">
        <v>213</v>
      </c>
    </row>
    <row r="584" spans="14:20">
      <c r="N584" s="80">
        <v>24</v>
      </c>
      <c r="O584" s="80">
        <v>24225</v>
      </c>
      <c r="P584" s="80" t="s">
        <v>823</v>
      </c>
      <c r="Q584" s="15" t="str">
        <f t="shared" si="8"/>
        <v>24 - LAMONZIE-SAINT-MARTIN</v>
      </c>
      <c r="R584" s="146">
        <v>44666</v>
      </c>
      <c r="S584" s="146">
        <v>44693</v>
      </c>
      <c r="T584" s="80" t="s">
        <v>213</v>
      </c>
    </row>
    <row r="585" spans="14:20">
      <c r="N585" s="80">
        <v>24</v>
      </c>
      <c r="O585" s="80">
        <v>24227</v>
      </c>
      <c r="P585" s="80" t="s">
        <v>824</v>
      </c>
      <c r="Q585" s="15" t="str">
        <f t="shared" si="8"/>
        <v>24 - LANOUAILLE</v>
      </c>
      <c r="R585" s="146">
        <v>44658</v>
      </c>
      <c r="S585" s="146">
        <v>44768</v>
      </c>
      <c r="T585" s="80" t="s">
        <v>213</v>
      </c>
    </row>
    <row r="586" spans="14:20">
      <c r="N586" s="80">
        <v>24</v>
      </c>
      <c r="O586" s="80">
        <v>24228</v>
      </c>
      <c r="P586" s="80" t="s">
        <v>825</v>
      </c>
      <c r="Q586" s="15" t="str">
        <f t="shared" si="8"/>
        <v>24 - LANQUAIS</v>
      </c>
      <c r="R586" s="146">
        <v>44657</v>
      </c>
      <c r="S586" s="146">
        <v>44740</v>
      </c>
      <c r="T586" s="80" t="s">
        <v>213</v>
      </c>
    </row>
    <row r="587" spans="14:20">
      <c r="N587" s="80">
        <v>24</v>
      </c>
      <c r="O587" s="80">
        <v>24229</v>
      </c>
      <c r="P587" s="80" t="s">
        <v>826</v>
      </c>
      <c r="Q587" s="15" t="str">
        <f t="shared" si="8"/>
        <v>24 - LARDIN-SAINT-LAZARE</v>
      </c>
      <c r="R587" s="146">
        <v>44655</v>
      </c>
      <c r="S587" s="146">
        <v>44751</v>
      </c>
      <c r="T587" s="80" t="s">
        <v>213</v>
      </c>
    </row>
    <row r="588" spans="14:20">
      <c r="N588" s="80">
        <v>24</v>
      </c>
      <c r="O588" s="80">
        <v>24230</v>
      </c>
      <c r="P588" s="80" t="s">
        <v>827</v>
      </c>
      <c r="Q588" s="15" t="str">
        <f t="shared" ref="Q588:Q651" si="9">CONCATENATE(N588," - ",P588)</f>
        <v>24 - LARZAC</v>
      </c>
      <c r="R588" s="146">
        <v>44665</v>
      </c>
      <c r="S588" s="146">
        <v>44735</v>
      </c>
      <c r="T588" s="80" t="s">
        <v>213</v>
      </c>
    </row>
    <row r="589" spans="14:20">
      <c r="N589" s="80">
        <v>24</v>
      </c>
      <c r="O589" s="80">
        <v>24231</v>
      </c>
      <c r="P589" s="80" t="s">
        <v>828</v>
      </c>
      <c r="Q589" s="15" t="str">
        <f t="shared" si="9"/>
        <v>24 - LAVALADE</v>
      </c>
      <c r="R589" s="146">
        <v>44675</v>
      </c>
      <c r="S589" s="146">
        <v>44727</v>
      </c>
      <c r="T589" s="80" t="s">
        <v>213</v>
      </c>
    </row>
    <row r="590" spans="14:20">
      <c r="N590" s="80">
        <v>24</v>
      </c>
      <c r="O590" s="80">
        <v>24232</v>
      </c>
      <c r="P590" s="80" t="s">
        <v>829</v>
      </c>
      <c r="Q590" s="15" t="str">
        <f t="shared" si="9"/>
        <v>24 - LAVAUR</v>
      </c>
      <c r="R590" s="146">
        <v>44675</v>
      </c>
      <c r="S590" s="146">
        <v>44735</v>
      </c>
      <c r="T590" s="80" t="s">
        <v>213</v>
      </c>
    </row>
    <row r="591" spans="14:20">
      <c r="N591" s="80">
        <v>24</v>
      </c>
      <c r="O591" s="80">
        <v>24233</v>
      </c>
      <c r="P591" s="80" t="s">
        <v>830</v>
      </c>
      <c r="Q591" s="15" t="str">
        <f t="shared" si="9"/>
        <v>24 - LAVEYSSIERE</v>
      </c>
      <c r="R591" s="146">
        <v>44657</v>
      </c>
      <c r="S591" s="146">
        <v>44755</v>
      </c>
      <c r="T591" s="80" t="s">
        <v>213</v>
      </c>
    </row>
    <row r="592" spans="14:20">
      <c r="N592" s="80">
        <v>24</v>
      </c>
      <c r="O592" s="80">
        <v>24234</v>
      </c>
      <c r="P592" s="80" t="s">
        <v>831</v>
      </c>
      <c r="Q592" s="15" t="str">
        <f t="shared" si="9"/>
        <v>24 - LECHES</v>
      </c>
      <c r="R592" s="146">
        <v>44665</v>
      </c>
      <c r="S592" s="146">
        <v>44755</v>
      </c>
      <c r="T592" s="80" t="s">
        <v>213</v>
      </c>
    </row>
    <row r="593" spans="14:20">
      <c r="N593" s="80">
        <v>24</v>
      </c>
      <c r="O593" s="80">
        <v>24236</v>
      </c>
      <c r="P593" s="80" t="s">
        <v>832</v>
      </c>
      <c r="Q593" s="15" t="str">
        <f t="shared" si="9"/>
        <v>24 - LEGUILLAC-DE-L'AUCHE</v>
      </c>
      <c r="R593" s="146">
        <v>44675</v>
      </c>
      <c r="S593" s="146">
        <v>44693</v>
      </c>
      <c r="T593" s="80" t="s">
        <v>213</v>
      </c>
    </row>
    <row r="594" spans="14:20">
      <c r="N594" s="80">
        <v>24</v>
      </c>
      <c r="O594" s="80">
        <v>24237</v>
      </c>
      <c r="P594" s="80" t="s">
        <v>833</v>
      </c>
      <c r="Q594" s="15" t="str">
        <f t="shared" si="9"/>
        <v>24 - LEMBRAS</v>
      </c>
      <c r="R594" s="146">
        <v>44657</v>
      </c>
      <c r="S594" s="146">
        <v>44755</v>
      </c>
      <c r="T594" s="80" t="s">
        <v>213</v>
      </c>
    </row>
    <row r="595" spans="14:20">
      <c r="N595" s="80">
        <v>24</v>
      </c>
      <c r="O595" s="80">
        <v>24238</v>
      </c>
      <c r="P595" s="80" t="s">
        <v>834</v>
      </c>
      <c r="Q595" s="15" t="str">
        <f t="shared" si="9"/>
        <v>24 - LEMPZOURS</v>
      </c>
      <c r="R595" s="146">
        <v>44671</v>
      </c>
      <c r="S595" s="146">
        <v>44748</v>
      </c>
      <c r="T595" s="80" t="s">
        <v>213</v>
      </c>
    </row>
    <row r="596" spans="14:20">
      <c r="N596" s="80">
        <v>24</v>
      </c>
      <c r="O596" s="80">
        <v>24240</v>
      </c>
      <c r="P596" s="80" t="s">
        <v>835</v>
      </c>
      <c r="Q596" s="15" t="str">
        <f t="shared" si="9"/>
        <v>24 - LIMEUIL</v>
      </c>
      <c r="R596" s="146">
        <v>44657</v>
      </c>
      <c r="S596" s="146">
        <v>44755</v>
      </c>
      <c r="T596" s="80" t="s">
        <v>213</v>
      </c>
    </row>
    <row r="597" spans="14:20">
      <c r="N597" s="80">
        <v>24</v>
      </c>
      <c r="O597" s="80">
        <v>24241</v>
      </c>
      <c r="P597" s="80" t="s">
        <v>836</v>
      </c>
      <c r="Q597" s="15" t="str">
        <f t="shared" si="9"/>
        <v>24 - LIMEYRAT</v>
      </c>
      <c r="R597" s="146">
        <v>44657</v>
      </c>
      <c r="S597" s="146">
        <v>44813</v>
      </c>
      <c r="T597" s="80" t="s">
        <v>213</v>
      </c>
    </row>
    <row r="598" spans="14:20">
      <c r="N598" s="80">
        <v>24</v>
      </c>
      <c r="O598" s="80">
        <v>24242</v>
      </c>
      <c r="P598" s="80" t="s">
        <v>837</v>
      </c>
      <c r="Q598" s="15" t="str">
        <f t="shared" si="9"/>
        <v>24 - LIORAC-SUR-LOUYRE</v>
      </c>
      <c r="R598" s="146">
        <v>44655</v>
      </c>
      <c r="S598" s="146">
        <v>44775</v>
      </c>
      <c r="T598" s="80" t="s">
        <v>213</v>
      </c>
    </row>
    <row r="599" spans="14:20">
      <c r="N599" s="80">
        <v>24</v>
      </c>
      <c r="O599" s="80">
        <v>24243</v>
      </c>
      <c r="P599" s="80" t="s">
        <v>838</v>
      </c>
      <c r="Q599" s="15" t="str">
        <f t="shared" si="9"/>
        <v>24 - LISLE</v>
      </c>
      <c r="R599" s="146">
        <v>44677</v>
      </c>
      <c r="S599" s="146">
        <v>44693</v>
      </c>
      <c r="T599" s="80" t="s">
        <v>213</v>
      </c>
    </row>
    <row r="600" spans="14:20">
      <c r="N600" s="80">
        <v>24</v>
      </c>
      <c r="O600" s="80">
        <v>24244</v>
      </c>
      <c r="P600" s="80" t="s">
        <v>839</v>
      </c>
      <c r="Q600" s="15" t="str">
        <f t="shared" si="9"/>
        <v>24 - LOLME</v>
      </c>
      <c r="R600" s="146">
        <v>44675</v>
      </c>
      <c r="S600" s="146">
        <v>44727</v>
      </c>
      <c r="T600" s="80" t="s">
        <v>213</v>
      </c>
    </row>
    <row r="601" spans="14:20">
      <c r="N601" s="80">
        <v>24</v>
      </c>
      <c r="O601" s="80">
        <v>24245</v>
      </c>
      <c r="P601" s="80" t="s">
        <v>840</v>
      </c>
      <c r="Q601" s="15" t="str">
        <f t="shared" si="9"/>
        <v>24 - LOUBEJAC</v>
      </c>
      <c r="R601" s="146">
        <v>44675</v>
      </c>
      <c r="S601" s="146">
        <v>44735</v>
      </c>
      <c r="T601" s="80" t="s">
        <v>213</v>
      </c>
    </row>
    <row r="602" spans="14:20">
      <c r="N602" s="80">
        <v>24</v>
      </c>
      <c r="O602" s="80">
        <v>24246</v>
      </c>
      <c r="P602" s="80" t="s">
        <v>841</v>
      </c>
      <c r="Q602" s="15" t="str">
        <f t="shared" si="9"/>
        <v>24 - LUNAS</v>
      </c>
      <c r="R602" s="146">
        <v>44665</v>
      </c>
      <c r="S602" s="146">
        <v>44755</v>
      </c>
      <c r="T602" s="80" t="s">
        <v>213</v>
      </c>
    </row>
    <row r="603" spans="14:20">
      <c r="N603" s="80">
        <v>24</v>
      </c>
      <c r="O603" s="80">
        <v>24247</v>
      </c>
      <c r="P603" s="80" t="s">
        <v>842</v>
      </c>
      <c r="Q603" s="15" t="str">
        <f t="shared" si="9"/>
        <v>24 - LUSIGNAC</v>
      </c>
      <c r="R603" s="146">
        <v>44686</v>
      </c>
      <c r="S603" s="146">
        <v>44693</v>
      </c>
      <c r="T603" s="80" t="s">
        <v>213</v>
      </c>
    </row>
    <row r="604" spans="14:20">
      <c r="N604" s="80">
        <v>24</v>
      </c>
      <c r="O604" s="80">
        <v>24248</v>
      </c>
      <c r="P604" s="80" t="s">
        <v>843</v>
      </c>
      <c r="Q604" s="15" t="str">
        <f t="shared" si="9"/>
        <v>24 - LUSSAS-ET-NONTRONNEAU</v>
      </c>
      <c r="R604" s="146">
        <v>44677</v>
      </c>
      <c r="S604" s="146">
        <v>44693</v>
      </c>
      <c r="T604" s="80" t="s">
        <v>213</v>
      </c>
    </row>
    <row r="605" spans="14:20">
      <c r="N605" s="80">
        <v>24</v>
      </c>
      <c r="O605" s="80">
        <v>24249</v>
      </c>
      <c r="P605" s="80" t="s">
        <v>844</v>
      </c>
      <c r="Q605" s="15" t="str">
        <f t="shared" si="9"/>
        <v>24 - MANAURIE</v>
      </c>
      <c r="R605" s="146">
        <v>44657</v>
      </c>
      <c r="S605" s="146">
        <v>44775</v>
      </c>
      <c r="T605" s="80" t="s">
        <v>213</v>
      </c>
    </row>
    <row r="606" spans="14:20">
      <c r="N606" s="80">
        <v>24</v>
      </c>
      <c r="O606" s="80">
        <v>24251</v>
      </c>
      <c r="P606" s="80" t="s">
        <v>845</v>
      </c>
      <c r="Q606" s="15" t="str">
        <f t="shared" si="9"/>
        <v>24 - MANZAC-SUR-VERN</v>
      </c>
      <c r="R606" s="146">
        <v>44655</v>
      </c>
      <c r="S606" s="146">
        <v>44755</v>
      </c>
      <c r="T606" s="80" t="s">
        <v>213</v>
      </c>
    </row>
    <row r="607" spans="14:20">
      <c r="N607" s="80">
        <v>24</v>
      </c>
      <c r="O607" s="80">
        <v>24252</v>
      </c>
      <c r="P607" s="80" t="s">
        <v>846</v>
      </c>
      <c r="Q607" s="15" t="str">
        <f t="shared" si="9"/>
        <v>24 - MARCILLAC-SAINT-QUENTIN</v>
      </c>
      <c r="R607" s="146">
        <v>44655</v>
      </c>
      <c r="S607" s="146">
        <v>44768</v>
      </c>
      <c r="T607" s="80" t="s">
        <v>213</v>
      </c>
    </row>
    <row r="608" spans="14:20">
      <c r="N608" s="80">
        <v>24</v>
      </c>
      <c r="O608" s="80">
        <v>24254</v>
      </c>
      <c r="P608" s="80" t="s">
        <v>847</v>
      </c>
      <c r="Q608" s="15" t="str">
        <f t="shared" si="9"/>
        <v>24 - MARNAC</v>
      </c>
      <c r="R608" s="146">
        <v>44665</v>
      </c>
      <c r="S608" s="146">
        <v>44693</v>
      </c>
      <c r="T608" s="80" t="s">
        <v>213</v>
      </c>
    </row>
    <row r="609" spans="14:20">
      <c r="N609" s="80">
        <v>24</v>
      </c>
      <c r="O609" s="80">
        <v>24255</v>
      </c>
      <c r="P609" s="80" t="s">
        <v>848</v>
      </c>
      <c r="Q609" s="15" t="str">
        <f t="shared" si="9"/>
        <v>24 - MARQUAY</v>
      </c>
      <c r="R609" s="146">
        <v>44655</v>
      </c>
      <c r="S609" s="146">
        <v>44751</v>
      </c>
      <c r="T609" s="80" t="s">
        <v>213</v>
      </c>
    </row>
    <row r="610" spans="14:20">
      <c r="N610" s="80">
        <v>24</v>
      </c>
      <c r="O610" s="80">
        <v>24256</v>
      </c>
      <c r="P610" s="80" t="s">
        <v>849</v>
      </c>
      <c r="Q610" s="15" t="str">
        <f t="shared" si="9"/>
        <v>24 - MARSAC-SUR-L'ISLE</v>
      </c>
      <c r="R610" s="146">
        <v>44657</v>
      </c>
      <c r="S610" s="146">
        <v>44693</v>
      </c>
      <c r="T610" s="80" t="s">
        <v>213</v>
      </c>
    </row>
    <row r="611" spans="14:20">
      <c r="N611" s="80">
        <v>24</v>
      </c>
      <c r="O611" s="80">
        <v>24257</v>
      </c>
      <c r="P611" s="80" t="s">
        <v>850</v>
      </c>
      <c r="Q611" s="15" t="str">
        <f t="shared" si="9"/>
        <v>24 - MARSALES</v>
      </c>
      <c r="R611" s="146">
        <v>44675</v>
      </c>
      <c r="S611" s="146">
        <v>44727</v>
      </c>
      <c r="T611" s="80" t="s">
        <v>213</v>
      </c>
    </row>
    <row r="612" spans="14:20">
      <c r="N612" s="80">
        <v>24</v>
      </c>
      <c r="O612" s="80">
        <v>24259</v>
      </c>
      <c r="P612" s="80" t="s">
        <v>851</v>
      </c>
      <c r="Q612" s="15" t="str">
        <f t="shared" si="9"/>
        <v>24 - EYRAUD CREMPSE MAURENS</v>
      </c>
      <c r="R612" s="146">
        <v>44657</v>
      </c>
      <c r="S612" s="146">
        <v>44755</v>
      </c>
      <c r="T612" s="80" t="s">
        <v>213</v>
      </c>
    </row>
    <row r="613" spans="14:20">
      <c r="N613" s="80">
        <v>24</v>
      </c>
      <c r="O613" s="80">
        <v>24260</v>
      </c>
      <c r="P613" s="80" t="s">
        <v>852</v>
      </c>
      <c r="Q613" s="15" t="str">
        <f t="shared" si="9"/>
        <v>24 - MAUZAC-ET-GRAND-CASTANG</v>
      </c>
      <c r="R613" s="146">
        <v>44655</v>
      </c>
      <c r="S613" s="146">
        <v>44775</v>
      </c>
      <c r="T613" s="80" t="s">
        <v>213</v>
      </c>
    </row>
    <row r="614" spans="14:20">
      <c r="N614" s="80">
        <v>24</v>
      </c>
      <c r="O614" s="80">
        <v>24261</v>
      </c>
      <c r="P614" s="80" t="s">
        <v>853</v>
      </c>
      <c r="Q614" s="15" t="str">
        <f t="shared" si="9"/>
        <v>24 - MAUZENS-ET-MIREMONT</v>
      </c>
      <c r="R614" s="146">
        <v>44655</v>
      </c>
      <c r="S614" s="146">
        <v>44755</v>
      </c>
      <c r="T614" s="80" t="s">
        <v>213</v>
      </c>
    </row>
    <row r="615" spans="14:20">
      <c r="N615" s="80">
        <v>24</v>
      </c>
      <c r="O615" s="80">
        <v>24262</v>
      </c>
      <c r="P615" s="80" t="s">
        <v>854</v>
      </c>
      <c r="Q615" s="15" t="str">
        <f t="shared" si="9"/>
        <v>24 - MAYAC</v>
      </c>
      <c r="R615" s="146">
        <v>44658</v>
      </c>
      <c r="S615" s="146">
        <v>44768</v>
      </c>
      <c r="T615" s="80" t="s">
        <v>213</v>
      </c>
    </row>
    <row r="616" spans="14:20">
      <c r="N616" s="80">
        <v>24</v>
      </c>
      <c r="O616" s="80">
        <v>24263</v>
      </c>
      <c r="P616" s="80" t="s">
        <v>855</v>
      </c>
      <c r="Q616" s="15" t="str">
        <f t="shared" si="9"/>
        <v>24 - MAZEYROLLES</v>
      </c>
      <c r="R616" s="146">
        <v>44675</v>
      </c>
      <c r="S616" s="146">
        <v>44735</v>
      </c>
      <c r="T616" s="80" t="s">
        <v>213</v>
      </c>
    </row>
    <row r="617" spans="14:20">
      <c r="N617" s="80">
        <v>24</v>
      </c>
      <c r="O617" s="80">
        <v>24266</v>
      </c>
      <c r="P617" s="80" t="s">
        <v>856</v>
      </c>
      <c r="Q617" s="15" t="str">
        <f t="shared" si="9"/>
        <v>24 - MENSIGNAC</v>
      </c>
      <c r="R617" s="146">
        <v>44677</v>
      </c>
      <c r="S617" s="146">
        <v>44693</v>
      </c>
      <c r="T617" s="80" t="s">
        <v>213</v>
      </c>
    </row>
    <row r="618" spans="14:20">
      <c r="N618" s="80">
        <v>24</v>
      </c>
      <c r="O618" s="80">
        <v>24267</v>
      </c>
      <c r="P618" s="80" t="s">
        <v>857</v>
      </c>
      <c r="Q618" s="15" t="str">
        <f t="shared" si="9"/>
        <v>24 - MESCOULES</v>
      </c>
      <c r="R618" s="146">
        <v>44666</v>
      </c>
      <c r="S618" s="146">
        <v>44740</v>
      </c>
      <c r="T618" s="80" t="s">
        <v>213</v>
      </c>
    </row>
    <row r="619" spans="14:20">
      <c r="N619" s="80">
        <v>24</v>
      </c>
      <c r="O619" s="80">
        <v>24268</v>
      </c>
      <c r="P619" s="80" t="s">
        <v>858</v>
      </c>
      <c r="Q619" s="15" t="str">
        <f t="shared" si="9"/>
        <v>24 - MEYRALS</v>
      </c>
      <c r="R619" s="146">
        <v>44655</v>
      </c>
      <c r="S619" s="146">
        <v>44755</v>
      </c>
      <c r="T619" s="80" t="s">
        <v>213</v>
      </c>
    </row>
    <row r="620" spans="14:20">
      <c r="N620" s="80">
        <v>24</v>
      </c>
      <c r="O620" s="80">
        <v>24269</v>
      </c>
      <c r="P620" s="80" t="s">
        <v>859</v>
      </c>
      <c r="Q620" s="15" t="str">
        <f t="shared" si="9"/>
        <v>24 - MIALET</v>
      </c>
      <c r="R620" s="146">
        <v>44663</v>
      </c>
      <c r="S620" s="146">
        <v>44726</v>
      </c>
      <c r="T620" s="80" t="s">
        <v>213</v>
      </c>
    </row>
    <row r="621" spans="14:20">
      <c r="N621" s="80">
        <v>24</v>
      </c>
      <c r="O621" s="80">
        <v>24271</v>
      </c>
      <c r="P621" s="80" t="s">
        <v>860</v>
      </c>
      <c r="Q621" s="15" t="str">
        <f t="shared" si="9"/>
        <v>24 - MILHAC-DE-NONTRON</v>
      </c>
      <c r="R621" s="146">
        <v>44663</v>
      </c>
      <c r="S621" s="146">
        <v>44726</v>
      </c>
      <c r="T621" s="80" t="s">
        <v>213</v>
      </c>
    </row>
    <row r="622" spans="14:20">
      <c r="N622" s="80">
        <v>24</v>
      </c>
      <c r="O622" s="80">
        <v>24273</v>
      </c>
      <c r="P622" s="80" t="s">
        <v>861</v>
      </c>
      <c r="Q622" s="15" t="str">
        <f t="shared" si="9"/>
        <v>24 - MOLIERES</v>
      </c>
      <c r="R622" s="146">
        <v>44655</v>
      </c>
      <c r="S622" s="146">
        <v>44755</v>
      </c>
      <c r="T622" s="80" t="s">
        <v>213</v>
      </c>
    </row>
    <row r="623" spans="14:20">
      <c r="N623" s="80">
        <v>24</v>
      </c>
      <c r="O623" s="80">
        <v>24274</v>
      </c>
      <c r="P623" s="80" t="s">
        <v>862</v>
      </c>
      <c r="Q623" s="15" t="str">
        <f t="shared" si="9"/>
        <v>24 - MONBAZILLAC</v>
      </c>
      <c r="R623" s="146">
        <v>44657</v>
      </c>
      <c r="S623" s="146">
        <v>44740</v>
      </c>
      <c r="T623" s="80" t="s">
        <v>213</v>
      </c>
    </row>
    <row r="624" spans="14:20">
      <c r="N624" s="80">
        <v>24</v>
      </c>
      <c r="O624" s="80">
        <v>24276</v>
      </c>
      <c r="P624" s="80" t="s">
        <v>863</v>
      </c>
      <c r="Q624" s="15" t="str">
        <f t="shared" si="9"/>
        <v>24 - MONESTIER</v>
      </c>
      <c r="R624" s="146">
        <v>44666</v>
      </c>
      <c r="S624" s="146">
        <v>44740</v>
      </c>
      <c r="T624" s="80" t="s">
        <v>213</v>
      </c>
    </row>
    <row r="625" spans="14:20">
      <c r="N625" s="80">
        <v>24</v>
      </c>
      <c r="O625" s="80">
        <v>24277</v>
      </c>
      <c r="P625" s="80" t="s">
        <v>864</v>
      </c>
      <c r="Q625" s="15" t="str">
        <f t="shared" si="9"/>
        <v>24 - MONFAUCON</v>
      </c>
      <c r="R625" s="146">
        <v>44675</v>
      </c>
      <c r="S625" s="146">
        <v>44693</v>
      </c>
      <c r="T625" s="80" t="s">
        <v>213</v>
      </c>
    </row>
    <row r="626" spans="14:20">
      <c r="N626" s="80">
        <v>24</v>
      </c>
      <c r="O626" s="80">
        <v>24278</v>
      </c>
      <c r="P626" s="80" t="s">
        <v>865</v>
      </c>
      <c r="Q626" s="15" t="str">
        <f t="shared" si="9"/>
        <v>24 - MONMADALES</v>
      </c>
      <c r="R626" s="146">
        <v>44657</v>
      </c>
      <c r="S626" s="146">
        <v>44740</v>
      </c>
      <c r="T626" s="80" t="s">
        <v>213</v>
      </c>
    </row>
    <row r="627" spans="14:20">
      <c r="N627" s="80">
        <v>24</v>
      </c>
      <c r="O627" s="80">
        <v>24279</v>
      </c>
      <c r="P627" s="80" t="s">
        <v>866</v>
      </c>
      <c r="Q627" s="15" t="str">
        <f t="shared" si="9"/>
        <v>24 - MONMARVES</v>
      </c>
      <c r="R627" s="146">
        <v>44666</v>
      </c>
      <c r="S627" s="146">
        <v>44740</v>
      </c>
      <c r="T627" s="80" t="s">
        <v>213</v>
      </c>
    </row>
    <row r="628" spans="14:20">
      <c r="N628" s="80">
        <v>24</v>
      </c>
      <c r="O628" s="80">
        <v>24280</v>
      </c>
      <c r="P628" s="80" t="s">
        <v>867</v>
      </c>
      <c r="Q628" s="15" t="str">
        <f t="shared" si="9"/>
        <v>24 - MONPAZIER</v>
      </c>
      <c r="R628" s="146">
        <v>44686</v>
      </c>
      <c r="S628" s="146">
        <v>44727</v>
      </c>
      <c r="T628" s="80" t="s">
        <v>213</v>
      </c>
    </row>
    <row r="629" spans="14:20">
      <c r="N629" s="80">
        <v>24</v>
      </c>
      <c r="O629" s="80">
        <v>24281</v>
      </c>
      <c r="P629" s="80" t="s">
        <v>868</v>
      </c>
      <c r="Q629" s="15" t="str">
        <f t="shared" si="9"/>
        <v>24 - MONSAC</v>
      </c>
      <c r="R629" s="146">
        <v>44657</v>
      </c>
      <c r="S629" s="146">
        <v>44740</v>
      </c>
      <c r="T629" s="80" t="s">
        <v>213</v>
      </c>
    </row>
    <row r="630" spans="14:20">
      <c r="N630" s="80">
        <v>24</v>
      </c>
      <c r="O630" s="80">
        <v>24282</v>
      </c>
      <c r="P630" s="80" t="s">
        <v>869</v>
      </c>
      <c r="Q630" s="15" t="str">
        <f t="shared" si="9"/>
        <v>24 - MONSAGUEL</v>
      </c>
      <c r="R630" s="146">
        <v>44657</v>
      </c>
      <c r="S630" s="146">
        <v>44740</v>
      </c>
      <c r="T630" s="80" t="s">
        <v>213</v>
      </c>
    </row>
    <row r="631" spans="14:20">
      <c r="N631" s="80">
        <v>24</v>
      </c>
      <c r="O631" s="80">
        <v>24284</v>
      </c>
      <c r="P631" s="80" t="s">
        <v>870</v>
      </c>
      <c r="Q631" s="15" t="str">
        <f t="shared" si="9"/>
        <v>24 - MONTAGNAC-D'AUBEROCHE</v>
      </c>
      <c r="R631" s="146">
        <v>44657</v>
      </c>
      <c r="S631" s="146">
        <v>44693</v>
      </c>
      <c r="T631" s="80" t="s">
        <v>213</v>
      </c>
    </row>
    <row r="632" spans="14:20">
      <c r="N632" s="80">
        <v>24</v>
      </c>
      <c r="O632" s="80">
        <v>24285</v>
      </c>
      <c r="P632" s="80" t="s">
        <v>871</v>
      </c>
      <c r="Q632" s="15" t="str">
        <f t="shared" si="9"/>
        <v>24 - MONTAGNAC-LA-CREMPSE</v>
      </c>
      <c r="R632" s="146">
        <v>44655</v>
      </c>
      <c r="S632" s="146">
        <v>44775</v>
      </c>
      <c r="T632" s="80" t="s">
        <v>213</v>
      </c>
    </row>
    <row r="633" spans="14:20">
      <c r="N633" s="80">
        <v>24</v>
      </c>
      <c r="O633" s="80">
        <v>24287</v>
      </c>
      <c r="P633" s="80" t="s">
        <v>872</v>
      </c>
      <c r="Q633" s="15" t="str">
        <f t="shared" si="9"/>
        <v>24 - MONTAUT</v>
      </c>
      <c r="R633" s="146">
        <v>44657</v>
      </c>
      <c r="S633" s="146">
        <v>44740</v>
      </c>
      <c r="T633" s="80" t="s">
        <v>213</v>
      </c>
    </row>
    <row r="634" spans="14:20">
      <c r="N634" s="80">
        <v>24</v>
      </c>
      <c r="O634" s="80">
        <v>24290</v>
      </c>
      <c r="P634" s="80" t="s">
        <v>873</v>
      </c>
      <c r="Q634" s="15" t="str">
        <f t="shared" si="9"/>
        <v>24 - MONTFERRAND-DU-PERIGORD</v>
      </c>
      <c r="R634" s="146">
        <v>44657</v>
      </c>
      <c r="S634" s="146">
        <v>44727</v>
      </c>
      <c r="T634" s="80" t="s">
        <v>213</v>
      </c>
    </row>
    <row r="635" spans="14:20">
      <c r="N635" s="80">
        <v>24</v>
      </c>
      <c r="O635" s="80">
        <v>24291</v>
      </c>
      <c r="P635" s="80" t="s">
        <v>874</v>
      </c>
      <c r="Q635" s="15" t="str">
        <f t="shared" si="9"/>
        <v>24 - MONTIGNAC (0107 AU NORD DE LA VÉZÈRE)</v>
      </c>
      <c r="R635" s="146">
        <v>44655</v>
      </c>
      <c r="S635" s="146">
        <v>44813</v>
      </c>
      <c r="T635" s="80" t="s">
        <v>213</v>
      </c>
    </row>
    <row r="636" spans="14:20">
      <c r="N636" s="80">
        <v>24</v>
      </c>
      <c r="O636" s="80">
        <v>24293</v>
      </c>
      <c r="P636" s="80" t="s">
        <v>875</v>
      </c>
      <c r="Q636" s="15" t="str">
        <f t="shared" si="9"/>
        <v>24 - MONPLAISANT</v>
      </c>
      <c r="R636" s="146">
        <v>44665</v>
      </c>
      <c r="S636" s="146">
        <v>44693</v>
      </c>
      <c r="T636" s="80" t="s">
        <v>213</v>
      </c>
    </row>
    <row r="637" spans="14:20">
      <c r="N637" s="80">
        <v>24</v>
      </c>
      <c r="O637" s="80">
        <v>24295</v>
      </c>
      <c r="P637" s="80" t="s">
        <v>876</v>
      </c>
      <c r="Q637" s="15" t="str">
        <f t="shared" si="9"/>
        <v>24 - MONTREM</v>
      </c>
      <c r="R637" s="146">
        <v>44657</v>
      </c>
      <c r="S637" s="146">
        <v>44755</v>
      </c>
      <c r="T637" s="80" t="s">
        <v>213</v>
      </c>
    </row>
    <row r="638" spans="14:20">
      <c r="N638" s="80">
        <v>24</v>
      </c>
      <c r="O638" s="80">
        <v>24296</v>
      </c>
      <c r="P638" s="80" t="s">
        <v>877</v>
      </c>
      <c r="Q638" s="15" t="str">
        <f t="shared" si="9"/>
        <v>24 - MOULEYDIER</v>
      </c>
      <c r="R638" s="146">
        <v>44657</v>
      </c>
      <c r="S638" s="146">
        <v>44755</v>
      </c>
      <c r="T638" s="80" t="s">
        <v>213</v>
      </c>
    </row>
    <row r="639" spans="14:20">
      <c r="N639" s="80">
        <v>24</v>
      </c>
      <c r="O639" s="80">
        <v>24299</v>
      </c>
      <c r="P639" s="80" t="s">
        <v>878</v>
      </c>
      <c r="Q639" s="15" t="str">
        <f t="shared" si="9"/>
        <v>24 - MUSSIDAN</v>
      </c>
      <c r="R639" s="146">
        <v>44673</v>
      </c>
      <c r="S639" s="146">
        <v>44755</v>
      </c>
      <c r="T639" s="80" t="s">
        <v>213</v>
      </c>
    </row>
    <row r="640" spans="14:20">
      <c r="N640" s="80">
        <v>24</v>
      </c>
      <c r="O640" s="80">
        <v>24300</v>
      </c>
      <c r="P640" s="80" t="s">
        <v>879</v>
      </c>
      <c r="Q640" s="15" t="str">
        <f t="shared" si="9"/>
        <v>24 - NABIRAT</v>
      </c>
      <c r="R640" s="146">
        <v>44663</v>
      </c>
      <c r="S640" s="146">
        <v>44735</v>
      </c>
      <c r="T640" s="80" t="s">
        <v>213</v>
      </c>
    </row>
    <row r="641" spans="14:20">
      <c r="N641" s="80">
        <v>24</v>
      </c>
      <c r="O641" s="80">
        <v>24301</v>
      </c>
      <c r="P641" s="80" t="s">
        <v>880</v>
      </c>
      <c r="Q641" s="15" t="str">
        <f t="shared" si="9"/>
        <v>24 - NADAILLAC</v>
      </c>
      <c r="R641" s="146">
        <v>44655</v>
      </c>
      <c r="S641" s="146">
        <v>44768</v>
      </c>
      <c r="T641" s="80" t="s">
        <v>213</v>
      </c>
    </row>
    <row r="642" spans="14:20">
      <c r="N642" s="80">
        <v>24</v>
      </c>
      <c r="O642" s="80">
        <v>24302</v>
      </c>
      <c r="P642" s="80" t="s">
        <v>881</v>
      </c>
      <c r="Q642" s="15" t="str">
        <f t="shared" si="9"/>
        <v>24 - NAILHAC</v>
      </c>
      <c r="R642" s="146">
        <v>44658</v>
      </c>
      <c r="S642" s="146">
        <v>44743</v>
      </c>
      <c r="T642" s="80" t="s">
        <v>213</v>
      </c>
    </row>
    <row r="643" spans="14:20">
      <c r="N643" s="80">
        <v>24</v>
      </c>
      <c r="O643" s="80">
        <v>24303</v>
      </c>
      <c r="P643" s="80" t="s">
        <v>882</v>
      </c>
      <c r="Q643" s="15" t="str">
        <f t="shared" si="9"/>
        <v>24 - NANTEUIL-AURIAC-DE-BOURZAC</v>
      </c>
      <c r="R643" s="146">
        <v>44686</v>
      </c>
      <c r="S643" s="146">
        <v>44693</v>
      </c>
      <c r="T643" s="80" t="s">
        <v>213</v>
      </c>
    </row>
    <row r="644" spans="14:20">
      <c r="N644" s="80">
        <v>24</v>
      </c>
      <c r="O644" s="80">
        <v>24304</v>
      </c>
      <c r="P644" s="80" t="s">
        <v>883</v>
      </c>
      <c r="Q644" s="15" t="str">
        <f t="shared" si="9"/>
        <v>24 - NANTHEUIL</v>
      </c>
      <c r="R644" s="146">
        <v>44658</v>
      </c>
      <c r="S644" s="146">
        <v>44768</v>
      </c>
      <c r="T644" s="80" t="s">
        <v>213</v>
      </c>
    </row>
    <row r="645" spans="14:20">
      <c r="N645" s="80">
        <v>24</v>
      </c>
      <c r="O645" s="80">
        <v>24305</v>
      </c>
      <c r="P645" s="80" t="s">
        <v>884</v>
      </c>
      <c r="Q645" s="15" t="str">
        <f t="shared" si="9"/>
        <v>24 - NANTHIAT</v>
      </c>
      <c r="R645" s="146">
        <v>44658</v>
      </c>
      <c r="S645" s="146">
        <v>44768</v>
      </c>
      <c r="T645" s="80" t="s">
        <v>213</v>
      </c>
    </row>
    <row r="646" spans="14:20">
      <c r="N646" s="80">
        <v>24</v>
      </c>
      <c r="O646" s="80">
        <v>24307</v>
      </c>
      <c r="P646" s="80" t="s">
        <v>885</v>
      </c>
      <c r="Q646" s="15" t="str">
        <f t="shared" si="9"/>
        <v>24 - NAUSSANNES</v>
      </c>
      <c r="R646" s="146">
        <v>44657</v>
      </c>
      <c r="S646" s="146">
        <v>44740</v>
      </c>
      <c r="T646" s="80" t="s">
        <v>213</v>
      </c>
    </row>
    <row r="647" spans="14:20">
      <c r="N647" s="80">
        <v>24</v>
      </c>
      <c r="O647" s="80">
        <v>24308</v>
      </c>
      <c r="P647" s="80" t="s">
        <v>886</v>
      </c>
      <c r="Q647" s="15" t="str">
        <f t="shared" si="9"/>
        <v>24 - NEGRONDES</v>
      </c>
      <c r="R647" s="146">
        <v>44658</v>
      </c>
      <c r="S647" s="146">
        <v>44768</v>
      </c>
      <c r="T647" s="80" t="s">
        <v>213</v>
      </c>
    </row>
    <row r="648" spans="14:20">
      <c r="N648" s="80">
        <v>24</v>
      </c>
      <c r="O648" s="80">
        <v>24309</v>
      </c>
      <c r="P648" s="80" t="s">
        <v>887</v>
      </c>
      <c r="Q648" s="15" t="str">
        <f t="shared" si="9"/>
        <v>24 - NEUVIC</v>
      </c>
      <c r="R648" s="146">
        <v>44657</v>
      </c>
      <c r="S648" s="146">
        <v>44755</v>
      </c>
      <c r="T648" s="80" t="s">
        <v>213</v>
      </c>
    </row>
    <row r="649" spans="14:20">
      <c r="N649" s="80">
        <v>24</v>
      </c>
      <c r="O649" s="80">
        <v>24311</v>
      </c>
      <c r="P649" s="80" t="s">
        <v>888</v>
      </c>
      <c r="Q649" s="15" t="str">
        <f t="shared" si="9"/>
        <v>24 - NONTRON</v>
      </c>
      <c r="R649" s="146">
        <v>44663</v>
      </c>
      <c r="S649" s="146">
        <v>44726</v>
      </c>
      <c r="T649" s="80" t="s">
        <v>213</v>
      </c>
    </row>
    <row r="650" spans="14:20">
      <c r="N650" s="80">
        <v>24</v>
      </c>
      <c r="O650" s="80">
        <v>24312</v>
      </c>
      <c r="P650" s="80" t="s">
        <v>889</v>
      </c>
      <c r="Q650" s="15" t="str">
        <f t="shared" si="9"/>
        <v>24 - SANILHAC</v>
      </c>
      <c r="R650" s="146">
        <v>44655</v>
      </c>
      <c r="S650" s="146">
        <v>44775</v>
      </c>
      <c r="T650" s="80" t="s">
        <v>213</v>
      </c>
    </row>
    <row r="651" spans="14:20">
      <c r="N651" s="80">
        <v>24</v>
      </c>
      <c r="O651" s="80">
        <v>24313</v>
      </c>
      <c r="P651" s="80" t="s">
        <v>890</v>
      </c>
      <c r="Q651" s="15" t="str">
        <f t="shared" si="9"/>
        <v>24 - ORLIAC</v>
      </c>
      <c r="R651" s="146">
        <v>44675</v>
      </c>
      <c r="S651" s="146">
        <v>44735</v>
      </c>
      <c r="T651" s="80" t="s">
        <v>213</v>
      </c>
    </row>
    <row r="652" spans="14:20">
      <c r="N652" s="80">
        <v>24</v>
      </c>
      <c r="O652" s="80">
        <v>24314</v>
      </c>
      <c r="P652" s="80" t="s">
        <v>891</v>
      </c>
      <c r="Q652" s="15" t="str">
        <f t="shared" ref="Q652:Q715" si="10">CONCATENATE(N652," - ",P652)</f>
        <v>24 - ORLIAGUET</v>
      </c>
      <c r="R652" s="146">
        <v>44657</v>
      </c>
      <c r="S652" s="146">
        <v>44751</v>
      </c>
      <c r="T652" s="80" t="s">
        <v>213</v>
      </c>
    </row>
    <row r="653" spans="14:20">
      <c r="N653" s="80">
        <v>24</v>
      </c>
      <c r="O653" s="80">
        <v>24316</v>
      </c>
      <c r="P653" s="80" t="s">
        <v>892</v>
      </c>
      <c r="Q653" s="15" t="str">
        <f t="shared" si="10"/>
        <v>24 - PARCOUL-CHENAUD</v>
      </c>
      <c r="R653" s="146">
        <v>44686</v>
      </c>
      <c r="S653" s="146">
        <v>44727</v>
      </c>
      <c r="T653" s="80" t="s">
        <v>213</v>
      </c>
    </row>
    <row r="654" spans="14:20">
      <c r="N654" s="80">
        <v>24</v>
      </c>
      <c r="O654" s="80">
        <v>24317</v>
      </c>
      <c r="P654" s="80" t="s">
        <v>893</v>
      </c>
      <c r="Q654" s="15" t="str">
        <f t="shared" si="10"/>
        <v>24 - PAULIN</v>
      </c>
      <c r="R654" s="146">
        <v>44655</v>
      </c>
      <c r="S654" s="146">
        <v>44768</v>
      </c>
      <c r="T654" s="80" t="s">
        <v>213</v>
      </c>
    </row>
    <row r="655" spans="14:20">
      <c r="N655" s="80">
        <v>24</v>
      </c>
      <c r="O655" s="80">
        <v>24318</v>
      </c>
      <c r="P655" s="80" t="s">
        <v>894</v>
      </c>
      <c r="Q655" s="15" t="str">
        <f t="shared" si="10"/>
        <v>24 - PAUNAT</v>
      </c>
      <c r="R655" s="146">
        <v>44655</v>
      </c>
      <c r="S655" s="146">
        <v>44755</v>
      </c>
      <c r="T655" s="80" t="s">
        <v>213</v>
      </c>
    </row>
    <row r="656" spans="14:20">
      <c r="N656" s="80">
        <v>24</v>
      </c>
      <c r="O656" s="80">
        <v>24320</v>
      </c>
      <c r="P656" s="80" t="s">
        <v>895</v>
      </c>
      <c r="Q656" s="15" t="str">
        <f t="shared" si="10"/>
        <v>24 - PAYZAC</v>
      </c>
      <c r="R656" s="146">
        <v>44658</v>
      </c>
      <c r="S656" s="146">
        <v>44768</v>
      </c>
      <c r="T656" s="80" t="s">
        <v>213</v>
      </c>
    </row>
    <row r="657" spans="14:20">
      <c r="N657" s="80">
        <v>24</v>
      </c>
      <c r="O657" s="80">
        <v>24321</v>
      </c>
      <c r="P657" s="80" t="s">
        <v>896</v>
      </c>
      <c r="Q657" s="15" t="str">
        <f t="shared" si="10"/>
        <v>24 - PAZAYAC</v>
      </c>
      <c r="R657" s="146">
        <v>44655</v>
      </c>
      <c r="S657" s="146">
        <v>44768</v>
      </c>
      <c r="T657" s="80" t="s">
        <v>213</v>
      </c>
    </row>
    <row r="658" spans="14:20">
      <c r="N658" s="80">
        <v>24</v>
      </c>
      <c r="O658" s="80">
        <v>24322</v>
      </c>
      <c r="P658" s="80" t="s">
        <v>897</v>
      </c>
      <c r="Q658" s="15" t="str">
        <f t="shared" si="10"/>
        <v>24 - PERIGUEUX</v>
      </c>
      <c r="R658" s="146">
        <v>44657</v>
      </c>
      <c r="S658" s="146">
        <v>44693</v>
      </c>
      <c r="T658" s="80" t="s">
        <v>213</v>
      </c>
    </row>
    <row r="659" spans="14:20">
      <c r="N659" s="80">
        <v>24</v>
      </c>
      <c r="O659" s="80">
        <v>24323</v>
      </c>
      <c r="P659" s="80" t="s">
        <v>898</v>
      </c>
      <c r="Q659" s="15" t="str">
        <f t="shared" si="10"/>
        <v>24 - PETIT-BERSAC</v>
      </c>
      <c r="R659" s="146">
        <v>44686</v>
      </c>
      <c r="S659" s="146">
        <v>44727</v>
      </c>
      <c r="T659" s="80" t="s">
        <v>213</v>
      </c>
    </row>
    <row r="660" spans="14:20">
      <c r="N660" s="80">
        <v>24</v>
      </c>
      <c r="O660" s="80">
        <v>24324</v>
      </c>
      <c r="P660" s="80" t="s">
        <v>899</v>
      </c>
      <c r="Q660" s="15" t="str">
        <f t="shared" si="10"/>
        <v>24 - PEYRIGNAC</v>
      </c>
      <c r="R660" s="146">
        <v>44658</v>
      </c>
      <c r="S660" s="146">
        <v>44743</v>
      </c>
      <c r="T660" s="80" t="s">
        <v>213</v>
      </c>
    </row>
    <row r="661" spans="14:20">
      <c r="N661" s="80">
        <v>24</v>
      </c>
      <c r="O661" s="80">
        <v>24325</v>
      </c>
      <c r="P661" s="80" t="s">
        <v>900</v>
      </c>
      <c r="Q661" s="15" t="str">
        <f t="shared" si="10"/>
        <v>24 - PEYRILLAC-ET-MILLAC</v>
      </c>
      <c r="R661" s="146">
        <v>44655</v>
      </c>
      <c r="S661" s="146">
        <v>44751</v>
      </c>
      <c r="T661" s="80" t="s">
        <v>213</v>
      </c>
    </row>
    <row r="662" spans="14:20">
      <c r="N662" s="80">
        <v>24</v>
      </c>
      <c r="O662" s="80">
        <v>24326</v>
      </c>
      <c r="P662" s="80" t="s">
        <v>901</v>
      </c>
      <c r="Q662" s="15" t="str">
        <f t="shared" si="10"/>
        <v>24 - PEYZAC-LE-MOUSTIER</v>
      </c>
      <c r="R662" s="146">
        <v>44657</v>
      </c>
      <c r="S662" s="146">
        <v>44751</v>
      </c>
      <c r="T662" s="80" t="s">
        <v>213</v>
      </c>
    </row>
    <row r="663" spans="14:20">
      <c r="N663" s="80">
        <v>24</v>
      </c>
      <c r="O663" s="80">
        <v>24327</v>
      </c>
      <c r="P663" s="80" t="s">
        <v>902</v>
      </c>
      <c r="Q663" s="15" t="str">
        <f t="shared" si="10"/>
        <v>24 - PEZULS</v>
      </c>
      <c r="R663" s="146">
        <v>44657</v>
      </c>
      <c r="S663" s="146">
        <v>44755</v>
      </c>
      <c r="T663" s="80" t="s">
        <v>213</v>
      </c>
    </row>
    <row r="664" spans="14:20">
      <c r="N664" s="80">
        <v>24</v>
      </c>
      <c r="O664" s="80">
        <v>24328</v>
      </c>
      <c r="P664" s="80" t="s">
        <v>903</v>
      </c>
      <c r="Q664" s="15" t="str">
        <f t="shared" si="10"/>
        <v>24 - PIEGUT-PLUVIERS</v>
      </c>
      <c r="R664" s="146">
        <v>44663</v>
      </c>
      <c r="S664" s="146">
        <v>44726</v>
      </c>
      <c r="T664" s="80" t="s">
        <v>213</v>
      </c>
    </row>
    <row r="665" spans="14:20">
      <c r="N665" s="80">
        <v>24</v>
      </c>
      <c r="O665" s="80">
        <v>24330</v>
      </c>
      <c r="P665" s="80" t="s">
        <v>904</v>
      </c>
      <c r="Q665" s="15" t="str">
        <f t="shared" si="10"/>
        <v>24 - PLAZAC (SUD / NORD)</v>
      </c>
      <c r="R665" s="146">
        <v>44658</v>
      </c>
      <c r="S665" s="146">
        <v>44813</v>
      </c>
      <c r="T665" s="80" t="s">
        <v>213</v>
      </c>
    </row>
    <row r="666" spans="14:20">
      <c r="N666" s="80">
        <v>24</v>
      </c>
      <c r="O666" s="80">
        <v>24331</v>
      </c>
      <c r="P666" s="80" t="s">
        <v>905</v>
      </c>
      <c r="Q666" s="15" t="str">
        <f t="shared" si="10"/>
        <v>24 - POMPORT</v>
      </c>
      <c r="R666" s="146">
        <v>44666</v>
      </c>
      <c r="S666" s="146">
        <v>44693</v>
      </c>
      <c r="T666" s="80" t="s">
        <v>213</v>
      </c>
    </row>
    <row r="667" spans="14:20">
      <c r="N667" s="80">
        <v>24</v>
      </c>
      <c r="O667" s="80">
        <v>24334</v>
      </c>
      <c r="P667" s="80" t="s">
        <v>906</v>
      </c>
      <c r="Q667" s="15" t="str">
        <f t="shared" si="10"/>
        <v>24 - PONTOURS</v>
      </c>
      <c r="R667" s="146">
        <v>44655</v>
      </c>
      <c r="S667" s="146">
        <v>44755</v>
      </c>
      <c r="T667" s="80" t="s">
        <v>213</v>
      </c>
    </row>
    <row r="668" spans="14:20">
      <c r="N668" s="80">
        <v>24</v>
      </c>
      <c r="O668" s="80">
        <v>24336</v>
      </c>
      <c r="P668" s="80" t="s">
        <v>907</v>
      </c>
      <c r="Q668" s="15" t="str">
        <f t="shared" si="10"/>
        <v>24 - PRATS-DE-CARLUX</v>
      </c>
      <c r="R668" s="146">
        <v>44655</v>
      </c>
      <c r="S668" s="146">
        <v>44751</v>
      </c>
      <c r="T668" s="80" t="s">
        <v>213</v>
      </c>
    </row>
    <row r="669" spans="14:20">
      <c r="N669" s="80">
        <v>24</v>
      </c>
      <c r="O669" s="80">
        <v>24337</v>
      </c>
      <c r="P669" s="80" t="s">
        <v>908</v>
      </c>
      <c r="Q669" s="15" t="str">
        <f t="shared" si="10"/>
        <v>24 - PRATS-DU-PERIGORD</v>
      </c>
      <c r="R669" s="146">
        <v>44675</v>
      </c>
      <c r="S669" s="146">
        <v>44735</v>
      </c>
      <c r="T669" s="80" t="s">
        <v>213</v>
      </c>
    </row>
    <row r="670" spans="14:20">
      <c r="N670" s="80">
        <v>24</v>
      </c>
      <c r="O670" s="80">
        <v>24338</v>
      </c>
      <c r="P670" s="80" t="s">
        <v>909</v>
      </c>
      <c r="Q670" s="15" t="str">
        <f t="shared" si="10"/>
        <v>24 - PRESSIGNAC-VICQ</v>
      </c>
      <c r="R670" s="146">
        <v>44655</v>
      </c>
      <c r="S670" s="146">
        <v>44775</v>
      </c>
      <c r="T670" s="80" t="s">
        <v>213</v>
      </c>
    </row>
    <row r="671" spans="14:20">
      <c r="N671" s="80">
        <v>24</v>
      </c>
      <c r="O671" s="80">
        <v>24339</v>
      </c>
      <c r="P671" s="80" t="s">
        <v>910</v>
      </c>
      <c r="Q671" s="15" t="str">
        <f t="shared" si="10"/>
        <v>24 - PREYSSAC-D'EXCIDEUIL</v>
      </c>
      <c r="R671" s="146">
        <v>44658</v>
      </c>
      <c r="S671" s="146">
        <v>44768</v>
      </c>
      <c r="T671" s="80" t="s">
        <v>213</v>
      </c>
    </row>
    <row r="672" spans="14:20">
      <c r="N672" s="80">
        <v>24</v>
      </c>
      <c r="O672" s="80">
        <v>24340</v>
      </c>
      <c r="P672" s="80" t="s">
        <v>911</v>
      </c>
      <c r="Q672" s="15" t="str">
        <f t="shared" si="10"/>
        <v>24 - PRIGONRIEUX</v>
      </c>
      <c r="R672" s="146">
        <v>44665</v>
      </c>
      <c r="S672" s="146">
        <v>44693</v>
      </c>
      <c r="T672" s="80" t="s">
        <v>213</v>
      </c>
    </row>
    <row r="673" spans="14:20">
      <c r="N673" s="80">
        <v>24</v>
      </c>
      <c r="O673" s="80">
        <v>24341</v>
      </c>
      <c r="P673" s="80" t="s">
        <v>912</v>
      </c>
      <c r="Q673" s="15" t="str">
        <f t="shared" si="10"/>
        <v>24 - PROISSANS</v>
      </c>
      <c r="R673" s="146">
        <v>44655</v>
      </c>
      <c r="S673" s="146">
        <v>44751</v>
      </c>
      <c r="T673" s="80" t="s">
        <v>213</v>
      </c>
    </row>
    <row r="674" spans="14:20">
      <c r="N674" s="80">
        <v>24</v>
      </c>
      <c r="O674" s="80">
        <v>24345</v>
      </c>
      <c r="P674" s="80" t="s">
        <v>913</v>
      </c>
      <c r="Q674" s="15" t="str">
        <f t="shared" si="10"/>
        <v>24 - QUEYSSAC</v>
      </c>
      <c r="R674" s="146">
        <v>44657</v>
      </c>
      <c r="S674" s="146">
        <v>44775</v>
      </c>
      <c r="T674" s="80" t="s">
        <v>213</v>
      </c>
    </row>
    <row r="675" spans="14:20">
      <c r="N675" s="80">
        <v>24</v>
      </c>
      <c r="O675" s="80">
        <v>24346</v>
      </c>
      <c r="P675" s="80" t="s">
        <v>914</v>
      </c>
      <c r="Q675" s="15" t="str">
        <f t="shared" si="10"/>
        <v>24 - QUINSAC</v>
      </c>
      <c r="R675" s="146">
        <v>44671</v>
      </c>
      <c r="S675" s="146">
        <v>44693</v>
      </c>
      <c r="T675" s="80" t="s">
        <v>213</v>
      </c>
    </row>
    <row r="676" spans="14:20">
      <c r="N676" s="80">
        <v>24</v>
      </c>
      <c r="O676" s="80">
        <v>24347</v>
      </c>
      <c r="P676" s="80" t="s">
        <v>915</v>
      </c>
      <c r="Q676" s="15" t="str">
        <f t="shared" si="10"/>
        <v>24 - RAMPIEUX</v>
      </c>
      <c r="R676" s="146">
        <v>44657</v>
      </c>
      <c r="S676" s="146">
        <v>44727</v>
      </c>
      <c r="T676" s="80" t="s">
        <v>213</v>
      </c>
    </row>
    <row r="677" spans="14:20">
      <c r="N677" s="80">
        <v>24</v>
      </c>
      <c r="O677" s="80">
        <v>24348</v>
      </c>
      <c r="P677" s="80" t="s">
        <v>916</v>
      </c>
      <c r="Q677" s="15" t="str">
        <f t="shared" si="10"/>
        <v>24 - RAZAC-D'EYMET</v>
      </c>
      <c r="R677" s="146">
        <v>44666</v>
      </c>
      <c r="S677" s="146">
        <v>44755</v>
      </c>
      <c r="T677" s="80" t="s">
        <v>213</v>
      </c>
    </row>
    <row r="678" spans="14:20">
      <c r="N678" s="80">
        <v>24</v>
      </c>
      <c r="O678" s="80">
        <v>24349</v>
      </c>
      <c r="P678" s="80" t="s">
        <v>917</v>
      </c>
      <c r="Q678" s="15" t="str">
        <f t="shared" si="10"/>
        <v>24 - RAZAC-DE-SAUSSIGNAC</v>
      </c>
      <c r="R678" s="146">
        <v>44675</v>
      </c>
      <c r="S678" s="146">
        <v>44740</v>
      </c>
      <c r="T678" s="80" t="s">
        <v>213</v>
      </c>
    </row>
    <row r="679" spans="14:20">
      <c r="N679" s="80">
        <v>24</v>
      </c>
      <c r="O679" s="80">
        <v>24350</v>
      </c>
      <c r="P679" s="80" t="s">
        <v>918</v>
      </c>
      <c r="Q679" s="15" t="str">
        <f t="shared" si="10"/>
        <v>24 - RAZAC-SUR-L'ISLE</v>
      </c>
      <c r="R679" s="146">
        <v>44657</v>
      </c>
      <c r="S679" s="146">
        <v>44755</v>
      </c>
      <c r="T679" s="80" t="s">
        <v>213</v>
      </c>
    </row>
    <row r="680" spans="14:20">
      <c r="N680" s="80">
        <v>24</v>
      </c>
      <c r="O680" s="80">
        <v>24351</v>
      </c>
      <c r="P680" s="80" t="s">
        <v>919</v>
      </c>
      <c r="Q680" s="15" t="str">
        <f t="shared" si="10"/>
        <v>24 - RIBAGNAC</v>
      </c>
      <c r="R680" s="146">
        <v>44666</v>
      </c>
      <c r="S680" s="146">
        <v>44740</v>
      </c>
      <c r="T680" s="80" t="s">
        <v>213</v>
      </c>
    </row>
    <row r="681" spans="14:20">
      <c r="N681" s="80">
        <v>24</v>
      </c>
      <c r="O681" s="80">
        <v>24352</v>
      </c>
      <c r="P681" s="80" t="s">
        <v>920</v>
      </c>
      <c r="Q681" s="15" t="str">
        <f t="shared" si="10"/>
        <v>24 - RIBERAC</v>
      </c>
      <c r="R681" s="146">
        <v>44686</v>
      </c>
      <c r="S681" s="146">
        <v>44727</v>
      </c>
      <c r="T681" s="80" t="s">
        <v>213</v>
      </c>
    </row>
    <row r="682" spans="14:20">
      <c r="N682" s="80">
        <v>24</v>
      </c>
      <c r="O682" s="80">
        <v>24354</v>
      </c>
      <c r="P682" s="80" t="s">
        <v>921</v>
      </c>
      <c r="Q682" s="15" t="str">
        <f t="shared" si="10"/>
        <v>24 - ROCHE-CHALAIS</v>
      </c>
      <c r="R682" s="146">
        <v>44686</v>
      </c>
      <c r="S682" s="146">
        <v>44693</v>
      </c>
      <c r="T682" s="80" t="s">
        <v>213</v>
      </c>
    </row>
    <row r="683" spans="14:20">
      <c r="N683" s="80">
        <v>24</v>
      </c>
      <c r="O683" s="80">
        <v>24355</v>
      </c>
      <c r="P683" s="80" t="s">
        <v>922</v>
      </c>
      <c r="Q683" s="15" t="str">
        <f t="shared" si="10"/>
        <v>24 - ROQUE-GAGEAC</v>
      </c>
      <c r="R683" s="146">
        <v>44655</v>
      </c>
      <c r="S683" s="146">
        <v>44693</v>
      </c>
      <c r="T683" s="80" t="s">
        <v>213</v>
      </c>
    </row>
    <row r="684" spans="14:20">
      <c r="N684" s="80">
        <v>24</v>
      </c>
      <c r="O684" s="80">
        <v>24356</v>
      </c>
      <c r="P684" s="80" t="s">
        <v>923</v>
      </c>
      <c r="Q684" s="15" t="str">
        <f t="shared" si="10"/>
        <v>24 - ROUFFIGNAC-SAINT-CERNIN-DE-REILHAC</v>
      </c>
      <c r="R684" s="146">
        <v>44655</v>
      </c>
      <c r="S684" s="146">
        <v>44755</v>
      </c>
      <c r="T684" s="80" t="s">
        <v>213</v>
      </c>
    </row>
    <row r="685" spans="14:20">
      <c r="N685" s="80">
        <v>24</v>
      </c>
      <c r="O685" s="80">
        <v>24357</v>
      </c>
      <c r="P685" s="80" t="s">
        <v>924</v>
      </c>
      <c r="Q685" s="15" t="str">
        <f t="shared" si="10"/>
        <v>24 - ROUFFIGNAC-DE-SIGOULES</v>
      </c>
      <c r="R685" s="146">
        <v>44666</v>
      </c>
      <c r="S685" s="146">
        <v>44693</v>
      </c>
      <c r="T685" s="80" t="s">
        <v>213</v>
      </c>
    </row>
    <row r="686" spans="14:20">
      <c r="N686" s="80">
        <v>24</v>
      </c>
      <c r="O686" s="80">
        <v>24359</v>
      </c>
      <c r="P686" s="80" t="s">
        <v>925</v>
      </c>
      <c r="Q686" s="15" t="str">
        <f t="shared" si="10"/>
        <v>24 - SADILLAC</v>
      </c>
      <c r="R686" s="146">
        <v>44666</v>
      </c>
      <c r="S686" s="146">
        <v>44735</v>
      </c>
      <c r="T686" s="80" t="s">
        <v>213</v>
      </c>
    </row>
    <row r="687" spans="14:20">
      <c r="N687" s="80">
        <v>24</v>
      </c>
      <c r="O687" s="80">
        <v>24360</v>
      </c>
      <c r="P687" s="80" t="s">
        <v>926</v>
      </c>
      <c r="Q687" s="15" t="str">
        <f t="shared" si="10"/>
        <v>24 - SAGELAT</v>
      </c>
      <c r="R687" s="146">
        <v>44665</v>
      </c>
      <c r="S687" s="146">
        <v>44693</v>
      </c>
      <c r="T687" s="80" t="s">
        <v>213</v>
      </c>
    </row>
    <row r="688" spans="14:20">
      <c r="N688" s="80">
        <v>24</v>
      </c>
      <c r="O688" s="80">
        <v>24361</v>
      </c>
      <c r="P688" s="80" t="s">
        <v>927</v>
      </c>
      <c r="Q688" s="15" t="str">
        <f t="shared" si="10"/>
        <v>24 - SAINT-AGNE</v>
      </c>
      <c r="R688" s="146">
        <v>44657</v>
      </c>
      <c r="S688" s="146">
        <v>44740</v>
      </c>
      <c r="T688" s="80" t="s">
        <v>213</v>
      </c>
    </row>
    <row r="689" spans="14:20">
      <c r="N689" s="80">
        <v>24</v>
      </c>
      <c r="O689" s="80">
        <v>24362</v>
      </c>
      <c r="P689" s="80" t="s">
        <v>928</v>
      </c>
      <c r="Q689" s="15" t="str">
        <f t="shared" si="10"/>
        <v>24 - VAL DE LOUYRE ET CAUDEAU</v>
      </c>
      <c r="R689" s="146">
        <v>44655</v>
      </c>
      <c r="S689" s="146">
        <v>44775</v>
      </c>
      <c r="T689" s="80" t="s">
        <v>213</v>
      </c>
    </row>
    <row r="690" spans="14:20">
      <c r="N690" s="80">
        <v>24</v>
      </c>
      <c r="O690" s="80">
        <v>24364</v>
      </c>
      <c r="P690" s="80" t="s">
        <v>929</v>
      </c>
      <c r="Q690" s="15" t="str">
        <f t="shared" si="10"/>
        <v>24 - SAINT-AMAND-DE-COLY</v>
      </c>
      <c r="R690" s="146">
        <v>44655</v>
      </c>
      <c r="S690" s="146">
        <v>44768</v>
      </c>
      <c r="T690" s="80" t="s">
        <v>213</v>
      </c>
    </row>
    <row r="691" spans="14:20">
      <c r="N691" s="80">
        <v>24</v>
      </c>
      <c r="O691" s="80">
        <v>24365</v>
      </c>
      <c r="P691" s="80" t="s">
        <v>930</v>
      </c>
      <c r="Q691" s="15" t="str">
        <f t="shared" si="10"/>
        <v>24 - SAINT-AMAND-DE-VERGT</v>
      </c>
      <c r="R691" s="146">
        <v>44655</v>
      </c>
      <c r="S691" s="146">
        <v>44775</v>
      </c>
      <c r="T691" s="80" t="s">
        <v>213</v>
      </c>
    </row>
    <row r="692" spans="14:20">
      <c r="N692" s="80">
        <v>24</v>
      </c>
      <c r="O692" s="80">
        <v>24366</v>
      </c>
      <c r="P692" s="80" t="s">
        <v>931</v>
      </c>
      <c r="Q692" s="15" t="str">
        <f t="shared" si="10"/>
        <v>24 - SAINT-ANDRE-D'ALLAS</v>
      </c>
      <c r="R692" s="146">
        <v>44655</v>
      </c>
      <c r="S692" s="146">
        <v>44751</v>
      </c>
      <c r="T692" s="80" t="s">
        <v>213</v>
      </c>
    </row>
    <row r="693" spans="14:20">
      <c r="N693" s="80">
        <v>24</v>
      </c>
      <c r="O693" s="80">
        <v>24367</v>
      </c>
      <c r="P693" s="80" t="s">
        <v>932</v>
      </c>
      <c r="Q693" s="15" t="str">
        <f t="shared" si="10"/>
        <v>24 - SAINT-ANDRE-DE-DOUBLE</v>
      </c>
      <c r="R693" s="146">
        <v>44675</v>
      </c>
      <c r="S693" s="146">
        <v>44693</v>
      </c>
      <c r="T693" s="80" t="s">
        <v>213</v>
      </c>
    </row>
    <row r="694" spans="14:20">
      <c r="N694" s="80">
        <v>24</v>
      </c>
      <c r="O694" s="80">
        <v>24371</v>
      </c>
      <c r="P694" s="80" t="s">
        <v>933</v>
      </c>
      <c r="Q694" s="15" t="str">
        <f t="shared" si="10"/>
        <v>24 - SAINT-AQUILIN</v>
      </c>
      <c r="R694" s="146">
        <v>44675</v>
      </c>
      <c r="S694" s="146">
        <v>44693</v>
      </c>
      <c r="T694" s="80" t="s">
        <v>213</v>
      </c>
    </row>
    <row r="695" spans="14:20">
      <c r="N695" s="80">
        <v>24</v>
      </c>
      <c r="O695" s="80">
        <v>24372</v>
      </c>
      <c r="P695" s="80" t="s">
        <v>934</v>
      </c>
      <c r="Q695" s="15" t="str">
        <f t="shared" si="10"/>
        <v>24 - SAINT-ASTIER</v>
      </c>
      <c r="R695" s="146">
        <v>44657</v>
      </c>
      <c r="S695" s="146">
        <v>44755</v>
      </c>
      <c r="T695" s="80" t="s">
        <v>213</v>
      </c>
    </row>
    <row r="696" spans="14:20">
      <c r="N696" s="80">
        <v>24</v>
      </c>
      <c r="O696" s="80">
        <v>24373</v>
      </c>
      <c r="P696" s="80" t="s">
        <v>935</v>
      </c>
      <c r="Q696" s="15" t="str">
        <f t="shared" si="10"/>
        <v>24 - SAINT-AUBIN-DE-CADELECH</v>
      </c>
      <c r="R696" s="146">
        <v>44666</v>
      </c>
      <c r="S696" s="146">
        <v>44755</v>
      </c>
      <c r="T696" s="80" t="s">
        <v>213</v>
      </c>
    </row>
    <row r="697" spans="14:20">
      <c r="N697" s="80">
        <v>24</v>
      </c>
      <c r="O697" s="80">
        <v>24374</v>
      </c>
      <c r="P697" s="80" t="s">
        <v>936</v>
      </c>
      <c r="Q697" s="15" t="str">
        <f t="shared" si="10"/>
        <v>24 - SAINT-AUBIN-DE-LANQUAIS</v>
      </c>
      <c r="R697" s="146">
        <v>44657</v>
      </c>
      <c r="S697" s="146">
        <v>44740</v>
      </c>
      <c r="T697" s="80" t="s">
        <v>213</v>
      </c>
    </row>
    <row r="698" spans="14:20">
      <c r="N698" s="80">
        <v>24</v>
      </c>
      <c r="O698" s="80">
        <v>24375</v>
      </c>
      <c r="P698" s="80" t="s">
        <v>937</v>
      </c>
      <c r="Q698" s="15" t="str">
        <f t="shared" si="10"/>
        <v>24 - SAINT-AUBIN-DE-NABIRAT</v>
      </c>
      <c r="R698" s="146">
        <v>44663</v>
      </c>
      <c r="S698" s="146">
        <v>44735</v>
      </c>
      <c r="T698" s="80" t="s">
        <v>213</v>
      </c>
    </row>
    <row r="699" spans="14:20">
      <c r="N699" s="80">
        <v>24</v>
      </c>
      <c r="O699" s="80">
        <v>24376</v>
      </c>
      <c r="P699" s="80" t="s">
        <v>938</v>
      </c>
      <c r="Q699" s="15" t="str">
        <f t="shared" si="10"/>
        <v>24 - SAINT AULAYE-PUYMANGOU</v>
      </c>
      <c r="R699" s="146">
        <v>44686</v>
      </c>
      <c r="S699" s="146">
        <v>44727</v>
      </c>
      <c r="T699" s="80" t="s">
        <v>213</v>
      </c>
    </row>
    <row r="700" spans="14:20">
      <c r="N700" s="80">
        <v>24</v>
      </c>
      <c r="O700" s="80">
        <v>24377</v>
      </c>
      <c r="P700" s="80" t="s">
        <v>939</v>
      </c>
      <c r="Q700" s="15" t="str">
        <f t="shared" si="10"/>
        <v>24 - SAINT-AVIT-DE-VIALARD</v>
      </c>
      <c r="R700" s="146">
        <v>44655</v>
      </c>
      <c r="S700" s="146">
        <v>44775</v>
      </c>
      <c r="T700" s="80" t="s">
        <v>213</v>
      </c>
    </row>
    <row r="701" spans="14:20">
      <c r="N701" s="80">
        <v>24</v>
      </c>
      <c r="O701" s="80">
        <v>24378</v>
      </c>
      <c r="P701" s="80" t="s">
        <v>940</v>
      </c>
      <c r="Q701" s="15" t="str">
        <f t="shared" si="10"/>
        <v>24 - SAINT-AVIT-RIVIERE</v>
      </c>
      <c r="R701" s="146">
        <v>44657</v>
      </c>
      <c r="S701" s="146">
        <v>44727</v>
      </c>
      <c r="T701" s="80" t="s">
        <v>213</v>
      </c>
    </row>
    <row r="702" spans="14:20">
      <c r="N702" s="80">
        <v>24</v>
      </c>
      <c r="O702" s="80">
        <v>24379</v>
      </c>
      <c r="P702" s="80" t="s">
        <v>941</v>
      </c>
      <c r="Q702" s="15" t="str">
        <f t="shared" si="10"/>
        <v>24 - SAINT-AVIT-SENIEUR</v>
      </c>
      <c r="R702" s="146">
        <v>44657</v>
      </c>
      <c r="S702" s="146">
        <v>44727</v>
      </c>
      <c r="T702" s="80" t="s">
        <v>213</v>
      </c>
    </row>
    <row r="703" spans="14:20">
      <c r="N703" s="80">
        <v>24</v>
      </c>
      <c r="O703" s="80">
        <v>24380</v>
      </c>
      <c r="P703" s="80" t="s">
        <v>942</v>
      </c>
      <c r="Q703" s="15" t="str">
        <f t="shared" si="10"/>
        <v>24 - SAINT-BARTHELEMY-DE-BELLEGARDE</v>
      </c>
      <c r="R703" s="146">
        <v>44686</v>
      </c>
      <c r="S703" s="146">
        <v>44693</v>
      </c>
      <c r="T703" s="80" t="s">
        <v>213</v>
      </c>
    </row>
    <row r="704" spans="14:20">
      <c r="N704" s="80">
        <v>24</v>
      </c>
      <c r="O704" s="80">
        <v>24381</v>
      </c>
      <c r="P704" s="80" t="s">
        <v>943</v>
      </c>
      <c r="Q704" s="15" t="str">
        <f t="shared" si="10"/>
        <v>24 - SAINT-BARTHELEMY-DE-BUSSIERE</v>
      </c>
      <c r="R704" s="146">
        <v>44663</v>
      </c>
      <c r="S704" s="146">
        <v>44726</v>
      </c>
      <c r="T704" s="80" t="s">
        <v>213</v>
      </c>
    </row>
    <row r="705" spans="14:20">
      <c r="N705" s="80">
        <v>24</v>
      </c>
      <c r="O705" s="80">
        <v>24382</v>
      </c>
      <c r="P705" s="80" t="s">
        <v>944</v>
      </c>
      <c r="Q705" s="15" t="str">
        <f t="shared" si="10"/>
        <v>24 - SAINT-CAPRAISE-DE-LALINDE</v>
      </c>
      <c r="R705" s="146">
        <v>44655</v>
      </c>
      <c r="S705" s="146">
        <v>44755</v>
      </c>
      <c r="T705" s="80" t="s">
        <v>213</v>
      </c>
    </row>
    <row r="706" spans="14:20">
      <c r="N706" s="80">
        <v>24</v>
      </c>
      <c r="O706" s="80">
        <v>24383</v>
      </c>
      <c r="P706" s="80" t="s">
        <v>945</v>
      </c>
      <c r="Q706" s="15" t="str">
        <f t="shared" si="10"/>
        <v>24 - SAINT-CAPRAISE-D'EYMET</v>
      </c>
      <c r="R706" s="146">
        <v>44666</v>
      </c>
      <c r="S706" s="146">
        <v>44735</v>
      </c>
      <c r="T706" s="80" t="s">
        <v>213</v>
      </c>
    </row>
    <row r="707" spans="14:20">
      <c r="N707" s="80">
        <v>24</v>
      </c>
      <c r="O707" s="80">
        <v>24384</v>
      </c>
      <c r="P707" s="80" t="s">
        <v>946</v>
      </c>
      <c r="Q707" s="15" t="str">
        <f t="shared" si="10"/>
        <v>24 - SAINT-CASSIEN</v>
      </c>
      <c r="R707" s="146">
        <v>44675</v>
      </c>
      <c r="S707" s="146">
        <v>44727</v>
      </c>
      <c r="T707" s="80" t="s">
        <v>213</v>
      </c>
    </row>
    <row r="708" spans="14:20">
      <c r="N708" s="80">
        <v>24</v>
      </c>
      <c r="O708" s="80">
        <v>24385</v>
      </c>
      <c r="P708" s="80" t="s">
        <v>947</v>
      </c>
      <c r="Q708" s="15" t="str">
        <f t="shared" si="10"/>
        <v>24 - SAINT-CERNIN-DE-LABARDE</v>
      </c>
      <c r="R708" s="146">
        <v>44657</v>
      </c>
      <c r="S708" s="146">
        <v>44740</v>
      </c>
      <c r="T708" s="80" t="s">
        <v>213</v>
      </c>
    </row>
    <row r="709" spans="14:20">
      <c r="N709" s="80">
        <v>24</v>
      </c>
      <c r="O709" s="80">
        <v>24386</v>
      </c>
      <c r="P709" s="80" t="s">
        <v>948</v>
      </c>
      <c r="Q709" s="15" t="str">
        <f t="shared" si="10"/>
        <v>24 - SAINT-CERNIN-DE-L'HERM</v>
      </c>
      <c r="R709" s="146">
        <v>44675</v>
      </c>
      <c r="S709" s="146">
        <v>44735</v>
      </c>
      <c r="T709" s="80" t="s">
        <v>213</v>
      </c>
    </row>
    <row r="710" spans="14:20">
      <c r="N710" s="80">
        <v>24</v>
      </c>
      <c r="O710" s="80">
        <v>24388</v>
      </c>
      <c r="P710" s="80" t="s">
        <v>949</v>
      </c>
      <c r="Q710" s="15" t="str">
        <f t="shared" si="10"/>
        <v>24 - SAINT-CHAMASSY</v>
      </c>
      <c r="R710" s="146">
        <v>44655</v>
      </c>
      <c r="S710" s="146">
        <v>44755</v>
      </c>
      <c r="T710" s="80" t="s">
        <v>213</v>
      </c>
    </row>
    <row r="711" spans="14:20">
      <c r="N711" s="80">
        <v>24</v>
      </c>
      <c r="O711" s="80">
        <v>24389</v>
      </c>
      <c r="P711" s="80" t="s">
        <v>950</v>
      </c>
      <c r="Q711" s="15" t="str">
        <f t="shared" si="10"/>
        <v>24 - SAINT-CIRQ</v>
      </c>
      <c r="R711" s="146">
        <v>44657</v>
      </c>
      <c r="S711" s="146">
        <v>44775</v>
      </c>
      <c r="T711" s="80" t="s">
        <v>213</v>
      </c>
    </row>
    <row r="712" spans="14:20">
      <c r="N712" s="80">
        <v>24</v>
      </c>
      <c r="O712" s="80">
        <v>24390</v>
      </c>
      <c r="P712" s="80" t="s">
        <v>951</v>
      </c>
      <c r="Q712" s="15" t="str">
        <f t="shared" si="10"/>
        <v>24 - SAINT-CREPIN-D'AUBEROCHE</v>
      </c>
      <c r="R712" s="146">
        <v>44655</v>
      </c>
      <c r="S712" s="146">
        <v>44755</v>
      </c>
      <c r="T712" s="80" t="s">
        <v>213</v>
      </c>
    </row>
    <row r="713" spans="14:20">
      <c r="N713" s="80">
        <v>24</v>
      </c>
      <c r="O713" s="80">
        <v>24391</v>
      </c>
      <c r="P713" s="80" t="s">
        <v>952</v>
      </c>
      <c r="Q713" s="15" t="str">
        <f t="shared" si="10"/>
        <v>24 - SAINT-CREPIN-DE-RICHEMONT</v>
      </c>
      <c r="R713" s="146">
        <v>44677</v>
      </c>
      <c r="S713" s="146">
        <v>44693</v>
      </c>
      <c r="T713" s="80" t="s">
        <v>213</v>
      </c>
    </row>
    <row r="714" spans="14:20">
      <c r="N714" s="80">
        <v>24</v>
      </c>
      <c r="O714" s="80">
        <v>24392</v>
      </c>
      <c r="P714" s="80" t="s">
        <v>953</v>
      </c>
      <c r="Q714" s="15" t="str">
        <f t="shared" si="10"/>
        <v>24 - SAINT-CREPIN-ET-CARLUCET</v>
      </c>
      <c r="R714" s="146">
        <v>44655</v>
      </c>
      <c r="S714" s="146">
        <v>44768</v>
      </c>
      <c r="T714" s="80" t="s">
        <v>213</v>
      </c>
    </row>
    <row r="715" spans="14:20">
      <c r="N715" s="80">
        <v>24</v>
      </c>
      <c r="O715" s="80">
        <v>24393</v>
      </c>
      <c r="P715" s="80" t="s">
        <v>414</v>
      </c>
      <c r="Q715" s="15" t="str">
        <f t="shared" si="10"/>
        <v>24 - SAINTE-CROIX</v>
      </c>
      <c r="R715" s="146">
        <v>44657</v>
      </c>
      <c r="S715" s="146">
        <v>44727</v>
      </c>
      <c r="T715" s="80" t="s">
        <v>213</v>
      </c>
    </row>
    <row r="716" spans="14:20">
      <c r="N716" s="80">
        <v>24</v>
      </c>
      <c r="O716" s="80">
        <v>24395</v>
      </c>
      <c r="P716" s="80" t="s">
        <v>954</v>
      </c>
      <c r="Q716" s="15" t="str">
        <f t="shared" ref="Q716:Q779" si="11">CONCATENATE(N716," - ",P716)</f>
        <v>24 - SAINT-CYBRANET</v>
      </c>
      <c r="R716" s="146">
        <v>44675</v>
      </c>
      <c r="S716" s="146">
        <v>44735</v>
      </c>
      <c r="T716" s="80" t="s">
        <v>213</v>
      </c>
    </row>
    <row r="717" spans="14:20">
      <c r="N717" s="80">
        <v>24</v>
      </c>
      <c r="O717" s="80">
        <v>24396</v>
      </c>
      <c r="P717" s="80" t="s">
        <v>578</v>
      </c>
      <c r="Q717" s="15" t="str">
        <f t="shared" si="11"/>
        <v>24 - SAINT-CYPRIEN</v>
      </c>
      <c r="R717" s="146">
        <v>44657</v>
      </c>
      <c r="S717" s="146">
        <v>44755</v>
      </c>
      <c r="T717" s="80" t="s">
        <v>213</v>
      </c>
    </row>
    <row r="718" spans="14:20">
      <c r="N718" s="80">
        <v>24</v>
      </c>
      <c r="O718" s="80">
        <v>24397</v>
      </c>
      <c r="P718" s="80" t="s">
        <v>955</v>
      </c>
      <c r="Q718" s="15" t="str">
        <f t="shared" si="11"/>
        <v>24 - SAINT-CYR-LES-CHAMPAGNES</v>
      </c>
      <c r="R718" s="146">
        <v>44658</v>
      </c>
      <c r="S718" s="146">
        <v>44748</v>
      </c>
      <c r="T718" s="80" t="s">
        <v>213</v>
      </c>
    </row>
    <row r="719" spans="14:20">
      <c r="N719" s="80">
        <v>24</v>
      </c>
      <c r="O719" s="80">
        <v>24398</v>
      </c>
      <c r="P719" s="80" t="s">
        <v>956</v>
      </c>
      <c r="Q719" s="15" t="str">
        <f t="shared" si="11"/>
        <v>24 - SAINT-ESTEPHE</v>
      </c>
      <c r="R719" s="146">
        <v>44663</v>
      </c>
      <c r="S719" s="146">
        <v>44693</v>
      </c>
      <c r="T719" s="80" t="s">
        <v>213</v>
      </c>
    </row>
    <row r="720" spans="14:20">
      <c r="N720" s="80">
        <v>24</v>
      </c>
      <c r="O720" s="80">
        <v>24399</v>
      </c>
      <c r="P720" s="80" t="s">
        <v>957</v>
      </c>
      <c r="Q720" s="15" t="str">
        <f t="shared" si="11"/>
        <v>24 - SAINT-ETIENNE-DE-PUYCORBIER</v>
      </c>
      <c r="R720" s="146">
        <v>44675</v>
      </c>
      <c r="S720" s="146">
        <v>44693</v>
      </c>
      <c r="T720" s="80" t="s">
        <v>213</v>
      </c>
    </row>
    <row r="721" spans="14:20">
      <c r="N721" s="80">
        <v>24</v>
      </c>
      <c r="O721" s="80">
        <v>24401</v>
      </c>
      <c r="P721" s="80" t="s">
        <v>958</v>
      </c>
      <c r="Q721" s="15" t="str">
        <f t="shared" si="11"/>
        <v>24 - SAINTE-EULALIE-D'ANS</v>
      </c>
      <c r="R721" s="146">
        <v>44658</v>
      </c>
      <c r="S721" s="146">
        <v>44748</v>
      </c>
      <c r="T721" s="80" t="s">
        <v>213</v>
      </c>
    </row>
    <row r="722" spans="14:20">
      <c r="N722" s="80">
        <v>24</v>
      </c>
      <c r="O722" s="80">
        <v>24402</v>
      </c>
      <c r="P722" s="80" t="s">
        <v>959</v>
      </c>
      <c r="Q722" s="15" t="str">
        <f t="shared" si="11"/>
        <v>24 - SAINTE-EULALIE-D'EYMET</v>
      </c>
      <c r="R722" s="146">
        <v>44673</v>
      </c>
      <c r="S722" s="146">
        <v>44740</v>
      </c>
      <c r="T722" s="80" t="s">
        <v>213</v>
      </c>
    </row>
    <row r="723" spans="14:20">
      <c r="N723" s="80">
        <v>24</v>
      </c>
      <c r="O723" s="80">
        <v>24404</v>
      </c>
      <c r="P723" s="80" t="s">
        <v>960</v>
      </c>
      <c r="Q723" s="15" t="str">
        <f t="shared" si="11"/>
        <v>24 - SAINT-FELIX-DE-REILLAC-ET-MORTEMART</v>
      </c>
      <c r="R723" s="146">
        <v>44655</v>
      </c>
      <c r="S723" s="146">
        <v>44775</v>
      </c>
      <c r="T723" s="80" t="s">
        <v>213</v>
      </c>
    </row>
    <row r="724" spans="14:20">
      <c r="N724" s="80">
        <v>24</v>
      </c>
      <c r="O724" s="80">
        <v>24405</v>
      </c>
      <c r="P724" s="80" t="s">
        <v>961</v>
      </c>
      <c r="Q724" s="15" t="str">
        <f t="shared" si="11"/>
        <v>24 - SAINT-FELIX-DE-VILLADEIX</v>
      </c>
      <c r="R724" s="146">
        <v>44655</v>
      </c>
      <c r="S724" s="146">
        <v>44775</v>
      </c>
      <c r="T724" s="80" t="s">
        <v>213</v>
      </c>
    </row>
    <row r="725" spans="14:20">
      <c r="N725" s="80">
        <v>24</v>
      </c>
      <c r="O725" s="80">
        <v>24406</v>
      </c>
      <c r="P725" s="80" t="s">
        <v>962</v>
      </c>
      <c r="Q725" s="15" t="str">
        <f t="shared" si="11"/>
        <v>24 - SAINTE-FOY-DE-BELVES</v>
      </c>
      <c r="R725" s="146">
        <v>44675</v>
      </c>
      <c r="S725" s="146">
        <v>44735</v>
      </c>
      <c r="T725" s="80" t="s">
        <v>213</v>
      </c>
    </row>
    <row r="726" spans="14:20">
      <c r="N726" s="80">
        <v>24</v>
      </c>
      <c r="O726" s="80">
        <v>24407</v>
      </c>
      <c r="P726" s="80" t="s">
        <v>963</v>
      </c>
      <c r="Q726" s="15" t="str">
        <f t="shared" si="11"/>
        <v>24 - SAINTE-FOY-DE-LONGAS</v>
      </c>
      <c r="R726" s="146">
        <v>44655</v>
      </c>
      <c r="S726" s="146">
        <v>44775</v>
      </c>
      <c r="T726" s="80" t="s">
        <v>213</v>
      </c>
    </row>
    <row r="727" spans="14:20">
      <c r="N727" s="80">
        <v>24</v>
      </c>
      <c r="O727" s="80">
        <v>24408</v>
      </c>
      <c r="P727" s="80" t="s">
        <v>964</v>
      </c>
      <c r="Q727" s="15" t="str">
        <f t="shared" si="11"/>
        <v>24 - SAINT-FRONT-D'ALEMPS</v>
      </c>
      <c r="R727" s="146">
        <v>44671</v>
      </c>
      <c r="S727" s="146">
        <v>44748</v>
      </c>
      <c r="T727" s="80" t="s">
        <v>213</v>
      </c>
    </row>
    <row r="728" spans="14:20">
      <c r="N728" s="80">
        <v>24</v>
      </c>
      <c r="O728" s="80">
        <v>24409</v>
      </c>
      <c r="P728" s="80" t="s">
        <v>965</v>
      </c>
      <c r="Q728" s="15" t="str">
        <f t="shared" si="11"/>
        <v>24 - SAINT-FRONT-DE-PRADOUX</v>
      </c>
      <c r="R728" s="146">
        <v>44673</v>
      </c>
      <c r="S728" s="146">
        <v>44755</v>
      </c>
      <c r="T728" s="80" t="s">
        <v>213</v>
      </c>
    </row>
    <row r="729" spans="14:20">
      <c r="N729" s="80">
        <v>24</v>
      </c>
      <c r="O729" s="80">
        <v>24410</v>
      </c>
      <c r="P729" s="80" t="s">
        <v>966</v>
      </c>
      <c r="Q729" s="15" t="str">
        <f t="shared" si="11"/>
        <v>24 - SAINT-FRONT-LA-RIVIERE</v>
      </c>
      <c r="R729" s="146">
        <v>44666</v>
      </c>
      <c r="S729" s="146">
        <v>44693</v>
      </c>
      <c r="T729" s="80" t="s">
        <v>213</v>
      </c>
    </row>
    <row r="730" spans="14:20">
      <c r="N730" s="80">
        <v>24</v>
      </c>
      <c r="O730" s="80">
        <v>24411</v>
      </c>
      <c r="P730" s="80" t="s">
        <v>967</v>
      </c>
      <c r="Q730" s="15" t="str">
        <f t="shared" si="11"/>
        <v>24 - SAINT-FRONT-SUR-NIZONNE</v>
      </c>
      <c r="R730" s="146">
        <v>44677</v>
      </c>
      <c r="S730" s="146">
        <v>44693</v>
      </c>
      <c r="T730" s="80" t="s">
        <v>213</v>
      </c>
    </row>
    <row r="731" spans="14:20">
      <c r="N731" s="80">
        <v>24</v>
      </c>
      <c r="O731" s="80">
        <v>24412</v>
      </c>
      <c r="P731" s="80" t="s">
        <v>968</v>
      </c>
      <c r="Q731" s="15" t="str">
        <f t="shared" si="11"/>
        <v>24 - SAINT-GENIES</v>
      </c>
      <c r="R731" s="146">
        <v>44655</v>
      </c>
      <c r="S731" s="146">
        <v>44768</v>
      </c>
      <c r="T731" s="80" t="s">
        <v>213</v>
      </c>
    </row>
    <row r="732" spans="14:20">
      <c r="N732" s="80">
        <v>24</v>
      </c>
      <c r="O732" s="80">
        <v>24413</v>
      </c>
      <c r="P732" s="80" t="s">
        <v>969</v>
      </c>
      <c r="Q732" s="15" t="str">
        <f t="shared" si="11"/>
        <v>24 - SAINT-GEORGES-BLANCANEIX</v>
      </c>
      <c r="R732" s="146">
        <v>44666</v>
      </c>
      <c r="S732" s="146">
        <v>44693</v>
      </c>
      <c r="T732" s="80" t="s">
        <v>213</v>
      </c>
    </row>
    <row r="733" spans="14:20">
      <c r="N733" s="80">
        <v>24</v>
      </c>
      <c r="O733" s="80">
        <v>24414</v>
      </c>
      <c r="P733" s="80" t="s">
        <v>970</v>
      </c>
      <c r="Q733" s="15" t="str">
        <f t="shared" si="11"/>
        <v>24 - SAINT-GEORGES-DE-MONTCLARD</v>
      </c>
      <c r="R733" s="146">
        <v>44655</v>
      </c>
      <c r="S733" s="146">
        <v>44775</v>
      </c>
      <c r="T733" s="80" t="s">
        <v>213</v>
      </c>
    </row>
    <row r="734" spans="14:20">
      <c r="N734" s="80">
        <v>24</v>
      </c>
      <c r="O734" s="80">
        <v>24415</v>
      </c>
      <c r="P734" s="80" t="s">
        <v>971</v>
      </c>
      <c r="Q734" s="15" t="str">
        <f t="shared" si="11"/>
        <v>24 - SAINT-GERAUD-DE-CORPS</v>
      </c>
      <c r="R734" s="146">
        <v>44675</v>
      </c>
      <c r="S734" s="146">
        <v>44693</v>
      </c>
      <c r="T734" s="80" t="s">
        <v>213</v>
      </c>
    </row>
    <row r="735" spans="14:20">
      <c r="N735" s="80">
        <v>24</v>
      </c>
      <c r="O735" s="80">
        <v>24416</v>
      </c>
      <c r="P735" s="80" t="s">
        <v>972</v>
      </c>
      <c r="Q735" s="15" t="str">
        <f t="shared" si="11"/>
        <v>24 - SAINT-GERMAIN-DE-BELVES</v>
      </c>
      <c r="R735" s="146">
        <v>44665</v>
      </c>
      <c r="S735" s="146">
        <v>44693</v>
      </c>
      <c r="T735" s="80" t="s">
        <v>213</v>
      </c>
    </row>
    <row r="736" spans="14:20">
      <c r="N736" s="80">
        <v>24</v>
      </c>
      <c r="O736" s="80">
        <v>24417</v>
      </c>
      <c r="P736" s="80" t="s">
        <v>973</v>
      </c>
      <c r="Q736" s="15" t="str">
        <f t="shared" si="11"/>
        <v>24 - SAINT-GERMAIN-DES-PRES</v>
      </c>
      <c r="R736" s="146">
        <v>44658</v>
      </c>
      <c r="S736" s="146">
        <v>44768</v>
      </c>
      <c r="T736" s="80" t="s">
        <v>213</v>
      </c>
    </row>
    <row r="737" spans="14:20">
      <c r="N737" s="80">
        <v>24</v>
      </c>
      <c r="O737" s="80">
        <v>24418</v>
      </c>
      <c r="P737" s="80" t="s">
        <v>974</v>
      </c>
      <c r="Q737" s="15" t="str">
        <f t="shared" si="11"/>
        <v>24 - SAINT-GERMAIN-DU-SALEMBRE</v>
      </c>
      <c r="R737" s="146">
        <v>44673</v>
      </c>
      <c r="S737" s="146">
        <v>44693</v>
      </c>
      <c r="T737" s="80" t="s">
        <v>213</v>
      </c>
    </row>
    <row r="738" spans="14:20">
      <c r="N738" s="80">
        <v>24</v>
      </c>
      <c r="O738" s="80">
        <v>24419</v>
      </c>
      <c r="P738" s="80" t="s">
        <v>975</v>
      </c>
      <c r="Q738" s="15" t="str">
        <f t="shared" si="11"/>
        <v>24 - SAINT-GERMAIN-ET-MONS</v>
      </c>
      <c r="R738" s="146">
        <v>44657</v>
      </c>
      <c r="S738" s="146">
        <v>44740</v>
      </c>
      <c r="T738" s="80" t="s">
        <v>213</v>
      </c>
    </row>
    <row r="739" spans="14:20">
      <c r="N739" s="80">
        <v>24</v>
      </c>
      <c r="O739" s="80">
        <v>24420</v>
      </c>
      <c r="P739" s="80" t="s">
        <v>976</v>
      </c>
      <c r="Q739" s="15" t="str">
        <f t="shared" si="11"/>
        <v>24 - SAINT-GERY</v>
      </c>
      <c r="R739" s="146">
        <v>44673</v>
      </c>
      <c r="S739" s="146">
        <v>44693</v>
      </c>
      <c r="T739" s="80" t="s">
        <v>213</v>
      </c>
    </row>
    <row r="740" spans="14:20">
      <c r="N740" s="80">
        <v>24</v>
      </c>
      <c r="O740" s="80">
        <v>24421</v>
      </c>
      <c r="P740" s="80" t="s">
        <v>977</v>
      </c>
      <c r="Q740" s="15" t="str">
        <f t="shared" si="11"/>
        <v>24 - SAINT-GEYRAC</v>
      </c>
      <c r="R740" s="146">
        <v>44655</v>
      </c>
      <c r="S740" s="146">
        <v>44755</v>
      </c>
      <c r="T740" s="80" t="s">
        <v>213</v>
      </c>
    </row>
    <row r="741" spans="14:20">
      <c r="N741" s="80">
        <v>24</v>
      </c>
      <c r="O741" s="80">
        <v>24422</v>
      </c>
      <c r="P741" s="80" t="s">
        <v>978</v>
      </c>
      <c r="Q741" s="15" t="str">
        <f t="shared" si="11"/>
        <v>24 - SAINT-HILAIRE-D'ESTISSAC</v>
      </c>
      <c r="R741" s="146">
        <v>44657</v>
      </c>
      <c r="S741" s="146">
        <v>44775</v>
      </c>
      <c r="T741" s="80" t="s">
        <v>213</v>
      </c>
    </row>
    <row r="742" spans="14:20">
      <c r="N742" s="80">
        <v>24</v>
      </c>
      <c r="O742" s="80">
        <v>24423</v>
      </c>
      <c r="P742" s="80" t="s">
        <v>979</v>
      </c>
      <c r="Q742" s="15" t="str">
        <f t="shared" si="11"/>
        <v>24 - SAINT JULIEN INNOCENCE EULALIE</v>
      </c>
      <c r="R742" s="146">
        <v>44666</v>
      </c>
      <c r="S742" s="146">
        <v>44740</v>
      </c>
      <c r="T742" s="80" t="s">
        <v>213</v>
      </c>
    </row>
    <row r="743" spans="14:20">
      <c r="N743" s="80">
        <v>24</v>
      </c>
      <c r="O743" s="80">
        <v>24424</v>
      </c>
      <c r="P743" s="80" t="s">
        <v>980</v>
      </c>
      <c r="Q743" s="15" t="str">
        <f t="shared" si="11"/>
        <v>24 - SAINT-JEAN-D'ATAUX</v>
      </c>
      <c r="R743" s="146">
        <v>44675</v>
      </c>
      <c r="S743" s="146">
        <v>44693</v>
      </c>
      <c r="T743" s="80" t="s">
        <v>213</v>
      </c>
    </row>
    <row r="744" spans="14:20">
      <c r="N744" s="80">
        <v>24</v>
      </c>
      <c r="O744" s="80">
        <v>24425</v>
      </c>
      <c r="P744" s="80" t="s">
        <v>981</v>
      </c>
      <c r="Q744" s="15" t="str">
        <f t="shared" si="11"/>
        <v>24 - SAINT-JEAN-DE-COLE</v>
      </c>
      <c r="R744" s="146">
        <v>44671</v>
      </c>
      <c r="S744" s="146">
        <v>44748</v>
      </c>
      <c r="T744" s="80" t="s">
        <v>213</v>
      </c>
    </row>
    <row r="745" spans="14:20">
      <c r="N745" s="80">
        <v>24</v>
      </c>
      <c r="O745" s="80">
        <v>24426</v>
      </c>
      <c r="P745" s="80" t="s">
        <v>982</v>
      </c>
      <c r="Q745" s="15" t="str">
        <f t="shared" si="11"/>
        <v>24 - SAINT-JEAN-D'ESTISSAC</v>
      </c>
      <c r="R745" s="146">
        <v>44657</v>
      </c>
      <c r="S745" s="146">
        <v>44775</v>
      </c>
      <c r="T745" s="80" t="s">
        <v>213</v>
      </c>
    </row>
    <row r="746" spans="14:20">
      <c r="N746" s="80">
        <v>24</v>
      </c>
      <c r="O746" s="80">
        <v>24427</v>
      </c>
      <c r="P746" s="80" t="s">
        <v>983</v>
      </c>
      <c r="Q746" s="15" t="str">
        <f t="shared" si="11"/>
        <v>24 - SAINT-JEAN-D'EYRAUD</v>
      </c>
      <c r="R746" s="146">
        <v>44657</v>
      </c>
      <c r="S746" s="146">
        <v>44755</v>
      </c>
      <c r="T746" s="80" t="s">
        <v>213</v>
      </c>
    </row>
    <row r="747" spans="14:20">
      <c r="N747" s="80">
        <v>24</v>
      </c>
      <c r="O747" s="80">
        <v>24428</v>
      </c>
      <c r="P747" s="80" t="s">
        <v>984</v>
      </c>
      <c r="Q747" s="15" t="str">
        <f t="shared" si="11"/>
        <v>24 - SAINT-JORY-DE-CHALAIS</v>
      </c>
      <c r="R747" s="146">
        <v>44658</v>
      </c>
      <c r="S747" s="146">
        <v>44726</v>
      </c>
      <c r="T747" s="80" t="s">
        <v>213</v>
      </c>
    </row>
    <row r="748" spans="14:20">
      <c r="N748" s="80">
        <v>24</v>
      </c>
      <c r="O748" s="80">
        <v>24429</v>
      </c>
      <c r="P748" s="80" t="s">
        <v>985</v>
      </c>
      <c r="Q748" s="15" t="str">
        <f t="shared" si="11"/>
        <v>24 - SAINT-JORY-LAS-BLOUX</v>
      </c>
      <c r="R748" s="146">
        <v>44658</v>
      </c>
      <c r="S748" s="146">
        <v>44768</v>
      </c>
      <c r="T748" s="80" t="s">
        <v>213</v>
      </c>
    </row>
    <row r="749" spans="14:20">
      <c r="N749" s="80">
        <v>24</v>
      </c>
      <c r="O749" s="80">
        <v>24431</v>
      </c>
      <c r="P749" s="80" t="s">
        <v>986</v>
      </c>
      <c r="Q749" s="15" t="str">
        <f t="shared" si="11"/>
        <v>24 - SAINT-JULIEN-DE-CREMPSE</v>
      </c>
      <c r="R749" s="146">
        <v>44657</v>
      </c>
      <c r="S749" s="146">
        <v>44775</v>
      </c>
      <c r="T749" s="80" t="s">
        <v>213</v>
      </c>
    </row>
    <row r="750" spans="14:20">
      <c r="N750" s="80">
        <v>24</v>
      </c>
      <c r="O750" s="80">
        <v>24432</v>
      </c>
      <c r="P750" s="80" t="s">
        <v>987</v>
      </c>
      <c r="Q750" s="15" t="str">
        <f t="shared" si="11"/>
        <v>24 - SAINT-JULIEN-DE-LAMPON</v>
      </c>
      <c r="R750" s="146">
        <v>44657</v>
      </c>
      <c r="S750" s="146">
        <v>44751</v>
      </c>
      <c r="T750" s="80" t="s">
        <v>213</v>
      </c>
    </row>
    <row r="751" spans="14:20">
      <c r="N751" s="80">
        <v>24</v>
      </c>
      <c r="O751" s="80">
        <v>24433</v>
      </c>
      <c r="P751" s="80" t="s">
        <v>988</v>
      </c>
      <c r="Q751" s="15" t="str">
        <f t="shared" si="11"/>
        <v>24 - SAINT-JULIEN-D'EYMET</v>
      </c>
      <c r="R751" s="146">
        <v>44666</v>
      </c>
      <c r="S751" s="146">
        <v>44735</v>
      </c>
      <c r="T751" s="80" t="s">
        <v>213</v>
      </c>
    </row>
    <row r="752" spans="14:20">
      <c r="N752" s="80">
        <v>24</v>
      </c>
      <c r="O752" s="80">
        <v>24436</v>
      </c>
      <c r="P752" s="80" t="s">
        <v>989</v>
      </c>
      <c r="Q752" s="15" t="str">
        <f t="shared" si="11"/>
        <v>24 - SAINT-LAURENT-DES-HOMMES</v>
      </c>
      <c r="R752" s="146">
        <v>44675</v>
      </c>
      <c r="S752" s="146">
        <v>44693</v>
      </c>
      <c r="T752" s="80" t="s">
        <v>213</v>
      </c>
    </row>
    <row r="753" spans="14:20">
      <c r="N753" s="80">
        <v>24</v>
      </c>
      <c r="O753" s="80">
        <v>24437</v>
      </c>
      <c r="P753" s="80" t="s">
        <v>990</v>
      </c>
      <c r="Q753" s="15" t="str">
        <f t="shared" si="11"/>
        <v>24 - SAINT-LAURENT-DES-VIGNES</v>
      </c>
      <c r="R753" s="146">
        <v>44658</v>
      </c>
      <c r="S753" s="146">
        <v>44740</v>
      </c>
      <c r="T753" s="80" t="s">
        <v>213</v>
      </c>
    </row>
    <row r="754" spans="14:20">
      <c r="N754" s="80">
        <v>24</v>
      </c>
      <c r="O754" s="80">
        <v>24438</v>
      </c>
      <c r="P754" s="80" t="s">
        <v>991</v>
      </c>
      <c r="Q754" s="15" t="str">
        <f t="shared" si="11"/>
        <v>24 - SAINT-LAURENT-LA-VALLEE</v>
      </c>
      <c r="R754" s="146">
        <v>44675</v>
      </c>
      <c r="S754" s="146">
        <v>44735</v>
      </c>
      <c r="T754" s="80" t="s">
        <v>213</v>
      </c>
    </row>
    <row r="755" spans="14:20">
      <c r="N755" s="80">
        <v>24</v>
      </c>
      <c r="O755" s="80">
        <v>24441</v>
      </c>
      <c r="P755" s="80" t="s">
        <v>992</v>
      </c>
      <c r="Q755" s="15" t="str">
        <f t="shared" si="11"/>
        <v>24 - SAINT-LEON-D'ISSIGEAC</v>
      </c>
      <c r="R755" s="146">
        <v>44657</v>
      </c>
      <c r="S755" s="146">
        <v>44740</v>
      </c>
      <c r="T755" s="80" t="s">
        <v>213</v>
      </c>
    </row>
    <row r="756" spans="14:20">
      <c r="N756" s="80">
        <v>24</v>
      </c>
      <c r="O756" s="80">
        <v>24442</v>
      </c>
      <c r="P756" s="80" t="s">
        <v>993</v>
      </c>
      <c r="Q756" s="15" t="str">
        <f t="shared" si="11"/>
        <v>24 - SAINT-LEON-SUR-L'ISLE</v>
      </c>
      <c r="R756" s="146">
        <v>44657</v>
      </c>
      <c r="S756" s="146">
        <v>44693</v>
      </c>
      <c r="T756" s="80" t="s">
        <v>213</v>
      </c>
    </row>
    <row r="757" spans="14:20">
      <c r="N757" s="80">
        <v>24</v>
      </c>
      <c r="O757" s="80">
        <v>24443</v>
      </c>
      <c r="P757" s="80" t="s">
        <v>994</v>
      </c>
      <c r="Q757" s="15" t="str">
        <f t="shared" si="11"/>
        <v>24 - SAINT-LEON-SUR-VEZERE</v>
      </c>
      <c r="R757" s="146">
        <v>44655</v>
      </c>
      <c r="S757" s="146">
        <v>44751</v>
      </c>
      <c r="T757" s="80" t="s">
        <v>213</v>
      </c>
    </row>
    <row r="758" spans="14:20">
      <c r="N758" s="80">
        <v>24</v>
      </c>
      <c r="O758" s="80">
        <v>24444</v>
      </c>
      <c r="P758" s="80" t="s">
        <v>995</v>
      </c>
      <c r="Q758" s="15" t="str">
        <f t="shared" si="11"/>
        <v>24 - SAINT-LOUIS-EN-L'ISLE</v>
      </c>
      <c r="R758" s="146">
        <v>44673</v>
      </c>
      <c r="S758" s="146">
        <v>44755</v>
      </c>
      <c r="T758" s="80" t="s">
        <v>213</v>
      </c>
    </row>
    <row r="759" spans="14:20">
      <c r="N759" s="80">
        <v>24</v>
      </c>
      <c r="O759" s="80">
        <v>24445</v>
      </c>
      <c r="P759" s="80" t="s">
        <v>996</v>
      </c>
      <c r="Q759" s="15" t="str">
        <f t="shared" si="11"/>
        <v>24 - SAINT-MARCEL-DU-PERIGORD</v>
      </c>
      <c r="R759" s="146">
        <v>44655</v>
      </c>
      <c r="S759" s="146">
        <v>44775</v>
      </c>
      <c r="T759" s="80" t="s">
        <v>213</v>
      </c>
    </row>
    <row r="760" spans="14:20">
      <c r="N760" s="80">
        <v>24</v>
      </c>
      <c r="O760" s="80">
        <v>24446</v>
      </c>
      <c r="P760" s="80" t="s">
        <v>997</v>
      </c>
      <c r="Q760" s="15" t="str">
        <f t="shared" si="11"/>
        <v>24 - SAINT-MARCORY</v>
      </c>
      <c r="R760" s="146">
        <v>44675</v>
      </c>
      <c r="S760" s="146">
        <v>44693</v>
      </c>
      <c r="T760" s="80" t="s">
        <v>213</v>
      </c>
    </row>
    <row r="761" spans="14:20">
      <c r="N761" s="80">
        <v>24</v>
      </c>
      <c r="O761" s="80">
        <v>24448</v>
      </c>
      <c r="P761" s="80" t="s">
        <v>998</v>
      </c>
      <c r="Q761" s="15" t="str">
        <f t="shared" si="11"/>
        <v>24 - SAINT-MARTIAL-D'ALBAREDE</v>
      </c>
      <c r="R761" s="146">
        <v>44658</v>
      </c>
      <c r="S761" s="146">
        <v>44748</v>
      </c>
      <c r="T761" s="80" t="s">
        <v>213</v>
      </c>
    </row>
    <row r="762" spans="14:20">
      <c r="N762" s="80">
        <v>24</v>
      </c>
      <c r="O762" s="80">
        <v>24449</v>
      </c>
      <c r="P762" s="80" t="s">
        <v>999</v>
      </c>
      <c r="Q762" s="15" t="str">
        <f t="shared" si="11"/>
        <v>24 - SAINT-MARTIAL-D'ARTENSET</v>
      </c>
      <c r="R762" s="146">
        <v>44675</v>
      </c>
      <c r="S762" s="146">
        <v>44693</v>
      </c>
      <c r="T762" s="80" t="s">
        <v>213</v>
      </c>
    </row>
    <row r="763" spans="14:20">
      <c r="N763" s="80">
        <v>24</v>
      </c>
      <c r="O763" s="80">
        <v>24450</v>
      </c>
      <c r="P763" s="80" t="s">
        <v>1000</v>
      </c>
      <c r="Q763" s="15" t="str">
        <f t="shared" si="11"/>
        <v>24 - SAINT-MARTIAL-DE-NABIRAT</v>
      </c>
      <c r="R763" s="146">
        <v>44663</v>
      </c>
      <c r="S763" s="146">
        <v>44735</v>
      </c>
      <c r="T763" s="80" t="s">
        <v>213</v>
      </c>
    </row>
    <row r="764" spans="14:20">
      <c r="N764" s="80">
        <v>24</v>
      </c>
      <c r="O764" s="80">
        <v>24451</v>
      </c>
      <c r="P764" s="80" t="s">
        <v>1001</v>
      </c>
      <c r="Q764" s="15" t="str">
        <f t="shared" si="11"/>
        <v>24 - SAINT-MARTIAL-DE-VALETTE</v>
      </c>
      <c r="R764" s="146">
        <v>44666</v>
      </c>
      <c r="S764" s="146">
        <v>44693</v>
      </c>
      <c r="T764" s="80" t="s">
        <v>213</v>
      </c>
    </row>
    <row r="765" spans="14:20">
      <c r="N765" s="80">
        <v>24</v>
      </c>
      <c r="O765" s="80">
        <v>24452</v>
      </c>
      <c r="P765" s="80" t="s">
        <v>1002</v>
      </c>
      <c r="Q765" s="15" t="str">
        <f t="shared" si="11"/>
        <v>24 - SAINT-MARTIAL-VIVEYROL</v>
      </c>
      <c r="R765" s="146">
        <v>44686</v>
      </c>
      <c r="S765" s="146">
        <v>44693</v>
      </c>
      <c r="T765" s="80" t="s">
        <v>213</v>
      </c>
    </row>
    <row r="766" spans="14:20">
      <c r="N766" s="80">
        <v>24</v>
      </c>
      <c r="O766" s="80">
        <v>24453</v>
      </c>
      <c r="P766" s="80" t="s">
        <v>1003</v>
      </c>
      <c r="Q766" s="15" t="str">
        <f t="shared" si="11"/>
        <v>24 - SAINT-MARTIN-DE-FRESSENGEAS</v>
      </c>
      <c r="R766" s="146">
        <v>44663</v>
      </c>
      <c r="S766" s="146">
        <v>44726</v>
      </c>
      <c r="T766" s="80" t="s">
        <v>213</v>
      </c>
    </row>
    <row r="767" spans="14:20">
      <c r="N767" s="80">
        <v>24</v>
      </c>
      <c r="O767" s="80">
        <v>24455</v>
      </c>
      <c r="P767" s="80" t="s">
        <v>1004</v>
      </c>
      <c r="Q767" s="15" t="str">
        <f t="shared" si="11"/>
        <v>24 - SAINT-MARTIN-DE-RIBERAC</v>
      </c>
      <c r="R767" s="146">
        <v>44686</v>
      </c>
      <c r="S767" s="146">
        <v>44693</v>
      </c>
      <c r="T767" s="80" t="s">
        <v>213</v>
      </c>
    </row>
    <row r="768" spans="14:20">
      <c r="N768" s="80">
        <v>24</v>
      </c>
      <c r="O768" s="80">
        <v>24456</v>
      </c>
      <c r="P768" s="80" t="s">
        <v>1005</v>
      </c>
      <c r="Q768" s="15" t="str">
        <f t="shared" si="11"/>
        <v>24 - SAINT-MARTIN-DES-COMBES</v>
      </c>
      <c r="R768" s="146">
        <v>44657</v>
      </c>
      <c r="S768" s="146">
        <v>44775</v>
      </c>
      <c r="T768" s="80" t="s">
        <v>213</v>
      </c>
    </row>
    <row r="769" spans="14:20">
      <c r="N769" s="80">
        <v>24</v>
      </c>
      <c r="O769" s="80">
        <v>24457</v>
      </c>
      <c r="P769" s="80" t="s">
        <v>1006</v>
      </c>
      <c r="Q769" s="15" t="str">
        <f t="shared" si="11"/>
        <v>24 - SAINT-MARTIN-L'ASTIER</v>
      </c>
      <c r="R769" s="146">
        <v>44673</v>
      </c>
      <c r="S769" s="146">
        <v>44693</v>
      </c>
      <c r="T769" s="80" t="s">
        <v>213</v>
      </c>
    </row>
    <row r="770" spans="14:20">
      <c r="N770" s="80">
        <v>24</v>
      </c>
      <c r="O770" s="80">
        <v>24458</v>
      </c>
      <c r="P770" s="80" t="s">
        <v>1007</v>
      </c>
      <c r="Q770" s="15" t="str">
        <f t="shared" si="11"/>
        <v>24 - SAINT-MARTIN-LE-PIN</v>
      </c>
      <c r="R770" s="146">
        <v>44663</v>
      </c>
      <c r="S770" s="146">
        <v>44693</v>
      </c>
      <c r="T770" s="80" t="s">
        <v>213</v>
      </c>
    </row>
    <row r="771" spans="14:20">
      <c r="N771" s="80">
        <v>24</v>
      </c>
      <c r="O771" s="80">
        <v>24459</v>
      </c>
      <c r="P771" s="80" t="s">
        <v>1008</v>
      </c>
      <c r="Q771" s="15" t="str">
        <f t="shared" si="11"/>
        <v>24 - SAINT-MAIME-DE-PEREYROL</v>
      </c>
      <c r="R771" s="146">
        <v>44655</v>
      </c>
      <c r="S771" s="146">
        <v>44775</v>
      </c>
      <c r="T771" s="80" t="s">
        <v>213</v>
      </c>
    </row>
    <row r="772" spans="14:20">
      <c r="N772" s="80">
        <v>24</v>
      </c>
      <c r="O772" s="80">
        <v>24462</v>
      </c>
      <c r="P772" s="80" t="s">
        <v>1009</v>
      </c>
      <c r="Q772" s="15" t="str">
        <f t="shared" si="11"/>
        <v>24 - SAINT-MEDARD-DE-MUSSIDAN</v>
      </c>
      <c r="R772" s="146">
        <v>44673</v>
      </c>
      <c r="S772" s="146">
        <v>44693</v>
      </c>
      <c r="T772" s="80" t="s">
        <v>213</v>
      </c>
    </row>
    <row r="773" spans="14:20">
      <c r="N773" s="80">
        <v>24</v>
      </c>
      <c r="O773" s="80">
        <v>24463</v>
      </c>
      <c r="P773" s="80" t="s">
        <v>1010</v>
      </c>
      <c r="Q773" s="15" t="str">
        <f t="shared" si="11"/>
        <v>24 - SAINT-MEDARD-D'EXCIDEUIL</v>
      </c>
      <c r="R773" s="146">
        <v>44658</v>
      </c>
      <c r="S773" s="146">
        <v>44768</v>
      </c>
      <c r="T773" s="80" t="s">
        <v>213</v>
      </c>
    </row>
    <row r="774" spans="14:20">
      <c r="N774" s="80">
        <v>24</v>
      </c>
      <c r="O774" s="80">
        <v>24464</v>
      </c>
      <c r="P774" s="80" t="s">
        <v>1011</v>
      </c>
      <c r="Q774" s="15" t="str">
        <f t="shared" si="11"/>
        <v>24 - SAINT-MESMIN</v>
      </c>
      <c r="R774" s="146">
        <v>44658</v>
      </c>
      <c r="S774" s="146">
        <v>44768</v>
      </c>
      <c r="T774" s="80" t="s">
        <v>213</v>
      </c>
    </row>
    <row r="775" spans="14:20">
      <c r="N775" s="80">
        <v>24</v>
      </c>
      <c r="O775" s="80">
        <v>24465</v>
      </c>
      <c r="P775" s="80" t="s">
        <v>1012</v>
      </c>
      <c r="Q775" s="15" t="str">
        <f t="shared" si="11"/>
        <v>24 - SAINT-MICHEL-DE-DOUBLE</v>
      </c>
      <c r="R775" s="146">
        <v>44675</v>
      </c>
      <c r="S775" s="146">
        <v>44693</v>
      </c>
      <c r="T775" s="80" t="s">
        <v>213</v>
      </c>
    </row>
    <row r="776" spans="14:20">
      <c r="N776" s="80">
        <v>24</v>
      </c>
      <c r="O776" s="80">
        <v>24468</v>
      </c>
      <c r="P776" s="80" t="s">
        <v>1013</v>
      </c>
      <c r="Q776" s="15" t="str">
        <f t="shared" si="11"/>
        <v>24 - SAINT-MICHEL-DE-VILLADEIX</v>
      </c>
      <c r="R776" s="146">
        <v>44655</v>
      </c>
      <c r="S776" s="146">
        <v>44775</v>
      </c>
      <c r="T776" s="80" t="s">
        <v>213</v>
      </c>
    </row>
    <row r="777" spans="14:20">
      <c r="N777" s="80">
        <v>24</v>
      </c>
      <c r="O777" s="80">
        <v>24470</v>
      </c>
      <c r="P777" s="80" t="s">
        <v>1014</v>
      </c>
      <c r="Q777" s="15" t="str">
        <f t="shared" si="11"/>
        <v>24 - SAINTE-MONDANE</v>
      </c>
      <c r="R777" s="146">
        <v>44655</v>
      </c>
      <c r="S777" s="146">
        <v>44735</v>
      </c>
      <c r="T777" s="80" t="s">
        <v>213</v>
      </c>
    </row>
    <row r="778" spans="14:20">
      <c r="N778" s="80">
        <v>24</v>
      </c>
      <c r="O778" s="80">
        <v>24471</v>
      </c>
      <c r="P778" s="80" t="s">
        <v>1015</v>
      </c>
      <c r="Q778" s="15" t="str">
        <f t="shared" si="11"/>
        <v>24 - SAINTE-NATHALENE</v>
      </c>
      <c r="R778" s="146">
        <v>44655</v>
      </c>
      <c r="S778" s="146">
        <v>44751</v>
      </c>
      <c r="T778" s="80" t="s">
        <v>213</v>
      </c>
    </row>
    <row r="779" spans="14:20">
      <c r="N779" s="80">
        <v>24</v>
      </c>
      <c r="O779" s="80">
        <v>24472</v>
      </c>
      <c r="P779" s="80" t="s">
        <v>1016</v>
      </c>
      <c r="Q779" s="15" t="str">
        <f t="shared" si="11"/>
        <v>24 - SAINT-NEXANS</v>
      </c>
      <c r="R779" s="146">
        <v>44657</v>
      </c>
      <c r="S779" s="146">
        <v>44740</v>
      </c>
      <c r="T779" s="80" t="s">
        <v>213</v>
      </c>
    </row>
    <row r="780" spans="14:20">
      <c r="N780" s="80">
        <v>24</v>
      </c>
      <c r="O780" s="80">
        <v>24473</v>
      </c>
      <c r="P780" s="80" t="s">
        <v>1017</v>
      </c>
      <c r="Q780" s="15" t="str">
        <f t="shared" ref="Q780:Q843" si="12">CONCATENATE(N780," - ",P780)</f>
        <v>24 - SAINTE-ORSE</v>
      </c>
      <c r="R780" s="146">
        <v>44658</v>
      </c>
      <c r="S780" s="146">
        <v>44813</v>
      </c>
      <c r="T780" s="80" t="s">
        <v>213</v>
      </c>
    </row>
    <row r="781" spans="14:20">
      <c r="N781" s="80">
        <v>24</v>
      </c>
      <c r="O781" s="80">
        <v>24474</v>
      </c>
      <c r="P781" s="80" t="s">
        <v>1018</v>
      </c>
      <c r="Q781" s="15" t="str">
        <f t="shared" si="12"/>
        <v>24 - SAINT-PANCRACE</v>
      </c>
      <c r="R781" s="146">
        <v>44677</v>
      </c>
      <c r="S781" s="146">
        <v>44693</v>
      </c>
      <c r="T781" s="80" t="s">
        <v>213</v>
      </c>
    </row>
    <row r="782" spans="14:20">
      <c r="N782" s="80">
        <v>24</v>
      </c>
      <c r="O782" s="80">
        <v>24476</v>
      </c>
      <c r="P782" s="80" t="s">
        <v>1019</v>
      </c>
      <c r="Q782" s="15" t="str">
        <f t="shared" si="12"/>
        <v>24 - SAINT-PANTALY-D'EXCIDEUIL</v>
      </c>
      <c r="R782" s="146">
        <v>44658</v>
      </c>
      <c r="S782" s="146">
        <v>44748</v>
      </c>
      <c r="T782" s="80" t="s">
        <v>213</v>
      </c>
    </row>
    <row r="783" spans="14:20">
      <c r="N783" s="80">
        <v>24</v>
      </c>
      <c r="O783" s="80">
        <v>24478</v>
      </c>
      <c r="P783" s="80" t="s">
        <v>1020</v>
      </c>
      <c r="Q783" s="15" t="str">
        <f t="shared" si="12"/>
        <v>24 - SAINT-PARDOUX-ET-VIELVIC</v>
      </c>
      <c r="R783" s="146">
        <v>44665</v>
      </c>
      <c r="S783" s="146">
        <v>44693</v>
      </c>
      <c r="T783" s="80" t="s">
        <v>213</v>
      </c>
    </row>
    <row r="784" spans="14:20">
      <c r="N784" s="80">
        <v>24</v>
      </c>
      <c r="O784" s="80">
        <v>24479</v>
      </c>
      <c r="P784" s="80" t="s">
        <v>1021</v>
      </c>
      <c r="Q784" s="15" t="str">
        <f t="shared" si="12"/>
        <v>24 - SAINT-PARDOUX-LA-RIVIERE</v>
      </c>
      <c r="R784" s="146">
        <v>44663</v>
      </c>
      <c r="S784" s="146">
        <v>44726</v>
      </c>
      <c r="T784" s="80" t="s">
        <v>213</v>
      </c>
    </row>
    <row r="785" spans="14:20">
      <c r="N785" s="80">
        <v>24</v>
      </c>
      <c r="O785" s="80">
        <v>24480</v>
      </c>
      <c r="P785" s="80" t="s">
        <v>1022</v>
      </c>
      <c r="Q785" s="15" t="str">
        <f t="shared" si="12"/>
        <v>24 - SAINT-PAUL-DE-SERRE</v>
      </c>
      <c r="R785" s="146">
        <v>44655</v>
      </c>
      <c r="S785" s="146">
        <v>44775</v>
      </c>
      <c r="T785" s="80" t="s">
        <v>213</v>
      </c>
    </row>
    <row r="786" spans="14:20">
      <c r="N786" s="80">
        <v>24</v>
      </c>
      <c r="O786" s="80">
        <v>24481</v>
      </c>
      <c r="P786" s="80" t="s">
        <v>1023</v>
      </c>
      <c r="Q786" s="15" t="str">
        <f t="shared" si="12"/>
        <v>24 - SAINT-PAUL-LA-ROCHE</v>
      </c>
      <c r="R786" s="146">
        <v>44658</v>
      </c>
      <c r="S786" s="146">
        <v>44748</v>
      </c>
      <c r="T786" s="80" t="s">
        <v>213</v>
      </c>
    </row>
    <row r="787" spans="14:20">
      <c r="N787" s="80">
        <v>24</v>
      </c>
      <c r="O787" s="80">
        <v>24482</v>
      </c>
      <c r="P787" s="80" t="s">
        <v>1024</v>
      </c>
      <c r="Q787" s="15" t="str">
        <f t="shared" si="12"/>
        <v>24 - SAINT-PAUL-LIZONNE</v>
      </c>
      <c r="R787" s="146">
        <v>44686</v>
      </c>
      <c r="S787" s="146">
        <v>44727</v>
      </c>
      <c r="T787" s="80" t="s">
        <v>213</v>
      </c>
    </row>
    <row r="788" spans="14:20">
      <c r="N788" s="80">
        <v>24</v>
      </c>
      <c r="O788" s="80">
        <v>24483</v>
      </c>
      <c r="P788" s="80" t="s">
        <v>1025</v>
      </c>
      <c r="Q788" s="15" t="str">
        <f t="shared" si="12"/>
        <v>24 - SAINT-PERDOUX</v>
      </c>
      <c r="R788" s="146">
        <v>44666</v>
      </c>
      <c r="S788" s="146">
        <v>44740</v>
      </c>
      <c r="T788" s="80" t="s">
        <v>213</v>
      </c>
    </row>
    <row r="789" spans="14:20">
      <c r="N789" s="80">
        <v>24</v>
      </c>
      <c r="O789" s="80">
        <v>24484</v>
      </c>
      <c r="P789" s="80" t="s">
        <v>1026</v>
      </c>
      <c r="Q789" s="15" t="str">
        <f t="shared" si="12"/>
        <v>24 - SAINT-PIERRE-DE-CHIGNAC</v>
      </c>
      <c r="R789" s="146">
        <v>44655</v>
      </c>
      <c r="S789" s="146">
        <v>44755</v>
      </c>
      <c r="T789" s="80" t="s">
        <v>213</v>
      </c>
    </row>
    <row r="790" spans="14:20">
      <c r="N790" s="80">
        <v>24</v>
      </c>
      <c r="O790" s="80">
        <v>24485</v>
      </c>
      <c r="P790" s="80" t="s">
        <v>1027</v>
      </c>
      <c r="Q790" s="15" t="str">
        <f t="shared" si="12"/>
        <v>24 - SAINT-PIERRE-DE-COLE</v>
      </c>
      <c r="R790" s="146">
        <v>44671</v>
      </c>
      <c r="S790" s="146">
        <v>44748</v>
      </c>
      <c r="T790" s="80" t="s">
        <v>213</v>
      </c>
    </row>
    <row r="791" spans="14:20">
      <c r="N791" s="80">
        <v>24</v>
      </c>
      <c r="O791" s="80">
        <v>24486</v>
      </c>
      <c r="P791" s="80" t="s">
        <v>1028</v>
      </c>
      <c r="Q791" s="15" t="str">
        <f t="shared" si="12"/>
        <v>24 - SAINT-PIERRE-DE-FRUGIE</v>
      </c>
      <c r="R791" s="146">
        <v>44658</v>
      </c>
      <c r="S791" s="146">
        <v>44726</v>
      </c>
      <c r="T791" s="80" t="s">
        <v>213</v>
      </c>
    </row>
    <row r="792" spans="14:20">
      <c r="N792" s="80">
        <v>24</v>
      </c>
      <c r="O792" s="80">
        <v>24487</v>
      </c>
      <c r="P792" s="80" t="s">
        <v>1029</v>
      </c>
      <c r="Q792" s="15" t="str">
        <f t="shared" si="12"/>
        <v>24 - SAINT-PIERRE-D'EYRAUD</v>
      </c>
      <c r="R792" s="146">
        <v>44666</v>
      </c>
      <c r="S792" s="146">
        <v>44693</v>
      </c>
      <c r="T792" s="80" t="s">
        <v>213</v>
      </c>
    </row>
    <row r="793" spans="14:20">
      <c r="N793" s="80">
        <v>24</v>
      </c>
      <c r="O793" s="80">
        <v>24488</v>
      </c>
      <c r="P793" s="80" t="s">
        <v>1030</v>
      </c>
      <c r="Q793" s="15" t="str">
        <f t="shared" si="12"/>
        <v>24 - SAINT-POMPONT</v>
      </c>
      <c r="R793" s="146">
        <v>44675</v>
      </c>
      <c r="S793" s="146">
        <v>44735</v>
      </c>
      <c r="T793" s="80" t="s">
        <v>213</v>
      </c>
    </row>
    <row r="794" spans="14:20">
      <c r="N794" s="80">
        <v>24</v>
      </c>
      <c r="O794" s="80">
        <v>24489</v>
      </c>
      <c r="P794" s="80" t="s">
        <v>1031</v>
      </c>
      <c r="Q794" s="15" t="str">
        <f t="shared" si="12"/>
        <v>24 - SAINT-PRIEST-LES-FOUGERES</v>
      </c>
      <c r="R794" s="146">
        <v>44658</v>
      </c>
      <c r="S794" s="146">
        <v>44721</v>
      </c>
      <c r="T794" s="80" t="s">
        <v>213</v>
      </c>
    </row>
    <row r="795" spans="14:20">
      <c r="N795" s="80">
        <v>24</v>
      </c>
      <c r="O795" s="80">
        <v>24490</v>
      </c>
      <c r="P795" s="80" t="s">
        <v>1032</v>
      </c>
      <c r="Q795" s="15" t="str">
        <f t="shared" si="12"/>
        <v>24 - SAINT PRIVAT EN PERIGORD</v>
      </c>
      <c r="R795" s="146">
        <v>44686</v>
      </c>
      <c r="S795" s="146">
        <v>44727</v>
      </c>
      <c r="T795" s="80" t="s">
        <v>213</v>
      </c>
    </row>
    <row r="796" spans="14:20">
      <c r="N796" s="80">
        <v>24</v>
      </c>
      <c r="O796" s="80">
        <v>24491</v>
      </c>
      <c r="P796" s="80" t="s">
        <v>1033</v>
      </c>
      <c r="Q796" s="15" t="str">
        <f t="shared" si="12"/>
        <v>24 - SAINT-RABIER</v>
      </c>
      <c r="R796" s="146">
        <v>44658</v>
      </c>
      <c r="S796" s="146">
        <v>44813</v>
      </c>
      <c r="T796" s="80" t="s">
        <v>213</v>
      </c>
    </row>
    <row r="797" spans="14:20">
      <c r="N797" s="80">
        <v>24</v>
      </c>
      <c r="O797" s="80">
        <v>24492</v>
      </c>
      <c r="P797" s="80" t="s">
        <v>1034</v>
      </c>
      <c r="Q797" s="15" t="str">
        <f t="shared" si="12"/>
        <v>24 - SAINTE-RADEGONDE</v>
      </c>
      <c r="R797" s="146">
        <v>44666</v>
      </c>
      <c r="S797" s="146">
        <v>44740</v>
      </c>
      <c r="T797" s="80" t="s">
        <v>213</v>
      </c>
    </row>
    <row r="798" spans="14:20">
      <c r="N798" s="80">
        <v>24</v>
      </c>
      <c r="O798" s="80">
        <v>24493</v>
      </c>
      <c r="P798" s="80" t="s">
        <v>1035</v>
      </c>
      <c r="Q798" s="15" t="str">
        <f t="shared" si="12"/>
        <v>24 - SAINT-RAPHAEL</v>
      </c>
      <c r="R798" s="146">
        <v>44658</v>
      </c>
      <c r="S798" s="146">
        <v>44748</v>
      </c>
      <c r="T798" s="80" t="s">
        <v>213</v>
      </c>
    </row>
    <row r="799" spans="14:20">
      <c r="N799" s="80">
        <v>24</v>
      </c>
      <c r="O799" s="80">
        <v>24495</v>
      </c>
      <c r="P799" s="80" t="s">
        <v>1036</v>
      </c>
      <c r="Q799" s="15" t="str">
        <f t="shared" si="12"/>
        <v>24 - SAINT-ROMAIN-DE-MONPAZIER</v>
      </c>
      <c r="R799" s="146">
        <v>44675</v>
      </c>
      <c r="S799" s="146">
        <v>44727</v>
      </c>
      <c r="T799" s="80" t="s">
        <v>213</v>
      </c>
    </row>
    <row r="800" spans="14:20">
      <c r="N800" s="80">
        <v>24</v>
      </c>
      <c r="O800" s="80">
        <v>24496</v>
      </c>
      <c r="P800" s="80" t="s">
        <v>1037</v>
      </c>
      <c r="Q800" s="15" t="str">
        <f t="shared" si="12"/>
        <v>24 - SAINT-ROMAIN-ET-SAINT-CLEMENT</v>
      </c>
      <c r="R800" s="146">
        <v>44658</v>
      </c>
      <c r="S800" s="146">
        <v>44748</v>
      </c>
      <c r="T800" s="80" t="s">
        <v>213</v>
      </c>
    </row>
    <row r="801" spans="14:20">
      <c r="N801" s="80">
        <v>24</v>
      </c>
      <c r="O801" s="80">
        <v>24498</v>
      </c>
      <c r="P801" s="80" t="s">
        <v>1038</v>
      </c>
      <c r="Q801" s="15" t="str">
        <f t="shared" si="12"/>
        <v>24 - SAINT-SAUD-LACOUSSIERE</v>
      </c>
      <c r="R801" s="146">
        <v>44663</v>
      </c>
      <c r="S801" s="146">
        <v>44726</v>
      </c>
      <c r="T801" s="80" t="s">
        <v>213</v>
      </c>
    </row>
    <row r="802" spans="14:20">
      <c r="N802" s="80">
        <v>24</v>
      </c>
      <c r="O802" s="80">
        <v>24499</v>
      </c>
      <c r="P802" s="80" t="s">
        <v>1039</v>
      </c>
      <c r="Q802" s="15" t="str">
        <f t="shared" si="12"/>
        <v>24 - SAINT-SAUVEUR</v>
      </c>
      <c r="R802" s="146">
        <v>44657</v>
      </c>
      <c r="S802" s="146">
        <v>44755</v>
      </c>
      <c r="T802" s="80" t="s">
        <v>213</v>
      </c>
    </row>
    <row r="803" spans="14:20">
      <c r="N803" s="80">
        <v>24</v>
      </c>
      <c r="O803" s="80">
        <v>24500</v>
      </c>
      <c r="P803" s="80" t="s">
        <v>1040</v>
      </c>
      <c r="Q803" s="15" t="str">
        <f t="shared" si="12"/>
        <v>24 - SAINT-SAUVEUR-LALANDE</v>
      </c>
      <c r="R803" s="146">
        <v>44675</v>
      </c>
      <c r="S803" s="146">
        <v>44693</v>
      </c>
      <c r="T803" s="80" t="s">
        <v>213</v>
      </c>
    </row>
    <row r="804" spans="14:20">
      <c r="N804" s="80">
        <v>24</v>
      </c>
      <c r="O804" s="80">
        <v>24502</v>
      </c>
      <c r="P804" s="80" t="s">
        <v>1041</v>
      </c>
      <c r="Q804" s="15" t="str">
        <f t="shared" si="12"/>
        <v>24 - SAINT-SEVERIN-D'ESTISSAC</v>
      </c>
      <c r="R804" s="146">
        <v>44657</v>
      </c>
      <c r="S804" s="146">
        <v>44755</v>
      </c>
      <c r="T804" s="80" t="s">
        <v>213</v>
      </c>
    </row>
    <row r="805" spans="14:20">
      <c r="N805" s="80">
        <v>24</v>
      </c>
      <c r="O805" s="80">
        <v>24505</v>
      </c>
      <c r="P805" s="80" t="s">
        <v>1042</v>
      </c>
      <c r="Q805" s="15" t="str">
        <f t="shared" si="12"/>
        <v>24 - SAINT-SULPICE-D'EXCIDEUIL</v>
      </c>
      <c r="R805" s="146">
        <v>44658</v>
      </c>
      <c r="S805" s="146">
        <v>44768</v>
      </c>
      <c r="T805" s="80" t="s">
        <v>213</v>
      </c>
    </row>
    <row r="806" spans="14:20">
      <c r="N806" s="80">
        <v>24</v>
      </c>
      <c r="O806" s="80">
        <v>24507</v>
      </c>
      <c r="P806" s="80" t="s">
        <v>1043</v>
      </c>
      <c r="Q806" s="15" t="str">
        <f t="shared" si="12"/>
        <v>24 - SAINTE-TRIE</v>
      </c>
      <c r="R806" s="146">
        <v>44658</v>
      </c>
      <c r="S806" s="146">
        <v>44735</v>
      </c>
      <c r="T806" s="80" t="s">
        <v>213</v>
      </c>
    </row>
    <row r="807" spans="14:20">
      <c r="N807" s="80">
        <v>24</v>
      </c>
      <c r="O807" s="80">
        <v>24509</v>
      </c>
      <c r="P807" s="80" t="s">
        <v>1044</v>
      </c>
      <c r="Q807" s="15" t="str">
        <f t="shared" si="12"/>
        <v>24 - SAINT-VINCENT-DE-CONNEZAC</v>
      </c>
      <c r="R807" s="146">
        <v>44675</v>
      </c>
      <c r="S807" s="146">
        <v>44693</v>
      </c>
      <c r="T807" s="80" t="s">
        <v>213</v>
      </c>
    </row>
    <row r="808" spans="14:20">
      <c r="N808" s="80">
        <v>24</v>
      </c>
      <c r="O808" s="80">
        <v>24510</v>
      </c>
      <c r="P808" s="80" t="s">
        <v>1045</v>
      </c>
      <c r="Q808" s="15" t="str">
        <f t="shared" si="12"/>
        <v>24 - SAINT-VINCENT-DE-COSSE</v>
      </c>
      <c r="R808" s="146">
        <v>44655</v>
      </c>
      <c r="S808" s="146">
        <v>44693</v>
      </c>
      <c r="T808" s="80" t="s">
        <v>213</v>
      </c>
    </row>
    <row r="809" spans="14:20">
      <c r="N809" s="80">
        <v>24</v>
      </c>
      <c r="O809" s="80">
        <v>24511</v>
      </c>
      <c r="P809" s="80" t="s">
        <v>1046</v>
      </c>
      <c r="Q809" s="15" t="str">
        <f t="shared" si="12"/>
        <v>24 - SAINT-VINCENT-JALMOUTIERS</v>
      </c>
      <c r="R809" s="146">
        <v>44686</v>
      </c>
      <c r="S809" s="146">
        <v>44727</v>
      </c>
      <c r="T809" s="80" t="s">
        <v>213</v>
      </c>
    </row>
    <row r="810" spans="14:20">
      <c r="N810" s="80">
        <v>24</v>
      </c>
      <c r="O810" s="80">
        <v>24512</v>
      </c>
      <c r="P810" s="80" t="s">
        <v>1047</v>
      </c>
      <c r="Q810" s="15" t="str">
        <f t="shared" si="12"/>
        <v>24 - SAINT-VINCENT-LE-PALUEL</v>
      </c>
      <c r="R810" s="146">
        <v>44657</v>
      </c>
      <c r="S810" s="146">
        <v>44751</v>
      </c>
      <c r="T810" s="80" t="s">
        <v>213</v>
      </c>
    </row>
    <row r="811" spans="14:20">
      <c r="N811" s="80">
        <v>24</v>
      </c>
      <c r="O811" s="80">
        <v>24513</v>
      </c>
      <c r="P811" s="80" t="s">
        <v>1048</v>
      </c>
      <c r="Q811" s="15" t="str">
        <f t="shared" si="12"/>
        <v>24 - SAINT-VINCENT-SUR-L'ISLE</v>
      </c>
      <c r="R811" s="146">
        <v>44657</v>
      </c>
      <c r="S811" s="146">
        <v>44748</v>
      </c>
      <c r="T811" s="80" t="s">
        <v>213</v>
      </c>
    </row>
    <row r="812" spans="14:20">
      <c r="N812" s="80">
        <v>24</v>
      </c>
      <c r="O812" s="80">
        <v>24515</v>
      </c>
      <c r="P812" s="80" t="s">
        <v>1049</v>
      </c>
      <c r="Q812" s="15" t="str">
        <f t="shared" si="12"/>
        <v>24 - SALAGNAC</v>
      </c>
      <c r="R812" s="146">
        <v>44658</v>
      </c>
      <c r="S812" s="146">
        <v>44748</v>
      </c>
      <c r="T812" s="80" t="s">
        <v>213</v>
      </c>
    </row>
    <row r="813" spans="14:20">
      <c r="N813" s="80">
        <v>24</v>
      </c>
      <c r="O813" s="80">
        <v>24516</v>
      </c>
      <c r="P813" s="80" t="s">
        <v>1050</v>
      </c>
      <c r="Q813" s="15" t="str">
        <f t="shared" si="12"/>
        <v>24 - SALIGNAC-EYVIGUES</v>
      </c>
      <c r="R813" s="146">
        <v>44655</v>
      </c>
      <c r="S813" s="146">
        <v>44768</v>
      </c>
      <c r="T813" s="80" t="s">
        <v>213</v>
      </c>
    </row>
    <row r="814" spans="14:20">
      <c r="N814" s="80">
        <v>24</v>
      </c>
      <c r="O814" s="80">
        <v>24517</v>
      </c>
      <c r="P814" s="80" t="s">
        <v>1051</v>
      </c>
      <c r="Q814" s="15" t="str">
        <f t="shared" si="12"/>
        <v>24 - SALLES-DE-BELVES</v>
      </c>
      <c r="R814" s="146">
        <v>44675</v>
      </c>
      <c r="S814" s="146">
        <v>44735</v>
      </c>
      <c r="T814" s="80" t="s">
        <v>213</v>
      </c>
    </row>
    <row r="815" spans="14:20">
      <c r="N815" s="80">
        <v>24</v>
      </c>
      <c r="O815" s="80">
        <v>24518</v>
      </c>
      <c r="P815" s="80" t="s">
        <v>1052</v>
      </c>
      <c r="Q815" s="15" t="str">
        <f t="shared" si="12"/>
        <v>24 - SALON</v>
      </c>
      <c r="R815" s="146">
        <v>44655</v>
      </c>
      <c r="S815" s="146">
        <v>44775</v>
      </c>
      <c r="T815" s="80" t="s">
        <v>213</v>
      </c>
    </row>
    <row r="816" spans="14:20">
      <c r="N816" s="80">
        <v>24</v>
      </c>
      <c r="O816" s="80">
        <v>24519</v>
      </c>
      <c r="P816" s="80" t="s">
        <v>1053</v>
      </c>
      <c r="Q816" s="15" t="str">
        <f t="shared" si="12"/>
        <v>24 - SARLANDE</v>
      </c>
      <c r="R816" s="146">
        <v>44658</v>
      </c>
      <c r="S816" s="146">
        <v>44768</v>
      </c>
      <c r="T816" s="80" t="s">
        <v>213</v>
      </c>
    </row>
    <row r="817" spans="14:20">
      <c r="N817" s="80">
        <v>24</v>
      </c>
      <c r="O817" s="80">
        <v>24520</v>
      </c>
      <c r="P817" s="80" t="s">
        <v>1054</v>
      </c>
      <c r="Q817" s="15" t="str">
        <f t="shared" si="12"/>
        <v>24 - SARLAT-LA-CANEDA</v>
      </c>
      <c r="R817" s="146">
        <v>44655</v>
      </c>
      <c r="S817" s="146">
        <v>44751</v>
      </c>
      <c r="T817" s="80" t="s">
        <v>213</v>
      </c>
    </row>
    <row r="818" spans="14:20">
      <c r="N818" s="80">
        <v>24</v>
      </c>
      <c r="O818" s="80">
        <v>24521</v>
      </c>
      <c r="P818" s="80" t="s">
        <v>1055</v>
      </c>
      <c r="Q818" s="15" t="str">
        <f t="shared" si="12"/>
        <v>24 - SARLIAC-SUR-L'ISLE</v>
      </c>
      <c r="R818" s="146">
        <v>44657</v>
      </c>
      <c r="S818" s="146">
        <v>44748</v>
      </c>
      <c r="T818" s="80" t="s">
        <v>213</v>
      </c>
    </row>
    <row r="819" spans="14:20">
      <c r="N819" s="80">
        <v>24</v>
      </c>
      <c r="O819" s="80">
        <v>24522</v>
      </c>
      <c r="P819" s="80" t="s">
        <v>1056</v>
      </c>
      <c r="Q819" s="15" t="str">
        <f t="shared" si="12"/>
        <v>24 - SARRAZAC</v>
      </c>
      <c r="R819" s="146">
        <v>44658</v>
      </c>
      <c r="S819" s="146">
        <v>44768</v>
      </c>
      <c r="T819" s="80" t="s">
        <v>213</v>
      </c>
    </row>
    <row r="820" spans="14:20">
      <c r="N820" s="80">
        <v>24</v>
      </c>
      <c r="O820" s="80">
        <v>24523</v>
      </c>
      <c r="P820" s="80" t="s">
        <v>1057</v>
      </c>
      <c r="Q820" s="15" t="str">
        <f t="shared" si="12"/>
        <v>24 - SAUSSIGNAC</v>
      </c>
      <c r="R820" s="146">
        <v>44666</v>
      </c>
      <c r="S820" s="146">
        <v>44740</v>
      </c>
      <c r="T820" s="80" t="s">
        <v>213</v>
      </c>
    </row>
    <row r="821" spans="14:20">
      <c r="N821" s="80">
        <v>24</v>
      </c>
      <c r="O821" s="80">
        <v>24524</v>
      </c>
      <c r="P821" s="80" t="s">
        <v>1058</v>
      </c>
      <c r="Q821" s="15" t="str">
        <f t="shared" si="12"/>
        <v>24 - SAVIGNAC-DE-MIREMONT</v>
      </c>
      <c r="R821" s="146">
        <v>44657</v>
      </c>
      <c r="S821" s="146">
        <v>44775</v>
      </c>
      <c r="T821" s="80" t="s">
        <v>213</v>
      </c>
    </row>
    <row r="822" spans="14:20">
      <c r="N822" s="80">
        <v>24</v>
      </c>
      <c r="O822" s="80">
        <v>24525</v>
      </c>
      <c r="P822" s="80" t="s">
        <v>1059</v>
      </c>
      <c r="Q822" s="15" t="str">
        <f t="shared" si="12"/>
        <v>24 - SAVIGNAC-DE-NONTRON</v>
      </c>
      <c r="R822" s="146">
        <v>44663</v>
      </c>
      <c r="S822" s="146">
        <v>44726</v>
      </c>
      <c r="T822" s="80" t="s">
        <v>213</v>
      </c>
    </row>
    <row r="823" spans="14:20">
      <c r="N823" s="80">
        <v>24</v>
      </c>
      <c r="O823" s="80">
        <v>24526</v>
      </c>
      <c r="P823" s="80" t="s">
        <v>1060</v>
      </c>
      <c r="Q823" s="15" t="str">
        <f t="shared" si="12"/>
        <v>24 - SAVIGNAC-LEDRIER</v>
      </c>
      <c r="R823" s="146">
        <v>44658</v>
      </c>
      <c r="S823" s="146">
        <v>44768</v>
      </c>
      <c r="T823" s="80" t="s">
        <v>213</v>
      </c>
    </row>
    <row r="824" spans="14:20">
      <c r="N824" s="80">
        <v>24</v>
      </c>
      <c r="O824" s="80">
        <v>24527</v>
      </c>
      <c r="P824" s="80" t="s">
        <v>1061</v>
      </c>
      <c r="Q824" s="15" t="str">
        <f t="shared" si="12"/>
        <v>24 - SAVIGNAC-LES-EGLISES</v>
      </c>
      <c r="R824" s="146">
        <v>44658</v>
      </c>
      <c r="S824" s="146">
        <v>44768</v>
      </c>
      <c r="T824" s="80" t="s">
        <v>213</v>
      </c>
    </row>
    <row r="825" spans="14:20">
      <c r="N825" s="80">
        <v>24</v>
      </c>
      <c r="O825" s="80">
        <v>24528</v>
      </c>
      <c r="P825" s="80" t="s">
        <v>1062</v>
      </c>
      <c r="Q825" s="15" t="str">
        <f t="shared" si="12"/>
        <v>24 - SCEAU-SAINT-ANGEL</v>
      </c>
      <c r="R825" s="146">
        <v>44666</v>
      </c>
      <c r="S825" s="146">
        <v>44693</v>
      </c>
      <c r="T825" s="80" t="s">
        <v>213</v>
      </c>
    </row>
    <row r="826" spans="14:20">
      <c r="N826" s="80">
        <v>24</v>
      </c>
      <c r="O826" s="80">
        <v>24530</v>
      </c>
      <c r="P826" s="80" t="s">
        <v>1063</v>
      </c>
      <c r="Q826" s="15" t="str">
        <f t="shared" si="12"/>
        <v>24 - SENCENAC-PUY-DE-FOURCHES</v>
      </c>
      <c r="R826" s="146">
        <v>44671</v>
      </c>
      <c r="S826" s="146">
        <v>44693</v>
      </c>
      <c r="T826" s="80" t="s">
        <v>213</v>
      </c>
    </row>
    <row r="827" spans="14:20">
      <c r="N827" s="80">
        <v>24</v>
      </c>
      <c r="O827" s="80">
        <v>24531</v>
      </c>
      <c r="P827" s="80" t="s">
        <v>1064</v>
      </c>
      <c r="Q827" s="15" t="str">
        <f t="shared" si="12"/>
        <v>24 - SERGEAC</v>
      </c>
      <c r="R827" s="146">
        <v>44655</v>
      </c>
      <c r="S827" s="146">
        <v>44768</v>
      </c>
      <c r="T827" s="80" t="s">
        <v>213</v>
      </c>
    </row>
    <row r="828" spans="14:20">
      <c r="N828" s="80">
        <v>24</v>
      </c>
      <c r="O828" s="80">
        <v>24532</v>
      </c>
      <c r="P828" s="80" t="s">
        <v>1065</v>
      </c>
      <c r="Q828" s="15" t="str">
        <f t="shared" si="12"/>
        <v>24 - SERRES-ET-MONTGUYARD</v>
      </c>
      <c r="R828" s="146">
        <v>44666</v>
      </c>
      <c r="S828" s="146">
        <v>44755</v>
      </c>
      <c r="T828" s="80" t="s">
        <v>213</v>
      </c>
    </row>
    <row r="829" spans="14:20">
      <c r="N829" s="80">
        <v>24</v>
      </c>
      <c r="O829" s="80">
        <v>24533</v>
      </c>
      <c r="P829" s="80" t="s">
        <v>1066</v>
      </c>
      <c r="Q829" s="15" t="str">
        <f t="shared" si="12"/>
        <v>24 - SERVANCHES</v>
      </c>
      <c r="R829" s="146">
        <v>44686</v>
      </c>
      <c r="S829" s="146">
        <v>44693</v>
      </c>
      <c r="T829" s="80" t="s">
        <v>213</v>
      </c>
    </row>
    <row r="830" spans="14:20">
      <c r="N830" s="80">
        <v>24</v>
      </c>
      <c r="O830" s="80">
        <v>24534</v>
      </c>
      <c r="P830" s="80" t="s">
        <v>1067</v>
      </c>
      <c r="Q830" s="15" t="str">
        <f t="shared" si="12"/>
        <v>24 - SIGOULES ET FLAUGEAC</v>
      </c>
      <c r="R830" s="146">
        <v>44666</v>
      </c>
      <c r="S830" s="146">
        <v>44740</v>
      </c>
      <c r="T830" s="80" t="s">
        <v>213</v>
      </c>
    </row>
    <row r="831" spans="14:20">
      <c r="N831" s="80">
        <v>24</v>
      </c>
      <c r="O831" s="80">
        <v>24535</v>
      </c>
      <c r="P831" s="80" t="s">
        <v>1068</v>
      </c>
      <c r="Q831" s="15" t="str">
        <f t="shared" si="12"/>
        <v>24 - SIMEYROLS</v>
      </c>
      <c r="R831" s="146">
        <v>44657</v>
      </c>
      <c r="S831" s="146">
        <v>44751</v>
      </c>
      <c r="T831" s="80" t="s">
        <v>213</v>
      </c>
    </row>
    <row r="832" spans="14:20">
      <c r="N832" s="80">
        <v>24</v>
      </c>
      <c r="O832" s="80">
        <v>24536</v>
      </c>
      <c r="P832" s="80" t="s">
        <v>1069</v>
      </c>
      <c r="Q832" s="15" t="str">
        <f t="shared" si="12"/>
        <v>24 - SINGLEYRAC</v>
      </c>
      <c r="R832" s="146">
        <v>44666</v>
      </c>
      <c r="S832" s="146">
        <v>44735</v>
      </c>
      <c r="T832" s="80" t="s">
        <v>213</v>
      </c>
    </row>
    <row r="833" spans="14:20">
      <c r="N833" s="80">
        <v>24</v>
      </c>
      <c r="O833" s="80">
        <v>24537</v>
      </c>
      <c r="P833" s="80" t="s">
        <v>1070</v>
      </c>
      <c r="Q833" s="15" t="str">
        <f t="shared" si="12"/>
        <v>24 - SIORAC-DE-RIBERAC</v>
      </c>
      <c r="R833" s="146">
        <v>44686</v>
      </c>
      <c r="S833" s="146">
        <v>44693</v>
      </c>
      <c r="T833" s="80" t="s">
        <v>213</v>
      </c>
    </row>
    <row r="834" spans="14:20">
      <c r="N834" s="80">
        <v>24</v>
      </c>
      <c r="O834" s="80">
        <v>24538</v>
      </c>
      <c r="P834" s="80" t="s">
        <v>1071</v>
      </c>
      <c r="Q834" s="15" t="str">
        <f t="shared" si="12"/>
        <v>24 - SIORAC-EN-PERIGORD</v>
      </c>
      <c r="R834" s="146">
        <v>44657</v>
      </c>
      <c r="S834" s="146">
        <v>44755</v>
      </c>
      <c r="T834" s="80" t="s">
        <v>213</v>
      </c>
    </row>
    <row r="835" spans="14:20">
      <c r="N835" s="80">
        <v>24</v>
      </c>
      <c r="O835" s="80">
        <v>24540</v>
      </c>
      <c r="P835" s="80" t="s">
        <v>1072</v>
      </c>
      <c r="Q835" s="15" t="str">
        <f t="shared" si="12"/>
        <v>24 - SORGES ET LIGUEUX EN PERIGORD EST DE LA RN21 /OUEST DE LA RN21</v>
      </c>
      <c r="R835" s="146">
        <v>44658</v>
      </c>
      <c r="S835" s="146">
        <v>44768</v>
      </c>
      <c r="T835" s="80" t="s">
        <v>213</v>
      </c>
    </row>
    <row r="836" spans="14:20">
      <c r="N836" s="80">
        <v>24</v>
      </c>
      <c r="O836" s="80">
        <v>24541</v>
      </c>
      <c r="P836" s="80" t="s">
        <v>1073</v>
      </c>
      <c r="Q836" s="15" t="str">
        <f t="shared" si="12"/>
        <v>24 - SOUDAT</v>
      </c>
      <c r="R836" s="146">
        <v>44663</v>
      </c>
      <c r="S836" s="146">
        <v>44693</v>
      </c>
      <c r="T836" s="80" t="s">
        <v>213</v>
      </c>
    </row>
    <row r="837" spans="14:20">
      <c r="N837" s="80">
        <v>24</v>
      </c>
      <c r="O837" s="80">
        <v>24542</v>
      </c>
      <c r="P837" s="80" t="s">
        <v>1074</v>
      </c>
      <c r="Q837" s="15" t="str">
        <f t="shared" si="12"/>
        <v>24 - SOULAURES</v>
      </c>
      <c r="R837" s="146">
        <v>44675</v>
      </c>
      <c r="S837" s="146">
        <v>44727</v>
      </c>
      <c r="T837" s="80" t="s">
        <v>213</v>
      </c>
    </row>
    <row r="838" spans="14:20">
      <c r="N838" s="80">
        <v>24</v>
      </c>
      <c r="O838" s="80">
        <v>24543</v>
      </c>
      <c r="P838" s="80" t="s">
        <v>1075</v>
      </c>
      <c r="Q838" s="15" t="str">
        <f t="shared" si="12"/>
        <v>24 - SOURZAC</v>
      </c>
      <c r="R838" s="146">
        <v>44657</v>
      </c>
      <c r="S838" s="146">
        <v>44755</v>
      </c>
      <c r="T838" s="80" t="s">
        <v>213</v>
      </c>
    </row>
    <row r="839" spans="14:20">
      <c r="N839" s="80">
        <v>24</v>
      </c>
      <c r="O839" s="80">
        <v>24544</v>
      </c>
      <c r="P839" s="80" t="s">
        <v>1076</v>
      </c>
      <c r="Q839" s="15" t="str">
        <f t="shared" si="12"/>
        <v>24 - TAMNIES</v>
      </c>
      <c r="R839" s="146">
        <v>44655</v>
      </c>
      <c r="S839" s="146">
        <v>44768</v>
      </c>
      <c r="T839" s="80" t="s">
        <v>213</v>
      </c>
    </row>
    <row r="840" spans="14:20">
      <c r="N840" s="80">
        <v>24</v>
      </c>
      <c r="O840" s="80">
        <v>24545</v>
      </c>
      <c r="P840" s="80" t="s">
        <v>1077</v>
      </c>
      <c r="Q840" s="15" t="str">
        <f t="shared" si="12"/>
        <v>24 - TEILLOTS</v>
      </c>
      <c r="R840" s="146">
        <v>44658</v>
      </c>
      <c r="S840" s="146">
        <v>44735</v>
      </c>
      <c r="T840" s="80" t="s">
        <v>213</v>
      </c>
    </row>
    <row r="841" spans="14:20">
      <c r="N841" s="80">
        <v>24</v>
      </c>
      <c r="O841" s="80">
        <v>24546</v>
      </c>
      <c r="P841" s="80" t="s">
        <v>1078</v>
      </c>
      <c r="Q841" s="15" t="str">
        <f t="shared" si="12"/>
        <v>24 - TEMPLE-LAGUYON</v>
      </c>
      <c r="R841" s="146">
        <v>44658</v>
      </c>
      <c r="S841" s="146">
        <v>44743</v>
      </c>
      <c r="T841" s="80" t="s">
        <v>213</v>
      </c>
    </row>
    <row r="842" spans="14:20">
      <c r="N842" s="80">
        <v>24</v>
      </c>
      <c r="O842" s="80">
        <v>24547</v>
      </c>
      <c r="P842" s="80" t="s">
        <v>1079</v>
      </c>
      <c r="Q842" s="15" t="str">
        <f t="shared" si="12"/>
        <v>24 - TERRASSON-LAVILLEDIEU</v>
      </c>
      <c r="R842" s="146">
        <v>44655</v>
      </c>
      <c r="S842" s="146">
        <v>44768</v>
      </c>
      <c r="T842" s="80" t="s">
        <v>213</v>
      </c>
    </row>
    <row r="843" spans="14:20">
      <c r="N843" s="80">
        <v>24</v>
      </c>
      <c r="O843" s="80">
        <v>24548</v>
      </c>
      <c r="P843" s="80" t="s">
        <v>1080</v>
      </c>
      <c r="Q843" s="15" t="str">
        <f t="shared" si="12"/>
        <v>24 - TEYJAT</v>
      </c>
      <c r="R843" s="146">
        <v>44663</v>
      </c>
      <c r="S843" s="146">
        <v>44693</v>
      </c>
      <c r="T843" s="80" t="s">
        <v>213</v>
      </c>
    </row>
    <row r="844" spans="14:20">
      <c r="N844" s="80">
        <v>24</v>
      </c>
      <c r="O844" s="80">
        <v>24549</v>
      </c>
      <c r="P844" s="80" t="s">
        <v>1081</v>
      </c>
      <c r="Q844" s="15" t="str">
        <f t="shared" ref="Q844:Q907" si="13">CONCATENATE(N844," - ",P844)</f>
        <v>24 - THENAC</v>
      </c>
      <c r="R844" s="146">
        <v>44666</v>
      </c>
      <c r="S844" s="146">
        <v>44740</v>
      </c>
      <c r="T844" s="80" t="s">
        <v>213</v>
      </c>
    </row>
    <row r="845" spans="14:20">
      <c r="N845" s="80">
        <v>24</v>
      </c>
      <c r="O845" s="80">
        <v>24550</v>
      </c>
      <c r="P845" s="80" t="s">
        <v>1082</v>
      </c>
      <c r="Q845" s="15" t="str">
        <f t="shared" si="13"/>
        <v>24 - THENON</v>
      </c>
      <c r="R845" s="146">
        <v>44657</v>
      </c>
      <c r="S845" s="146">
        <v>44755</v>
      </c>
      <c r="T845" s="80" t="s">
        <v>213</v>
      </c>
    </row>
    <row r="846" spans="14:20">
      <c r="N846" s="80">
        <v>24</v>
      </c>
      <c r="O846" s="80">
        <v>24551</v>
      </c>
      <c r="P846" s="80" t="s">
        <v>1083</v>
      </c>
      <c r="Q846" s="15" t="str">
        <f t="shared" si="13"/>
        <v>24 - THIVIERS</v>
      </c>
      <c r="R846" s="146">
        <v>44658</v>
      </c>
      <c r="S846" s="146">
        <v>44768</v>
      </c>
      <c r="T846" s="80" t="s">
        <v>213</v>
      </c>
    </row>
    <row r="847" spans="14:20">
      <c r="N847" s="80">
        <v>24</v>
      </c>
      <c r="O847" s="80">
        <v>24552</v>
      </c>
      <c r="P847" s="80" t="s">
        <v>1084</v>
      </c>
      <c r="Q847" s="15" t="str">
        <f t="shared" si="13"/>
        <v>24 - THONAC</v>
      </c>
      <c r="R847" s="146">
        <v>44655</v>
      </c>
      <c r="S847" s="146">
        <v>44768</v>
      </c>
      <c r="T847" s="80" t="s">
        <v>213</v>
      </c>
    </row>
    <row r="848" spans="14:20">
      <c r="N848" s="80">
        <v>24</v>
      </c>
      <c r="O848" s="80">
        <v>24553</v>
      </c>
      <c r="P848" s="80" t="s">
        <v>1085</v>
      </c>
      <c r="Q848" s="15" t="str">
        <f t="shared" si="13"/>
        <v>24 - TOCANE-SAINT-APRE</v>
      </c>
      <c r="R848" s="146">
        <v>44677</v>
      </c>
      <c r="S848" s="146">
        <v>44693</v>
      </c>
      <c r="T848" s="80" t="s">
        <v>213</v>
      </c>
    </row>
    <row r="849" spans="14:20">
      <c r="N849" s="80">
        <v>24</v>
      </c>
      <c r="O849" s="80">
        <v>24555</v>
      </c>
      <c r="P849" s="80" t="s">
        <v>1086</v>
      </c>
      <c r="Q849" s="15" t="str">
        <f t="shared" si="13"/>
        <v>24 - TOURTOIRAC</v>
      </c>
      <c r="R849" s="146">
        <v>44658</v>
      </c>
      <c r="S849" s="146">
        <v>44748</v>
      </c>
      <c r="T849" s="80" t="s">
        <v>213</v>
      </c>
    </row>
    <row r="850" spans="14:20">
      <c r="N850" s="80">
        <v>24</v>
      </c>
      <c r="O850" s="80">
        <v>24557</v>
      </c>
      <c r="P850" s="80" t="s">
        <v>1087</v>
      </c>
      <c r="Q850" s="15" t="str">
        <f t="shared" si="13"/>
        <v>24 - TRELISSAC</v>
      </c>
      <c r="R850" s="146">
        <v>44657</v>
      </c>
      <c r="S850" s="146">
        <v>44693</v>
      </c>
      <c r="T850" s="80" t="s">
        <v>213</v>
      </c>
    </row>
    <row r="851" spans="14:20">
      <c r="N851" s="80">
        <v>24</v>
      </c>
      <c r="O851" s="80">
        <v>24558</v>
      </c>
      <c r="P851" s="80" t="s">
        <v>1088</v>
      </c>
      <c r="Q851" s="15" t="str">
        <f t="shared" si="13"/>
        <v>24 - TREMOLAT</v>
      </c>
      <c r="R851" s="146">
        <v>44655</v>
      </c>
      <c r="S851" s="146">
        <v>44755</v>
      </c>
      <c r="T851" s="80" t="s">
        <v>213</v>
      </c>
    </row>
    <row r="852" spans="14:20">
      <c r="N852" s="80">
        <v>24</v>
      </c>
      <c r="O852" s="80">
        <v>24559</v>
      </c>
      <c r="P852" s="80" t="s">
        <v>1089</v>
      </c>
      <c r="Q852" s="15" t="str">
        <f t="shared" si="13"/>
        <v>24 - TURSAC</v>
      </c>
      <c r="R852" s="146">
        <v>44655</v>
      </c>
      <c r="S852" s="146">
        <v>44755</v>
      </c>
      <c r="T852" s="80" t="s">
        <v>213</v>
      </c>
    </row>
    <row r="853" spans="14:20">
      <c r="N853" s="80">
        <v>24</v>
      </c>
      <c r="O853" s="80">
        <v>24560</v>
      </c>
      <c r="P853" s="80" t="s">
        <v>1090</v>
      </c>
      <c r="Q853" s="15" t="str">
        <f t="shared" si="13"/>
        <v>24 - URVAL</v>
      </c>
      <c r="R853" s="146">
        <v>44657</v>
      </c>
      <c r="S853" s="146">
        <v>44693</v>
      </c>
      <c r="T853" s="80" t="s">
        <v>213</v>
      </c>
    </row>
    <row r="854" spans="14:20">
      <c r="N854" s="80">
        <v>24</v>
      </c>
      <c r="O854" s="80">
        <v>24562</v>
      </c>
      <c r="P854" s="80" t="s">
        <v>1091</v>
      </c>
      <c r="Q854" s="15" t="str">
        <f t="shared" si="13"/>
        <v>24 - VALLEREUIL</v>
      </c>
      <c r="R854" s="146">
        <v>44657</v>
      </c>
      <c r="S854" s="146">
        <v>44755</v>
      </c>
      <c r="T854" s="80" t="s">
        <v>213</v>
      </c>
    </row>
    <row r="855" spans="14:20">
      <c r="N855" s="80">
        <v>24</v>
      </c>
      <c r="O855" s="80">
        <v>24563</v>
      </c>
      <c r="P855" s="80" t="s">
        <v>1092</v>
      </c>
      <c r="Q855" s="15" t="str">
        <f t="shared" si="13"/>
        <v>24 - VALOJOULX</v>
      </c>
      <c r="R855" s="146">
        <v>44655</v>
      </c>
      <c r="S855" s="146">
        <v>44768</v>
      </c>
      <c r="T855" s="80" t="s">
        <v>213</v>
      </c>
    </row>
    <row r="856" spans="14:20">
      <c r="N856" s="80">
        <v>24</v>
      </c>
      <c r="O856" s="80">
        <v>24564</v>
      </c>
      <c r="P856" s="80" t="s">
        <v>1093</v>
      </c>
      <c r="Q856" s="15" t="str">
        <f t="shared" si="13"/>
        <v>24 - VANXAINS</v>
      </c>
      <c r="R856" s="146">
        <v>44686</v>
      </c>
      <c r="S856" s="146">
        <v>44727</v>
      </c>
      <c r="T856" s="80" t="s">
        <v>213</v>
      </c>
    </row>
    <row r="857" spans="14:20">
      <c r="N857" s="80">
        <v>24</v>
      </c>
      <c r="O857" s="80">
        <v>24566</v>
      </c>
      <c r="P857" s="80" t="s">
        <v>1094</v>
      </c>
      <c r="Q857" s="15" t="str">
        <f t="shared" si="13"/>
        <v>24 - VARENNES</v>
      </c>
      <c r="R857" s="146">
        <v>44657</v>
      </c>
      <c r="S857" s="146">
        <v>44755</v>
      </c>
      <c r="T857" s="80" t="s">
        <v>213</v>
      </c>
    </row>
    <row r="858" spans="14:20">
      <c r="N858" s="80">
        <v>24</v>
      </c>
      <c r="O858" s="80">
        <v>24567</v>
      </c>
      <c r="P858" s="80" t="s">
        <v>1095</v>
      </c>
      <c r="Q858" s="15" t="str">
        <f t="shared" si="13"/>
        <v>24 - VAUNAC</v>
      </c>
      <c r="R858" s="146">
        <v>44658</v>
      </c>
      <c r="S858" s="146">
        <v>44768</v>
      </c>
      <c r="T858" s="80" t="s">
        <v>213</v>
      </c>
    </row>
    <row r="859" spans="14:20">
      <c r="N859" s="80">
        <v>24</v>
      </c>
      <c r="O859" s="80">
        <v>24569</v>
      </c>
      <c r="P859" s="80" t="s">
        <v>1096</v>
      </c>
      <c r="Q859" s="15" t="str">
        <f t="shared" si="13"/>
        <v>24 - VENDOIRE</v>
      </c>
      <c r="R859" s="146">
        <v>44686</v>
      </c>
      <c r="S859" s="146">
        <v>44693</v>
      </c>
      <c r="T859" s="80" t="s">
        <v>213</v>
      </c>
    </row>
    <row r="860" spans="14:20">
      <c r="N860" s="80">
        <v>24</v>
      </c>
      <c r="O860" s="80">
        <v>24570</v>
      </c>
      <c r="P860" s="80" t="s">
        <v>1097</v>
      </c>
      <c r="Q860" s="15" t="str">
        <f t="shared" si="13"/>
        <v>24 - VERDON</v>
      </c>
      <c r="R860" s="146">
        <v>44657</v>
      </c>
      <c r="S860" s="146">
        <v>44740</v>
      </c>
      <c r="T860" s="80" t="s">
        <v>213</v>
      </c>
    </row>
    <row r="861" spans="14:20">
      <c r="N861" s="80">
        <v>24</v>
      </c>
      <c r="O861" s="80">
        <v>24571</v>
      </c>
      <c r="P861" s="80" t="s">
        <v>1098</v>
      </c>
      <c r="Q861" s="15" t="str">
        <f t="shared" si="13"/>
        <v>24 - VERGT</v>
      </c>
      <c r="R861" s="146">
        <v>44655</v>
      </c>
      <c r="S861" s="146">
        <v>44775</v>
      </c>
      <c r="T861" s="80" t="s">
        <v>213</v>
      </c>
    </row>
    <row r="862" spans="14:20">
      <c r="N862" s="80">
        <v>24</v>
      </c>
      <c r="O862" s="80">
        <v>24572</v>
      </c>
      <c r="P862" s="80" t="s">
        <v>1099</v>
      </c>
      <c r="Q862" s="15" t="str">
        <f t="shared" si="13"/>
        <v>24 - VERGT-DE-BIRON</v>
      </c>
      <c r="R862" s="146">
        <v>44675</v>
      </c>
      <c r="S862" s="146">
        <v>44727</v>
      </c>
      <c r="T862" s="80" t="s">
        <v>213</v>
      </c>
    </row>
    <row r="863" spans="14:20">
      <c r="N863" s="80">
        <v>24</v>
      </c>
      <c r="O863" s="80">
        <v>24573</v>
      </c>
      <c r="P863" s="80" t="s">
        <v>1100</v>
      </c>
      <c r="Q863" s="15" t="str">
        <f t="shared" si="13"/>
        <v>24 - VERTEILLAC</v>
      </c>
      <c r="R863" s="146">
        <v>44686</v>
      </c>
      <c r="S863" s="146">
        <v>44693</v>
      </c>
      <c r="T863" s="80" t="s">
        <v>213</v>
      </c>
    </row>
    <row r="864" spans="14:20">
      <c r="N864" s="80">
        <v>24</v>
      </c>
      <c r="O864" s="80">
        <v>24574</v>
      </c>
      <c r="P864" s="80" t="s">
        <v>1101</v>
      </c>
      <c r="Q864" s="15" t="str">
        <f t="shared" si="13"/>
        <v>24 - VEYRIGNAC</v>
      </c>
      <c r="R864" s="146">
        <v>44655</v>
      </c>
      <c r="S864" s="146">
        <v>44735</v>
      </c>
      <c r="T864" s="80" t="s">
        <v>213</v>
      </c>
    </row>
    <row r="865" spans="14:20">
      <c r="N865" s="80">
        <v>24</v>
      </c>
      <c r="O865" s="80">
        <v>24575</v>
      </c>
      <c r="P865" s="80" t="s">
        <v>1102</v>
      </c>
      <c r="Q865" s="15" t="str">
        <f t="shared" si="13"/>
        <v>24 - VEYRINES-DE-DOMME</v>
      </c>
      <c r="R865" s="146">
        <v>44665</v>
      </c>
      <c r="S865" s="146">
        <v>44693</v>
      </c>
      <c r="T865" s="80" t="s">
        <v>213</v>
      </c>
    </row>
    <row r="866" spans="14:20">
      <c r="N866" s="80">
        <v>24</v>
      </c>
      <c r="O866" s="80">
        <v>24576</v>
      </c>
      <c r="P866" s="80" t="s">
        <v>1103</v>
      </c>
      <c r="Q866" s="15" t="str">
        <f t="shared" si="13"/>
        <v>24 - VEYRINES-DE-VERGT</v>
      </c>
      <c r="R866" s="146">
        <v>44655</v>
      </c>
      <c r="S866" s="146">
        <v>44775</v>
      </c>
      <c r="T866" s="80" t="s">
        <v>213</v>
      </c>
    </row>
    <row r="867" spans="14:20">
      <c r="N867" s="80">
        <v>24</v>
      </c>
      <c r="O867" s="80">
        <v>24577</v>
      </c>
      <c r="P867" s="80" t="s">
        <v>1104</v>
      </c>
      <c r="Q867" s="15" t="str">
        <f t="shared" si="13"/>
        <v>24 - VEZAC</v>
      </c>
      <c r="R867" s="146">
        <v>44655</v>
      </c>
      <c r="S867" s="146">
        <v>44693</v>
      </c>
      <c r="T867" s="80" t="s">
        <v>213</v>
      </c>
    </row>
    <row r="868" spans="14:20">
      <c r="N868" s="80">
        <v>24</v>
      </c>
      <c r="O868" s="80">
        <v>24580</v>
      </c>
      <c r="P868" s="80" t="s">
        <v>1105</v>
      </c>
      <c r="Q868" s="15" t="str">
        <f t="shared" si="13"/>
        <v>24 - VILLAC</v>
      </c>
      <c r="R868" s="146">
        <v>44658</v>
      </c>
      <c r="S868" s="146">
        <v>44743</v>
      </c>
      <c r="T868" s="80" t="s">
        <v>213</v>
      </c>
    </row>
    <row r="869" spans="14:20">
      <c r="N869" s="80">
        <v>24</v>
      </c>
      <c r="O869" s="80">
        <v>24581</v>
      </c>
      <c r="P869" s="80" t="s">
        <v>1106</v>
      </c>
      <c r="Q869" s="15" t="str">
        <f t="shared" si="13"/>
        <v>24 - VILLAMBLARD</v>
      </c>
      <c r="R869" s="146">
        <v>44657</v>
      </c>
      <c r="S869" s="146">
        <v>44775</v>
      </c>
      <c r="T869" s="80" t="s">
        <v>213</v>
      </c>
    </row>
    <row r="870" spans="14:20">
      <c r="N870" s="80">
        <v>24</v>
      </c>
      <c r="O870" s="80">
        <v>24582</v>
      </c>
      <c r="P870" s="80" t="s">
        <v>1107</v>
      </c>
      <c r="Q870" s="15" t="str">
        <f t="shared" si="13"/>
        <v>24 - VILLARS</v>
      </c>
      <c r="R870" s="146">
        <v>44671</v>
      </c>
      <c r="S870" s="146">
        <v>44748</v>
      </c>
      <c r="T870" s="80" t="s">
        <v>213</v>
      </c>
    </row>
    <row r="871" spans="14:20">
      <c r="N871" s="80">
        <v>24</v>
      </c>
      <c r="O871" s="80">
        <v>24585</v>
      </c>
      <c r="P871" s="80" t="s">
        <v>1108</v>
      </c>
      <c r="Q871" s="15" t="str">
        <f t="shared" si="13"/>
        <v>24 - VILLEFRANCHE-DU-PERIGORD</v>
      </c>
      <c r="R871" s="146">
        <v>44675</v>
      </c>
      <c r="S871" s="146">
        <v>44735</v>
      </c>
      <c r="T871" s="80" t="s">
        <v>213</v>
      </c>
    </row>
    <row r="872" spans="14:20">
      <c r="N872" s="80">
        <v>24</v>
      </c>
      <c r="O872" s="80">
        <v>24586</v>
      </c>
      <c r="P872" s="80" t="s">
        <v>1109</v>
      </c>
      <c r="Q872" s="15" t="str">
        <f t="shared" si="13"/>
        <v>24 - VILLETOUREIX</v>
      </c>
      <c r="R872" s="146">
        <v>44686</v>
      </c>
      <c r="S872" s="146">
        <v>44693</v>
      </c>
      <c r="T872" s="80" t="s">
        <v>213</v>
      </c>
    </row>
    <row r="873" spans="14:20">
      <c r="N873" s="80">
        <v>24</v>
      </c>
      <c r="O873" s="80">
        <v>24587</v>
      </c>
      <c r="P873" s="80" t="s">
        <v>1110</v>
      </c>
      <c r="Q873" s="15" t="str">
        <f t="shared" si="13"/>
        <v>24 - VITRAC</v>
      </c>
      <c r="R873" s="146">
        <v>44657</v>
      </c>
      <c r="S873" s="146">
        <v>44693</v>
      </c>
      <c r="T873" s="80" t="s">
        <v>213</v>
      </c>
    </row>
    <row r="874" spans="14:20">
      <c r="N874" s="80">
        <v>27</v>
      </c>
      <c r="O874" s="80">
        <v>27366</v>
      </c>
      <c r="P874" s="80" t="s">
        <v>1111</v>
      </c>
      <c r="Q874" s="15" t="str">
        <f t="shared" si="13"/>
        <v>27 - LETTEGUIVES</v>
      </c>
      <c r="R874" s="146">
        <v>44652</v>
      </c>
      <c r="S874" s="146">
        <v>44720</v>
      </c>
      <c r="T874" s="80" t="s">
        <v>213</v>
      </c>
    </row>
    <row r="875" spans="14:20">
      <c r="N875" s="80">
        <v>27</v>
      </c>
      <c r="O875" s="80">
        <v>27454</v>
      </c>
      <c r="P875" s="80" t="s">
        <v>1112</v>
      </c>
      <c r="Q875" s="15" t="str">
        <f t="shared" si="13"/>
        <v>27 - PERRUEL</v>
      </c>
      <c r="R875" s="146">
        <v>44652</v>
      </c>
      <c r="S875" s="146">
        <v>44720</v>
      </c>
      <c r="T875" s="80" t="s">
        <v>213</v>
      </c>
    </row>
    <row r="876" spans="14:20">
      <c r="N876" s="80">
        <v>27</v>
      </c>
      <c r="O876" s="80">
        <v>27672</v>
      </c>
      <c r="P876" s="80" t="s">
        <v>1113</v>
      </c>
      <c r="Q876" s="15" t="str">
        <f t="shared" si="13"/>
        <v>27 - VASCOEUIL</v>
      </c>
      <c r="R876" s="146">
        <v>44652</v>
      </c>
      <c r="S876" s="146">
        <v>44720</v>
      </c>
      <c r="T876" s="80" t="s">
        <v>213</v>
      </c>
    </row>
    <row r="877" spans="14:20">
      <c r="N877" s="80">
        <v>29</v>
      </c>
      <c r="O877" s="80">
        <v>29024</v>
      </c>
      <c r="P877" s="80" t="s">
        <v>1114</v>
      </c>
      <c r="Q877" s="15" t="str">
        <f t="shared" si="13"/>
        <v>29 - CARHAIX-PLOUGUER</v>
      </c>
      <c r="R877" s="146">
        <v>44654</v>
      </c>
      <c r="S877" s="146">
        <v>44698</v>
      </c>
      <c r="T877" s="80" t="s">
        <v>213</v>
      </c>
    </row>
    <row r="878" spans="14:20">
      <c r="N878" s="80">
        <v>29</v>
      </c>
      <c r="O878" s="80">
        <v>29089</v>
      </c>
      <c r="P878" s="80" t="s">
        <v>1115</v>
      </c>
      <c r="Q878" s="15" t="str">
        <f t="shared" si="13"/>
        <v>29 - KERGLOFF</v>
      </c>
      <c r="R878" s="146">
        <v>44654</v>
      </c>
      <c r="S878" s="146">
        <v>44698</v>
      </c>
      <c r="T878" s="80" t="s">
        <v>213</v>
      </c>
    </row>
    <row r="879" spans="14:20">
      <c r="N879" s="80">
        <v>29</v>
      </c>
      <c r="O879" s="80">
        <v>29152</v>
      </c>
      <c r="P879" s="80" t="s">
        <v>1116</v>
      </c>
      <c r="Q879" s="15" t="str">
        <f t="shared" si="13"/>
        <v>29 - MOTREFF</v>
      </c>
      <c r="R879" s="146">
        <v>44654</v>
      </c>
      <c r="S879" s="146">
        <v>44698</v>
      </c>
      <c r="T879" s="80" t="s">
        <v>213</v>
      </c>
    </row>
    <row r="880" spans="14:20">
      <c r="N880" s="80">
        <v>29</v>
      </c>
      <c r="O880" s="80">
        <v>29205</v>
      </c>
      <c r="P880" s="80" t="s">
        <v>1117</v>
      </c>
      <c r="Q880" s="15" t="str">
        <f t="shared" si="13"/>
        <v>29 - PLOUNEVEZEL</v>
      </c>
      <c r="R880" s="146">
        <v>44654</v>
      </c>
      <c r="S880" s="146">
        <v>44698</v>
      </c>
      <c r="T880" s="80" t="s">
        <v>213</v>
      </c>
    </row>
    <row r="881" spans="14:20">
      <c r="N881" s="80">
        <v>29</v>
      </c>
      <c r="O881" s="80">
        <v>29227</v>
      </c>
      <c r="P881" s="80" t="s">
        <v>1118</v>
      </c>
      <c r="Q881" s="15" t="str">
        <f t="shared" si="13"/>
        <v>29 - POULLAOUEN</v>
      </c>
      <c r="R881" s="146">
        <v>44654</v>
      </c>
      <c r="S881" s="146">
        <v>44698</v>
      </c>
      <c r="T881" s="80" t="s">
        <v>213</v>
      </c>
    </row>
    <row r="882" spans="14:20">
      <c r="N882" s="80">
        <v>31</v>
      </c>
      <c r="O882" s="80">
        <v>31008</v>
      </c>
      <c r="P882" s="80" t="s">
        <v>1119</v>
      </c>
      <c r="Q882" s="15" t="str">
        <f t="shared" si="13"/>
        <v>31 - ANAN</v>
      </c>
      <c r="R882" s="146">
        <v>44566</v>
      </c>
      <c r="S882" s="146">
        <v>44603</v>
      </c>
      <c r="T882" s="80" t="s">
        <v>213</v>
      </c>
    </row>
    <row r="883" spans="14:20">
      <c r="N883" s="80">
        <v>31</v>
      </c>
      <c r="O883" s="80">
        <v>31070</v>
      </c>
      <c r="P883" s="80" t="s">
        <v>1120</v>
      </c>
      <c r="Q883" s="15" t="str">
        <f t="shared" si="13"/>
        <v>31 - BLAJAN</v>
      </c>
      <c r="R883" s="146">
        <v>44566</v>
      </c>
      <c r="S883" s="146">
        <v>44603</v>
      </c>
      <c r="T883" s="80" t="s">
        <v>213</v>
      </c>
    </row>
    <row r="884" spans="14:20">
      <c r="N884" s="80">
        <v>31</v>
      </c>
      <c r="O884" s="80">
        <v>31080</v>
      </c>
      <c r="P884" s="80" t="s">
        <v>1121</v>
      </c>
      <c r="Q884" s="15" t="str">
        <f t="shared" si="13"/>
        <v>31 - BOULOGNE-SUR-GESSE</v>
      </c>
      <c r="R884" s="146">
        <v>44566</v>
      </c>
      <c r="S884" s="146">
        <v>44603</v>
      </c>
      <c r="T884" s="80" t="s">
        <v>213</v>
      </c>
    </row>
    <row r="885" spans="14:20">
      <c r="N885" s="80">
        <v>31</v>
      </c>
      <c r="O885" s="80">
        <v>31109</v>
      </c>
      <c r="P885" s="80" t="s">
        <v>1122</v>
      </c>
      <c r="Q885" s="15" t="str">
        <f t="shared" si="13"/>
        <v>31 - CASSAGNABERE-TOURNAS</v>
      </c>
      <c r="R885" s="146">
        <v>44566</v>
      </c>
      <c r="S885" s="146">
        <v>44603</v>
      </c>
      <c r="T885" s="80" t="s">
        <v>213</v>
      </c>
    </row>
    <row r="886" spans="14:20">
      <c r="N886" s="80">
        <v>31</v>
      </c>
      <c r="O886" s="80">
        <v>31121</v>
      </c>
      <c r="P886" s="80" t="s">
        <v>1123</v>
      </c>
      <c r="Q886" s="15" t="str">
        <f t="shared" si="13"/>
        <v>31 - CASTERA-VIGNOLES</v>
      </c>
      <c r="R886" s="146">
        <v>44566</v>
      </c>
      <c r="S886" s="146">
        <v>44603</v>
      </c>
      <c r="T886" s="80" t="s">
        <v>213</v>
      </c>
    </row>
    <row r="887" spans="14:20">
      <c r="N887" s="80">
        <v>31</v>
      </c>
      <c r="O887" s="80">
        <v>31138</v>
      </c>
      <c r="P887" s="80" t="s">
        <v>1124</v>
      </c>
      <c r="Q887" s="15" t="str">
        <f t="shared" si="13"/>
        <v>31 - CHARLAS</v>
      </c>
      <c r="R887" s="146">
        <v>44566</v>
      </c>
      <c r="S887" s="146">
        <v>44603</v>
      </c>
      <c r="T887" s="80" t="s">
        <v>213</v>
      </c>
    </row>
    <row r="888" spans="14:20">
      <c r="N888" s="80">
        <v>31</v>
      </c>
      <c r="O888" s="80">
        <v>31141</v>
      </c>
      <c r="P888" s="80" t="s">
        <v>1125</v>
      </c>
      <c r="Q888" s="15" t="str">
        <f t="shared" si="13"/>
        <v>31 - CIADOUX</v>
      </c>
      <c r="R888" s="146">
        <v>44566</v>
      </c>
      <c r="S888" s="146">
        <v>44603</v>
      </c>
      <c r="T888" s="80" t="s">
        <v>213</v>
      </c>
    </row>
    <row r="889" spans="14:20">
      <c r="N889" s="80">
        <v>31</v>
      </c>
      <c r="O889" s="80">
        <v>31170</v>
      </c>
      <c r="P889" s="80" t="s">
        <v>1126</v>
      </c>
      <c r="Q889" s="15" t="str">
        <f t="shared" si="13"/>
        <v>31 - ESCANECRABE</v>
      </c>
      <c r="R889" s="146">
        <v>44566</v>
      </c>
      <c r="S889" s="146">
        <v>44603</v>
      </c>
      <c r="T889" s="80" t="s">
        <v>213</v>
      </c>
    </row>
    <row r="890" spans="14:20">
      <c r="N890" s="80">
        <v>31</v>
      </c>
      <c r="O890" s="80">
        <v>31172</v>
      </c>
      <c r="P890" s="80" t="s">
        <v>1127</v>
      </c>
      <c r="Q890" s="15" t="str">
        <f t="shared" si="13"/>
        <v>31 - ESPARRON</v>
      </c>
      <c r="R890" s="146">
        <v>44566</v>
      </c>
      <c r="S890" s="146">
        <v>44603</v>
      </c>
      <c r="T890" s="80" t="s">
        <v>213</v>
      </c>
    </row>
    <row r="891" spans="14:20">
      <c r="N891" s="80">
        <v>31</v>
      </c>
      <c r="O891" s="80">
        <v>31295</v>
      </c>
      <c r="P891" s="80" t="s">
        <v>1128</v>
      </c>
      <c r="Q891" s="15" t="str">
        <f t="shared" si="13"/>
        <v>31 - LESPUGUE</v>
      </c>
      <c r="R891" s="146">
        <v>44566</v>
      </c>
      <c r="S891" s="146">
        <v>44603</v>
      </c>
      <c r="T891" s="80" t="s">
        <v>213</v>
      </c>
    </row>
    <row r="892" spans="14:20">
      <c r="N892" s="80">
        <v>31</v>
      </c>
      <c r="O892" s="80">
        <v>31301</v>
      </c>
      <c r="P892" s="80" t="s">
        <v>1129</v>
      </c>
      <c r="Q892" s="15" t="str">
        <f t="shared" si="13"/>
        <v>31 - LILHAC</v>
      </c>
      <c r="R892" s="146">
        <v>44566</v>
      </c>
      <c r="S892" s="146">
        <v>44603</v>
      </c>
      <c r="T892" s="80" t="s">
        <v>213</v>
      </c>
    </row>
    <row r="893" spans="14:20">
      <c r="N893" s="80">
        <v>31</v>
      </c>
      <c r="O893" s="80">
        <v>31350</v>
      </c>
      <c r="P893" s="80" t="s">
        <v>1130</v>
      </c>
      <c r="Q893" s="15" t="str">
        <f t="shared" si="13"/>
        <v>31 - MONDILHAN</v>
      </c>
      <c r="R893" s="146">
        <v>44566</v>
      </c>
      <c r="S893" s="146">
        <v>44603</v>
      </c>
      <c r="T893" s="80" t="s">
        <v>213</v>
      </c>
    </row>
    <row r="894" spans="14:20">
      <c r="N894" s="80">
        <v>31</v>
      </c>
      <c r="O894" s="80">
        <v>31363</v>
      </c>
      <c r="P894" s="80" t="s">
        <v>1131</v>
      </c>
      <c r="Q894" s="15" t="str">
        <f t="shared" si="13"/>
        <v>31 - MONTBERNARD</v>
      </c>
      <c r="R894" s="146">
        <v>44566</v>
      </c>
      <c r="S894" s="146">
        <v>44603</v>
      </c>
      <c r="T894" s="80" t="s">
        <v>213</v>
      </c>
    </row>
    <row r="895" spans="14:20">
      <c r="N895" s="80">
        <v>31</v>
      </c>
      <c r="O895" s="80">
        <v>31373</v>
      </c>
      <c r="P895" s="80" t="s">
        <v>1132</v>
      </c>
      <c r="Q895" s="15" t="str">
        <f t="shared" si="13"/>
        <v>31 - MONTESQUIEU-GUITTAUT</v>
      </c>
      <c r="R895" s="146">
        <v>44566</v>
      </c>
      <c r="S895" s="146">
        <v>44603</v>
      </c>
      <c r="T895" s="80" t="s">
        <v>213</v>
      </c>
    </row>
    <row r="896" spans="14:20">
      <c r="N896" s="80">
        <v>31</v>
      </c>
      <c r="O896" s="80">
        <v>31378</v>
      </c>
      <c r="P896" s="80" t="s">
        <v>1133</v>
      </c>
      <c r="Q896" s="15" t="str">
        <f t="shared" si="13"/>
        <v>31 - MONTGAILLARD-SUR-SAVE</v>
      </c>
      <c r="R896" s="146">
        <v>44566</v>
      </c>
      <c r="S896" s="146">
        <v>44603</v>
      </c>
      <c r="T896" s="80" t="s">
        <v>213</v>
      </c>
    </row>
    <row r="897" spans="14:20">
      <c r="N897" s="80">
        <v>31</v>
      </c>
      <c r="O897" s="80">
        <v>31397</v>
      </c>
      <c r="P897" s="80" t="s">
        <v>1134</v>
      </c>
      <c r="Q897" s="15" t="str">
        <f t="shared" si="13"/>
        <v>31 - NENIGAN</v>
      </c>
      <c r="R897" s="146">
        <v>44566</v>
      </c>
      <c r="S897" s="146">
        <v>44603</v>
      </c>
      <c r="T897" s="80" t="s">
        <v>213</v>
      </c>
    </row>
    <row r="898" spans="14:20">
      <c r="N898" s="80">
        <v>31</v>
      </c>
      <c r="O898" s="80">
        <v>31412</v>
      </c>
      <c r="P898" s="80" t="s">
        <v>1135</v>
      </c>
      <c r="Q898" s="15" t="str">
        <f t="shared" si="13"/>
        <v>31 - PEGUILHAN</v>
      </c>
      <c r="R898" s="146">
        <v>44566</v>
      </c>
      <c r="S898" s="146">
        <v>44603</v>
      </c>
      <c r="T898" s="80" t="s">
        <v>213</v>
      </c>
    </row>
    <row r="899" spans="14:20">
      <c r="N899" s="80">
        <v>31</v>
      </c>
      <c r="O899" s="80">
        <v>31443</v>
      </c>
      <c r="P899" s="80" t="s">
        <v>1136</v>
      </c>
      <c r="Q899" s="15" t="str">
        <f t="shared" si="13"/>
        <v>31 - PUYMAURIN</v>
      </c>
      <c r="R899" s="146">
        <v>44566</v>
      </c>
      <c r="S899" s="146">
        <v>44603</v>
      </c>
      <c r="T899" s="80" t="s">
        <v>213</v>
      </c>
    </row>
    <row r="900" spans="14:20">
      <c r="N900" s="80">
        <v>31</v>
      </c>
      <c r="O900" s="80">
        <v>31468</v>
      </c>
      <c r="P900" s="80" t="s">
        <v>1137</v>
      </c>
      <c r="Q900" s="15" t="str">
        <f t="shared" si="13"/>
        <v>31 - SAINT-ANDRE</v>
      </c>
      <c r="R900" s="146">
        <v>44566</v>
      </c>
      <c r="S900" s="146">
        <v>44603</v>
      </c>
      <c r="T900" s="80" t="s">
        <v>213</v>
      </c>
    </row>
    <row r="901" spans="14:20">
      <c r="N901" s="80">
        <v>31</v>
      </c>
      <c r="O901" s="80">
        <v>31479</v>
      </c>
      <c r="P901" s="80" t="s">
        <v>1138</v>
      </c>
      <c r="Q901" s="15" t="str">
        <f t="shared" si="13"/>
        <v>31 - SAINT-FERREOL-DE-COMMINGES</v>
      </c>
      <c r="R901" s="146">
        <v>44566</v>
      </c>
      <c r="S901" s="146">
        <v>44603</v>
      </c>
      <c r="T901" s="80" t="s">
        <v>213</v>
      </c>
    </row>
    <row r="902" spans="14:20">
      <c r="N902" s="80">
        <v>31</v>
      </c>
      <c r="O902" s="80">
        <v>31493</v>
      </c>
      <c r="P902" s="80" t="s">
        <v>1139</v>
      </c>
      <c r="Q902" s="15" t="str">
        <f t="shared" si="13"/>
        <v>31 - SAINT-LARY-BOUJEAN</v>
      </c>
      <c r="R902" s="146">
        <v>44566</v>
      </c>
      <c r="S902" s="146">
        <v>44603</v>
      </c>
      <c r="T902" s="80" t="s">
        <v>213</v>
      </c>
    </row>
    <row r="903" spans="14:20">
      <c r="N903" s="80">
        <v>31</v>
      </c>
      <c r="O903" s="80">
        <v>31494</v>
      </c>
      <c r="P903" s="80" t="s">
        <v>1140</v>
      </c>
      <c r="Q903" s="15" t="str">
        <f t="shared" si="13"/>
        <v>31 - SAINT-LAURENT</v>
      </c>
      <c r="R903" s="146">
        <v>44566</v>
      </c>
      <c r="S903" s="146">
        <v>44603</v>
      </c>
      <c r="T903" s="80" t="s">
        <v>213</v>
      </c>
    </row>
    <row r="904" spans="14:20">
      <c r="N904" s="80">
        <v>31</v>
      </c>
      <c r="O904" s="80">
        <v>31502</v>
      </c>
      <c r="P904" s="80" t="s">
        <v>1141</v>
      </c>
      <c r="Q904" s="15" t="str">
        <f t="shared" si="13"/>
        <v>31 - SAINT-MARCET</v>
      </c>
      <c r="R904" s="146">
        <v>44566</v>
      </c>
      <c r="S904" s="146">
        <v>44603</v>
      </c>
      <c r="T904" s="80" t="s">
        <v>213</v>
      </c>
    </row>
    <row r="905" spans="14:20">
      <c r="N905" s="80">
        <v>31</v>
      </c>
      <c r="O905" s="80">
        <v>31510</v>
      </c>
      <c r="P905" s="80" t="s">
        <v>1142</v>
      </c>
      <c r="Q905" s="15" t="str">
        <f t="shared" si="13"/>
        <v>31 - SAINT-PE-DELBOSC</v>
      </c>
      <c r="R905" s="146">
        <v>44566</v>
      </c>
      <c r="S905" s="146">
        <v>44603</v>
      </c>
      <c r="T905" s="80" t="s">
        <v>213</v>
      </c>
    </row>
    <row r="906" spans="14:20">
      <c r="N906" s="80">
        <v>31</v>
      </c>
      <c r="O906" s="80">
        <v>31522</v>
      </c>
      <c r="P906" s="80" t="s">
        <v>1143</v>
      </c>
      <c r="Q906" s="15" t="str">
        <f t="shared" si="13"/>
        <v>31 - SALERM</v>
      </c>
      <c r="R906" s="146">
        <v>44566</v>
      </c>
      <c r="S906" s="146">
        <v>44603</v>
      </c>
      <c r="T906" s="80" t="s">
        <v>213</v>
      </c>
    </row>
    <row r="907" spans="14:20">
      <c r="N907" s="80">
        <v>31</v>
      </c>
      <c r="O907" s="80">
        <v>31528</v>
      </c>
      <c r="P907" s="80" t="s">
        <v>1144</v>
      </c>
      <c r="Q907" s="15" t="str">
        <f t="shared" si="13"/>
        <v>31 - SAMAN</v>
      </c>
      <c r="R907" s="146">
        <v>44566</v>
      </c>
      <c r="S907" s="146">
        <v>44603</v>
      </c>
      <c r="T907" s="80" t="s">
        <v>213</v>
      </c>
    </row>
    <row r="908" spans="14:20">
      <c r="N908" s="80">
        <v>32</v>
      </c>
      <c r="O908" s="80">
        <v>32001</v>
      </c>
      <c r="P908" s="80" t="s">
        <v>1145</v>
      </c>
      <c r="Q908" s="15" t="str">
        <f t="shared" ref="Q908:Q971" si="14">CONCATENATE(N908," - ",P908)</f>
        <v>32 - AIGNAN</v>
      </c>
      <c r="R908" s="146">
        <v>44573</v>
      </c>
      <c r="S908" s="146">
        <v>44693</v>
      </c>
      <c r="T908" s="80" t="s">
        <v>1146</v>
      </c>
    </row>
    <row r="909" spans="14:20">
      <c r="N909" s="80">
        <v>32</v>
      </c>
      <c r="O909" s="80">
        <v>32003</v>
      </c>
      <c r="P909" s="80" t="s">
        <v>1147</v>
      </c>
      <c r="Q909" s="15" t="str">
        <f t="shared" si="14"/>
        <v>32 - ANTRAS</v>
      </c>
      <c r="R909" s="146"/>
      <c r="S909" s="146"/>
      <c r="T909" s="80" t="s">
        <v>213</v>
      </c>
    </row>
    <row r="910" spans="14:20">
      <c r="N910" s="80">
        <v>32</v>
      </c>
      <c r="O910" s="80">
        <v>32004</v>
      </c>
      <c r="P910" s="80" t="s">
        <v>1148</v>
      </c>
      <c r="Q910" s="15" t="str">
        <f t="shared" si="14"/>
        <v>32 - ARBLADE-LE-BAS</v>
      </c>
      <c r="R910" s="146">
        <v>44568</v>
      </c>
      <c r="S910" s="146">
        <v>44677</v>
      </c>
      <c r="T910" s="80" t="s">
        <v>213</v>
      </c>
    </row>
    <row r="911" spans="14:20">
      <c r="N911" s="80">
        <v>32</v>
      </c>
      <c r="O911" s="80">
        <v>32005</v>
      </c>
      <c r="P911" s="80" t="s">
        <v>1149</v>
      </c>
      <c r="Q911" s="15" t="str">
        <f t="shared" si="14"/>
        <v>32 - ARBLADE-LE-HAUT</v>
      </c>
      <c r="R911" s="146">
        <v>44546</v>
      </c>
      <c r="S911" s="146">
        <v>44677</v>
      </c>
      <c r="T911" s="80" t="s">
        <v>213</v>
      </c>
    </row>
    <row r="912" spans="14:20">
      <c r="N912" s="80">
        <v>32</v>
      </c>
      <c r="O912" s="80">
        <v>32008</v>
      </c>
      <c r="P912" s="80" t="s">
        <v>1150</v>
      </c>
      <c r="Q912" s="15" t="str">
        <f t="shared" si="14"/>
        <v>32 - ARMENTIEUX</v>
      </c>
      <c r="R912" s="146"/>
      <c r="S912" s="146"/>
      <c r="T912" s="80" t="s">
        <v>213</v>
      </c>
    </row>
    <row r="913" spans="14:20">
      <c r="N913" s="80">
        <v>32</v>
      </c>
      <c r="O913" s="80">
        <v>32009</v>
      </c>
      <c r="P913" s="80" t="s">
        <v>1151</v>
      </c>
      <c r="Q913" s="15" t="str">
        <f t="shared" si="14"/>
        <v>32 - ARMOUS-ET-CAU</v>
      </c>
      <c r="R913" s="146">
        <v>44626</v>
      </c>
      <c r="S913" s="146">
        <v>44690</v>
      </c>
      <c r="T913" s="80" t="s">
        <v>213</v>
      </c>
    </row>
    <row r="914" spans="14:20">
      <c r="N914" s="80">
        <v>32</v>
      </c>
      <c r="O914" s="80">
        <v>32010</v>
      </c>
      <c r="P914" s="80" t="s">
        <v>1152</v>
      </c>
      <c r="Q914" s="15" t="str">
        <f t="shared" si="14"/>
        <v>32 - ARROUEDE</v>
      </c>
      <c r="R914" s="146">
        <v>44617</v>
      </c>
      <c r="S914" s="146">
        <v>44686</v>
      </c>
      <c r="T914" s="80" t="s">
        <v>213</v>
      </c>
    </row>
    <row r="915" spans="14:20">
      <c r="N915" s="80">
        <v>32</v>
      </c>
      <c r="O915" s="80">
        <v>32015</v>
      </c>
      <c r="P915" s="80" t="s">
        <v>1153</v>
      </c>
      <c r="Q915" s="15" t="str">
        <f t="shared" si="14"/>
        <v>32 - AUJAN-MOURNEDE</v>
      </c>
      <c r="R915" s="146">
        <v>44617</v>
      </c>
      <c r="S915" s="146">
        <v>44686</v>
      </c>
      <c r="T915" s="80" t="s">
        <v>213</v>
      </c>
    </row>
    <row r="916" spans="14:20">
      <c r="N916" s="80">
        <v>32</v>
      </c>
      <c r="O916" s="80">
        <v>32016</v>
      </c>
      <c r="P916" s="80" t="s">
        <v>1154</v>
      </c>
      <c r="Q916" s="15" t="str">
        <f t="shared" si="14"/>
        <v>32 - AURADE</v>
      </c>
      <c r="R916" s="146"/>
      <c r="S916" s="146"/>
      <c r="T916" s="80" t="s">
        <v>213</v>
      </c>
    </row>
    <row r="917" spans="14:20">
      <c r="N917" s="80">
        <v>32</v>
      </c>
      <c r="O917" s="80">
        <v>32017</v>
      </c>
      <c r="P917" s="80" t="s">
        <v>1155</v>
      </c>
      <c r="Q917" s="15" t="str">
        <f t="shared" si="14"/>
        <v>32 - AURENSAN</v>
      </c>
      <c r="R917" s="146">
        <v>44565</v>
      </c>
      <c r="S917" s="146">
        <v>44677</v>
      </c>
      <c r="T917" s="80" t="s">
        <v>213</v>
      </c>
    </row>
    <row r="918" spans="14:20">
      <c r="N918" s="80">
        <v>32</v>
      </c>
      <c r="O918" s="80">
        <v>32018</v>
      </c>
      <c r="P918" s="80" t="s">
        <v>1156</v>
      </c>
      <c r="Q918" s="15" t="str">
        <f t="shared" si="14"/>
        <v>32 - AURIMONT</v>
      </c>
      <c r="R918" s="146"/>
      <c r="S918" s="146"/>
      <c r="T918" s="80" t="s">
        <v>213</v>
      </c>
    </row>
    <row r="919" spans="14:20">
      <c r="N919" s="80">
        <v>32</v>
      </c>
      <c r="O919" s="80">
        <v>32020</v>
      </c>
      <c r="P919" s="80" t="s">
        <v>1157</v>
      </c>
      <c r="Q919" s="15" t="str">
        <f t="shared" si="14"/>
        <v>32 - AUX-AUSSAT</v>
      </c>
      <c r="R919" s="146">
        <v>44621</v>
      </c>
      <c r="S919" s="146">
        <v>44690</v>
      </c>
      <c r="T919" s="80" t="s">
        <v>213</v>
      </c>
    </row>
    <row r="920" spans="14:20">
      <c r="N920" s="80">
        <v>32</v>
      </c>
      <c r="O920" s="80">
        <v>32022</v>
      </c>
      <c r="P920" s="80" t="s">
        <v>1158</v>
      </c>
      <c r="Q920" s="15" t="str">
        <f t="shared" si="14"/>
        <v>32 - AVERON-BERGELLE</v>
      </c>
      <c r="R920" s="146">
        <v>44546</v>
      </c>
      <c r="S920" s="146">
        <v>44693</v>
      </c>
      <c r="T920" s="80" t="s">
        <v>213</v>
      </c>
    </row>
    <row r="921" spans="14:20">
      <c r="N921" s="80">
        <v>32</v>
      </c>
      <c r="O921" s="80">
        <v>32024</v>
      </c>
      <c r="P921" s="80" t="s">
        <v>1159</v>
      </c>
      <c r="Q921" s="15" t="str">
        <f t="shared" si="14"/>
        <v>32 - AYGUETINTE</v>
      </c>
      <c r="R921" s="146"/>
      <c r="S921" s="146"/>
      <c r="T921" s="80" t="s">
        <v>1160</v>
      </c>
    </row>
    <row r="922" spans="14:20">
      <c r="N922" s="80">
        <v>32</v>
      </c>
      <c r="O922" s="80">
        <v>32025</v>
      </c>
      <c r="P922" s="80" t="s">
        <v>1161</v>
      </c>
      <c r="Q922" s="15" t="str">
        <f t="shared" si="14"/>
        <v>32 - AYZIEU</v>
      </c>
      <c r="R922" s="146">
        <v>44546</v>
      </c>
      <c r="S922" s="146">
        <v>44661</v>
      </c>
      <c r="T922" s="80" t="s">
        <v>213</v>
      </c>
    </row>
    <row r="923" spans="14:20">
      <c r="N923" s="80">
        <v>32</v>
      </c>
      <c r="O923" s="80">
        <v>32026</v>
      </c>
      <c r="P923" s="80" t="s">
        <v>1162</v>
      </c>
      <c r="Q923" s="15" t="str">
        <f t="shared" si="14"/>
        <v>32 - BAJONNETTE</v>
      </c>
      <c r="R923" s="146">
        <v>44580</v>
      </c>
      <c r="S923" s="146">
        <v>44629</v>
      </c>
      <c r="T923" s="80" t="s">
        <v>213</v>
      </c>
    </row>
    <row r="924" spans="14:20">
      <c r="N924" s="80">
        <v>32</v>
      </c>
      <c r="O924" s="80">
        <v>32027</v>
      </c>
      <c r="P924" s="80" t="s">
        <v>1163</v>
      </c>
      <c r="Q924" s="15" t="str">
        <f t="shared" si="14"/>
        <v>32 - BARCELONNE-DU-GERS</v>
      </c>
      <c r="R924" s="146">
        <v>44565</v>
      </c>
      <c r="S924" s="146">
        <v>44677</v>
      </c>
      <c r="T924" s="80" t="s">
        <v>213</v>
      </c>
    </row>
    <row r="925" spans="14:20">
      <c r="N925" s="80">
        <v>32</v>
      </c>
      <c r="O925" s="80">
        <v>32028</v>
      </c>
      <c r="P925" s="80" t="s">
        <v>1164</v>
      </c>
      <c r="Q925" s="15" t="str">
        <f t="shared" si="14"/>
        <v>32 - BARCUGNAN</v>
      </c>
      <c r="R925" s="146">
        <v>44616</v>
      </c>
      <c r="S925" s="146">
        <v>44686</v>
      </c>
      <c r="T925" s="80" t="s">
        <v>213</v>
      </c>
    </row>
    <row r="926" spans="14:20">
      <c r="N926" s="80">
        <v>32</v>
      </c>
      <c r="O926" s="80">
        <v>32029</v>
      </c>
      <c r="P926" s="80" t="s">
        <v>1165</v>
      </c>
      <c r="Q926" s="15" t="str">
        <f t="shared" si="14"/>
        <v>32 - BARRAN</v>
      </c>
      <c r="R926" s="146">
        <v>44621</v>
      </c>
      <c r="S926" s="146">
        <v>44690</v>
      </c>
      <c r="T926" s="80" t="s">
        <v>213</v>
      </c>
    </row>
    <row r="927" spans="14:20">
      <c r="N927" s="80">
        <v>32</v>
      </c>
      <c r="O927" s="80">
        <v>32030</v>
      </c>
      <c r="P927" s="80" t="s">
        <v>669</v>
      </c>
      <c r="Q927" s="15" t="str">
        <f t="shared" si="14"/>
        <v>32 - BARS</v>
      </c>
      <c r="R927" s="146">
        <v>44621</v>
      </c>
      <c r="S927" s="146">
        <v>44690</v>
      </c>
      <c r="T927" s="80" t="s">
        <v>213</v>
      </c>
    </row>
    <row r="928" spans="14:20">
      <c r="N928" s="80">
        <v>32</v>
      </c>
      <c r="O928" s="80">
        <v>32031</v>
      </c>
      <c r="P928" s="80" t="s">
        <v>1166</v>
      </c>
      <c r="Q928" s="15" t="str">
        <f t="shared" si="14"/>
        <v>32 - BASCOUS</v>
      </c>
      <c r="R928" s="146">
        <v>44546</v>
      </c>
      <c r="S928" s="146">
        <v>44693</v>
      </c>
      <c r="T928" s="80" t="s">
        <v>213</v>
      </c>
    </row>
    <row r="929" spans="14:20">
      <c r="N929" s="80">
        <v>32</v>
      </c>
      <c r="O929" s="80">
        <v>32032</v>
      </c>
      <c r="P929" s="80" t="s">
        <v>1167</v>
      </c>
      <c r="Q929" s="15" t="str">
        <f t="shared" si="14"/>
        <v>32 - BASSOUES</v>
      </c>
      <c r="R929" s="146">
        <v>44626</v>
      </c>
      <c r="S929" s="146">
        <v>44690</v>
      </c>
      <c r="T929" s="80" t="s">
        <v>213</v>
      </c>
    </row>
    <row r="930" spans="14:20">
      <c r="N930" s="80">
        <v>32</v>
      </c>
      <c r="O930" s="80">
        <v>32033</v>
      </c>
      <c r="P930" s="80" t="s">
        <v>1168</v>
      </c>
      <c r="Q930" s="15" t="str">
        <f t="shared" si="14"/>
        <v>32 - BAZIAN</v>
      </c>
      <c r="R930" s="146">
        <v>44584</v>
      </c>
      <c r="S930" s="146">
        <v>44690</v>
      </c>
      <c r="T930" s="80" t="s">
        <v>213</v>
      </c>
    </row>
    <row r="931" spans="14:20">
      <c r="N931" s="80">
        <v>32</v>
      </c>
      <c r="O931" s="80">
        <v>32034</v>
      </c>
      <c r="P931" s="80" t="s">
        <v>1169</v>
      </c>
      <c r="Q931" s="15" t="str">
        <f t="shared" si="14"/>
        <v>32 - BAZUGUES</v>
      </c>
      <c r="R931" s="146">
        <v>44621</v>
      </c>
      <c r="S931" s="146">
        <v>44690</v>
      </c>
      <c r="T931" s="80" t="s">
        <v>213</v>
      </c>
    </row>
    <row r="932" spans="14:20">
      <c r="N932" s="80">
        <v>32</v>
      </c>
      <c r="O932" s="80">
        <v>32035</v>
      </c>
      <c r="P932" s="80" t="s">
        <v>1170</v>
      </c>
      <c r="Q932" s="15" t="str">
        <f t="shared" si="14"/>
        <v>32 - BEAUCAIRE</v>
      </c>
      <c r="R932" s="146"/>
      <c r="S932" s="146"/>
      <c r="T932" s="80" t="s">
        <v>213</v>
      </c>
    </row>
    <row r="933" spans="14:20">
      <c r="N933" s="80">
        <v>32</v>
      </c>
      <c r="O933" s="80">
        <v>32036</v>
      </c>
      <c r="P933" s="80" t="s">
        <v>1171</v>
      </c>
      <c r="Q933" s="15" t="str">
        <f t="shared" si="14"/>
        <v>32 - BEAUMARCHES</v>
      </c>
      <c r="R933" s="146">
        <v>44646</v>
      </c>
      <c r="S933" s="146">
        <v>44693</v>
      </c>
      <c r="T933" s="80" t="s">
        <v>213</v>
      </c>
    </row>
    <row r="934" spans="14:20">
      <c r="N934" s="80">
        <v>32</v>
      </c>
      <c r="O934" s="80">
        <v>32037</v>
      </c>
      <c r="P934" s="80" t="s">
        <v>1172</v>
      </c>
      <c r="Q934" s="15" t="str">
        <f t="shared" si="14"/>
        <v>32 - BEAUMONT</v>
      </c>
      <c r="R934" s="146">
        <v>44580</v>
      </c>
      <c r="S934" s="146">
        <v>44661</v>
      </c>
      <c r="T934" s="80" t="s">
        <v>213</v>
      </c>
    </row>
    <row r="935" spans="14:20">
      <c r="N935" s="80">
        <v>32</v>
      </c>
      <c r="O935" s="80">
        <v>32038</v>
      </c>
      <c r="P935" s="80" t="s">
        <v>1173</v>
      </c>
      <c r="Q935" s="15" t="str">
        <f t="shared" si="14"/>
        <v>32 - BEAUPUY</v>
      </c>
      <c r="R935" s="146"/>
      <c r="S935" s="146"/>
      <c r="T935" s="80" t="s">
        <v>213</v>
      </c>
    </row>
    <row r="936" spans="14:20">
      <c r="N936" s="80">
        <v>32</v>
      </c>
      <c r="O936" s="80">
        <v>32039</v>
      </c>
      <c r="P936" s="80" t="s">
        <v>1174</v>
      </c>
      <c r="Q936" s="15" t="str">
        <f t="shared" si="14"/>
        <v>32 - BECCAS</v>
      </c>
      <c r="R936" s="146">
        <v>44621</v>
      </c>
      <c r="S936" s="146">
        <v>44656</v>
      </c>
      <c r="T936" s="80" t="s">
        <v>213</v>
      </c>
    </row>
    <row r="937" spans="14:20">
      <c r="N937" s="80">
        <v>32</v>
      </c>
      <c r="O937" s="80">
        <v>32041</v>
      </c>
      <c r="P937" s="80" t="s">
        <v>1175</v>
      </c>
      <c r="Q937" s="15" t="str">
        <f t="shared" si="14"/>
        <v>32 - BELLEGARDE</v>
      </c>
      <c r="R937" s="146">
        <v>44617</v>
      </c>
      <c r="S937" s="146">
        <v>44686</v>
      </c>
      <c r="T937" s="80" t="s">
        <v>213</v>
      </c>
    </row>
    <row r="938" spans="14:20">
      <c r="N938" s="80">
        <v>32</v>
      </c>
      <c r="O938" s="80">
        <v>32042</v>
      </c>
      <c r="P938" s="80" t="s">
        <v>1176</v>
      </c>
      <c r="Q938" s="15" t="str">
        <f t="shared" si="14"/>
        <v>32 - BELLOC-SAINT-CLAMENS</v>
      </c>
      <c r="R938" s="146">
        <v>44617</v>
      </c>
      <c r="S938" s="146">
        <v>44686</v>
      </c>
      <c r="T938" s="80" t="s">
        <v>213</v>
      </c>
    </row>
    <row r="939" spans="14:20">
      <c r="N939" s="80">
        <v>32</v>
      </c>
      <c r="O939" s="80">
        <v>32043</v>
      </c>
      <c r="P939" s="80" t="s">
        <v>1177</v>
      </c>
      <c r="Q939" s="15" t="str">
        <f t="shared" si="14"/>
        <v>32 - BELMONT</v>
      </c>
      <c r="R939" s="146">
        <v>44573</v>
      </c>
      <c r="S939" s="146">
        <v>44693</v>
      </c>
      <c r="T939" s="80" t="s">
        <v>213</v>
      </c>
    </row>
    <row r="940" spans="14:20">
      <c r="N940" s="80">
        <v>32</v>
      </c>
      <c r="O940" s="80">
        <v>32044</v>
      </c>
      <c r="P940" s="80" t="s">
        <v>1178</v>
      </c>
      <c r="Q940" s="15" t="str">
        <f t="shared" si="14"/>
        <v>32 - BERAUT</v>
      </c>
      <c r="R940" s="146">
        <v>44572</v>
      </c>
      <c r="S940" s="146">
        <v>44629</v>
      </c>
      <c r="T940" s="80" t="s">
        <v>213</v>
      </c>
    </row>
    <row r="941" spans="14:20">
      <c r="N941" s="80">
        <v>32</v>
      </c>
      <c r="O941" s="80">
        <v>32045</v>
      </c>
      <c r="P941" s="80" t="s">
        <v>1179</v>
      </c>
      <c r="Q941" s="15" t="str">
        <f t="shared" si="14"/>
        <v>32 - BERDOUES</v>
      </c>
      <c r="R941" s="146">
        <v>44621</v>
      </c>
      <c r="S941" s="146">
        <v>44690</v>
      </c>
      <c r="T941" s="80" t="s">
        <v>213</v>
      </c>
    </row>
    <row r="942" spans="14:20">
      <c r="N942" s="80">
        <v>32</v>
      </c>
      <c r="O942" s="80">
        <v>32046</v>
      </c>
      <c r="P942" s="80" t="s">
        <v>1180</v>
      </c>
      <c r="Q942" s="15" t="str">
        <f t="shared" si="14"/>
        <v>32 - BERNEDE</v>
      </c>
      <c r="R942" s="146">
        <v>44565</v>
      </c>
      <c r="S942" s="146">
        <v>44677</v>
      </c>
      <c r="T942" s="80" t="s">
        <v>213</v>
      </c>
    </row>
    <row r="943" spans="14:20">
      <c r="N943" s="80">
        <v>32</v>
      </c>
      <c r="O943" s="80">
        <v>32047</v>
      </c>
      <c r="P943" s="80" t="s">
        <v>1181</v>
      </c>
      <c r="Q943" s="15" t="str">
        <f t="shared" si="14"/>
        <v>32 - BERRAC</v>
      </c>
      <c r="R943" s="146"/>
      <c r="S943" s="146"/>
      <c r="T943" s="80" t="s">
        <v>213</v>
      </c>
    </row>
    <row r="944" spans="14:20">
      <c r="N944" s="80">
        <v>32</v>
      </c>
      <c r="O944" s="80">
        <v>32048</v>
      </c>
      <c r="P944" s="80" t="s">
        <v>1182</v>
      </c>
      <c r="Q944" s="15" t="str">
        <f t="shared" si="14"/>
        <v>32 - BETCAVE-AGUIN</v>
      </c>
      <c r="R944" s="146">
        <v>44621</v>
      </c>
      <c r="S944" s="146">
        <v>44656</v>
      </c>
      <c r="T944" s="80" t="s">
        <v>213</v>
      </c>
    </row>
    <row r="945" spans="14:20">
      <c r="N945" s="80">
        <v>32</v>
      </c>
      <c r="O945" s="80">
        <v>32049</v>
      </c>
      <c r="P945" s="80" t="s">
        <v>1183</v>
      </c>
      <c r="Q945" s="15" t="str">
        <f t="shared" si="14"/>
        <v>32 - BETOUS</v>
      </c>
      <c r="R945" s="146">
        <v>44546</v>
      </c>
      <c r="S945" s="146">
        <v>44693</v>
      </c>
      <c r="T945" s="80" t="s">
        <v>213</v>
      </c>
    </row>
    <row r="946" spans="14:20">
      <c r="N946" s="80">
        <v>32</v>
      </c>
      <c r="O946" s="80">
        <v>32050</v>
      </c>
      <c r="P946" s="80" t="s">
        <v>1184</v>
      </c>
      <c r="Q946" s="15" t="str">
        <f t="shared" si="14"/>
        <v>32 - BETPLAN</v>
      </c>
      <c r="R946" s="146">
        <v>44615</v>
      </c>
      <c r="S946" s="146">
        <v>44686</v>
      </c>
      <c r="T946" s="80" t="s">
        <v>213</v>
      </c>
    </row>
    <row r="947" spans="14:20">
      <c r="N947" s="80">
        <v>32</v>
      </c>
      <c r="O947" s="80">
        <v>32051</v>
      </c>
      <c r="P947" s="80" t="s">
        <v>1185</v>
      </c>
      <c r="Q947" s="15" t="str">
        <f t="shared" si="14"/>
        <v>32 - BEZERIL</v>
      </c>
      <c r="R947" s="146"/>
      <c r="S947" s="146"/>
      <c r="T947" s="80" t="s">
        <v>213</v>
      </c>
    </row>
    <row r="948" spans="14:20">
      <c r="N948" s="80">
        <v>32</v>
      </c>
      <c r="O948" s="80">
        <v>32052</v>
      </c>
      <c r="P948" s="80" t="s">
        <v>1186</v>
      </c>
      <c r="Q948" s="15" t="str">
        <f t="shared" si="14"/>
        <v>32 - BEZOLLES</v>
      </c>
      <c r="R948" s="146">
        <v>44584</v>
      </c>
      <c r="S948" s="146">
        <v>44661</v>
      </c>
      <c r="T948" s="80" t="s">
        <v>213</v>
      </c>
    </row>
    <row r="949" spans="14:20">
      <c r="N949" s="80">
        <v>32</v>
      </c>
      <c r="O949" s="80">
        <v>32053</v>
      </c>
      <c r="P949" s="80" t="s">
        <v>1187</v>
      </c>
      <c r="Q949" s="15" t="str">
        <f t="shared" si="14"/>
        <v>32 - BEZUES-BAJON</v>
      </c>
      <c r="R949" s="146">
        <v>44617</v>
      </c>
      <c r="S949" s="146">
        <v>44686</v>
      </c>
      <c r="T949" s="80" t="s">
        <v>213</v>
      </c>
    </row>
    <row r="950" spans="14:20">
      <c r="N950" s="80">
        <v>32</v>
      </c>
      <c r="O950" s="80">
        <v>32054</v>
      </c>
      <c r="P950" s="80" t="s">
        <v>1188</v>
      </c>
      <c r="Q950" s="15" t="str">
        <f t="shared" si="14"/>
        <v>32 - BIRAN</v>
      </c>
      <c r="R950" s="146">
        <v>44635</v>
      </c>
      <c r="S950" s="146">
        <v>44690</v>
      </c>
      <c r="T950" s="80" t="s">
        <v>213</v>
      </c>
    </row>
    <row r="951" spans="14:20">
      <c r="N951" s="80">
        <v>32</v>
      </c>
      <c r="O951" s="80">
        <v>32055</v>
      </c>
      <c r="P951" s="80" t="s">
        <v>1189</v>
      </c>
      <c r="Q951" s="15" t="str">
        <f t="shared" si="14"/>
        <v>32 - BIVES</v>
      </c>
      <c r="R951" s="146">
        <v>44580</v>
      </c>
      <c r="S951" s="146">
        <v>44629</v>
      </c>
      <c r="T951" s="80" t="s">
        <v>1160</v>
      </c>
    </row>
    <row r="952" spans="14:20">
      <c r="N952" s="80">
        <v>32</v>
      </c>
      <c r="O952" s="80">
        <v>32057</v>
      </c>
      <c r="P952" s="80" t="s">
        <v>1190</v>
      </c>
      <c r="Q952" s="15" t="str">
        <f t="shared" si="14"/>
        <v>32 - BLAZIERT</v>
      </c>
      <c r="R952" s="146">
        <v>44572</v>
      </c>
      <c r="S952" s="146">
        <v>44629</v>
      </c>
      <c r="T952" s="80" t="s">
        <v>213</v>
      </c>
    </row>
    <row r="953" spans="14:20">
      <c r="N953" s="80">
        <v>32</v>
      </c>
      <c r="O953" s="80">
        <v>32058</v>
      </c>
      <c r="P953" s="80" t="s">
        <v>1191</v>
      </c>
      <c r="Q953" s="15" t="str">
        <f t="shared" si="14"/>
        <v>32 - BLOUSSON-SERIAN</v>
      </c>
      <c r="R953" s="146">
        <v>44621</v>
      </c>
      <c r="S953" s="146">
        <v>44656</v>
      </c>
      <c r="T953" s="80" t="s">
        <v>213</v>
      </c>
    </row>
    <row r="954" spans="14:20">
      <c r="N954" s="80">
        <v>32</v>
      </c>
      <c r="O954" s="80">
        <v>32059</v>
      </c>
      <c r="P954" s="80" t="s">
        <v>1192</v>
      </c>
      <c r="Q954" s="15" t="str">
        <f t="shared" si="14"/>
        <v>32 - BONAS</v>
      </c>
      <c r="R954" s="146"/>
      <c r="S954" s="146"/>
      <c r="T954" s="80" t="s">
        <v>213</v>
      </c>
    </row>
    <row r="955" spans="14:20">
      <c r="N955" s="80">
        <v>32</v>
      </c>
      <c r="O955" s="80">
        <v>32062</v>
      </c>
      <c r="P955" s="80" t="s">
        <v>1193</v>
      </c>
      <c r="Q955" s="15" t="str">
        <f t="shared" si="14"/>
        <v>32 - BOURROUILLAN</v>
      </c>
      <c r="R955" s="146">
        <v>44546</v>
      </c>
      <c r="S955" s="146">
        <v>44661</v>
      </c>
      <c r="T955" s="80" t="s">
        <v>213</v>
      </c>
    </row>
    <row r="956" spans="14:20">
      <c r="N956" s="80">
        <v>32</v>
      </c>
      <c r="O956" s="80">
        <v>32063</v>
      </c>
      <c r="P956" s="80" t="s">
        <v>1194</v>
      </c>
      <c r="Q956" s="15" t="str">
        <f t="shared" si="14"/>
        <v>32 - BOUZON-GELLENAVE</v>
      </c>
      <c r="R956" s="146">
        <v>44546</v>
      </c>
      <c r="S956" s="146">
        <v>44693</v>
      </c>
      <c r="T956" s="80" t="s">
        <v>213</v>
      </c>
    </row>
    <row r="957" spans="14:20">
      <c r="N957" s="80">
        <v>32</v>
      </c>
      <c r="O957" s="80">
        <v>32064</v>
      </c>
      <c r="P957" s="80" t="s">
        <v>1195</v>
      </c>
      <c r="Q957" s="15" t="str">
        <f t="shared" si="14"/>
        <v>32 - BRETAGNE-D'ARMAGNAC</v>
      </c>
      <c r="R957" s="146">
        <v>44551</v>
      </c>
      <c r="S957" s="146">
        <v>44661</v>
      </c>
      <c r="T957" s="80" t="s">
        <v>213</v>
      </c>
    </row>
    <row r="958" spans="14:20">
      <c r="N958" s="80">
        <v>32</v>
      </c>
      <c r="O958" s="80">
        <v>32065</v>
      </c>
      <c r="P958" s="80" t="s">
        <v>1196</v>
      </c>
      <c r="Q958" s="15" t="str">
        <f t="shared" si="14"/>
        <v>32 - LE BROUILH-MONBERT</v>
      </c>
      <c r="R958" s="146">
        <v>44635</v>
      </c>
      <c r="S958" s="146">
        <v>44690</v>
      </c>
      <c r="T958" s="80" t="s">
        <v>213</v>
      </c>
    </row>
    <row r="959" spans="14:20">
      <c r="N959" s="80">
        <v>32</v>
      </c>
      <c r="O959" s="80">
        <v>32066</v>
      </c>
      <c r="P959" s="80" t="s">
        <v>1197</v>
      </c>
      <c r="Q959" s="15" t="str">
        <f t="shared" si="14"/>
        <v>32 - BRUGNENS</v>
      </c>
      <c r="R959" s="146">
        <v>44580</v>
      </c>
      <c r="S959" s="146">
        <v>44629</v>
      </c>
      <c r="T959" s="80" t="s">
        <v>213</v>
      </c>
    </row>
    <row r="960" spans="14:20">
      <c r="N960" s="80">
        <v>32</v>
      </c>
      <c r="O960" s="80">
        <v>32067</v>
      </c>
      <c r="P960" s="80" t="s">
        <v>1198</v>
      </c>
      <c r="Q960" s="15" t="str">
        <f t="shared" si="14"/>
        <v>32 - CABAS-LOUMASSES</v>
      </c>
      <c r="R960" s="146">
        <v>44617</v>
      </c>
      <c r="S960" s="146">
        <v>44686</v>
      </c>
      <c r="T960" s="80" t="s">
        <v>213</v>
      </c>
    </row>
    <row r="961" spans="14:20">
      <c r="N961" s="80">
        <v>32</v>
      </c>
      <c r="O961" s="80">
        <v>32068</v>
      </c>
      <c r="P961" s="80" t="s">
        <v>1199</v>
      </c>
      <c r="Q961" s="15" t="str">
        <f t="shared" si="14"/>
        <v>32 - CADEILHAN</v>
      </c>
      <c r="R961" s="146">
        <v>44580</v>
      </c>
      <c r="S961" s="146">
        <v>44629</v>
      </c>
      <c r="T961" s="80" t="s">
        <v>213</v>
      </c>
    </row>
    <row r="962" spans="14:20">
      <c r="N962" s="80">
        <v>32</v>
      </c>
      <c r="O962" s="80">
        <v>32070</v>
      </c>
      <c r="P962" s="80" t="s">
        <v>1200</v>
      </c>
      <c r="Q962" s="15" t="str">
        <f t="shared" si="14"/>
        <v>32 - CAHUZAC-SUR-ADOUR</v>
      </c>
      <c r="R962" s="146">
        <v>44575</v>
      </c>
      <c r="S962" s="146">
        <v>44677</v>
      </c>
      <c r="T962" s="80" t="s">
        <v>213</v>
      </c>
    </row>
    <row r="963" spans="14:20">
      <c r="N963" s="80">
        <v>32</v>
      </c>
      <c r="O963" s="80">
        <v>32071</v>
      </c>
      <c r="P963" s="80" t="s">
        <v>1201</v>
      </c>
      <c r="Q963" s="15" t="str">
        <f t="shared" si="14"/>
        <v>32 - CAILLAVET</v>
      </c>
      <c r="R963" s="146">
        <v>44584</v>
      </c>
      <c r="S963" s="146">
        <v>44690</v>
      </c>
      <c r="T963" s="80" t="s">
        <v>213</v>
      </c>
    </row>
    <row r="964" spans="14:20">
      <c r="N964" s="80">
        <v>32</v>
      </c>
      <c r="O964" s="80">
        <v>32072</v>
      </c>
      <c r="P964" s="80" t="s">
        <v>1202</v>
      </c>
      <c r="Q964" s="15" t="str">
        <f t="shared" si="14"/>
        <v>32 - CALLIAN</v>
      </c>
      <c r="R964" s="146">
        <v>44635</v>
      </c>
      <c r="S964" s="146">
        <v>44690</v>
      </c>
      <c r="T964" s="80" t="s">
        <v>213</v>
      </c>
    </row>
    <row r="965" spans="14:20">
      <c r="N965" s="80">
        <v>32</v>
      </c>
      <c r="O965" s="80">
        <v>32073</v>
      </c>
      <c r="P965" s="80" t="s">
        <v>1203</v>
      </c>
      <c r="Q965" s="15" t="str">
        <f t="shared" si="14"/>
        <v>32 - CAMPAGNE-D'ARMAGNAC</v>
      </c>
      <c r="R965" s="146">
        <v>44546</v>
      </c>
      <c r="S965" s="146">
        <v>44661</v>
      </c>
      <c r="T965" s="80" t="s">
        <v>213</v>
      </c>
    </row>
    <row r="966" spans="14:20">
      <c r="N966" s="80">
        <v>32</v>
      </c>
      <c r="O966" s="80">
        <v>32077</v>
      </c>
      <c r="P966" s="80" t="s">
        <v>1204</v>
      </c>
      <c r="Q966" s="15" t="str">
        <f t="shared" si="14"/>
        <v>32 - CASTELNAU-D'ANGLES</v>
      </c>
      <c r="R966" s="146">
        <v>44635</v>
      </c>
      <c r="S966" s="146">
        <v>44690</v>
      </c>
      <c r="T966" s="80" t="s">
        <v>213</v>
      </c>
    </row>
    <row r="967" spans="14:20">
      <c r="N967" s="80">
        <v>32</v>
      </c>
      <c r="O967" s="80">
        <v>32078</v>
      </c>
      <c r="P967" s="80" t="s">
        <v>1205</v>
      </c>
      <c r="Q967" s="15" t="str">
        <f t="shared" si="14"/>
        <v>32 - CASTELNAU-D'ARBIEU</v>
      </c>
      <c r="R967" s="146">
        <v>44580</v>
      </c>
      <c r="S967" s="146">
        <v>44629</v>
      </c>
      <c r="T967" s="80" t="s">
        <v>213</v>
      </c>
    </row>
    <row r="968" spans="14:20">
      <c r="N968" s="80">
        <v>32</v>
      </c>
      <c r="O968" s="80">
        <v>32079</v>
      </c>
      <c r="P968" s="80" t="s">
        <v>1206</v>
      </c>
      <c r="Q968" s="15" t="str">
        <f t="shared" si="14"/>
        <v>32 - CASTELNAU D'AUZAN LABARRERE</v>
      </c>
      <c r="R968" s="146">
        <v>44552</v>
      </c>
      <c r="S968" s="146">
        <v>44661</v>
      </c>
      <c r="T968" s="80" t="s">
        <v>213</v>
      </c>
    </row>
    <row r="969" spans="14:20">
      <c r="N969" s="80">
        <v>32</v>
      </c>
      <c r="O969" s="80">
        <v>32080</v>
      </c>
      <c r="P969" s="80" t="s">
        <v>1207</v>
      </c>
      <c r="Q969" s="15" t="str">
        <f t="shared" si="14"/>
        <v>32 - CASTELNAU-SUR-L'AUVIGNON</v>
      </c>
      <c r="R969" s="146">
        <v>44572</v>
      </c>
      <c r="S969" s="146">
        <v>44629</v>
      </c>
      <c r="T969" s="80" t="s">
        <v>213</v>
      </c>
    </row>
    <row r="970" spans="14:20">
      <c r="N970" s="80">
        <v>32</v>
      </c>
      <c r="O970" s="80">
        <v>32081</v>
      </c>
      <c r="P970" s="80" t="s">
        <v>1208</v>
      </c>
      <c r="Q970" s="15" t="str">
        <f t="shared" si="14"/>
        <v>32 - CASTELNAVET</v>
      </c>
      <c r="R970" s="146">
        <v>44573</v>
      </c>
      <c r="S970" s="146">
        <v>44693</v>
      </c>
      <c r="T970" s="80" t="s">
        <v>213</v>
      </c>
    </row>
    <row r="971" spans="14:20">
      <c r="N971" s="80">
        <v>32</v>
      </c>
      <c r="O971" s="80">
        <v>32082</v>
      </c>
      <c r="P971" s="80" t="s">
        <v>1209</v>
      </c>
      <c r="Q971" s="15" t="str">
        <f t="shared" si="14"/>
        <v>32 - CASTERA-LECTOUROIS</v>
      </c>
      <c r="R971" s="146">
        <v>44572</v>
      </c>
      <c r="S971" s="146">
        <v>44629</v>
      </c>
      <c r="T971" s="80" t="s">
        <v>213</v>
      </c>
    </row>
    <row r="972" spans="14:20">
      <c r="N972" s="80">
        <v>32</v>
      </c>
      <c r="O972" s="80">
        <v>32083</v>
      </c>
      <c r="P972" s="80" t="s">
        <v>1210</v>
      </c>
      <c r="Q972" s="15" t="str">
        <f t="shared" ref="Q972:Q1035" si="15">CONCATENATE(N972," - ",P972)</f>
        <v>32 - CASTERA-VERDUZAN</v>
      </c>
      <c r="R972" s="146"/>
      <c r="S972" s="146"/>
      <c r="T972" s="80" t="s">
        <v>213</v>
      </c>
    </row>
    <row r="973" spans="14:20">
      <c r="N973" s="80">
        <v>32</v>
      </c>
      <c r="O973" s="80">
        <v>32085</v>
      </c>
      <c r="P973" s="80" t="s">
        <v>1211</v>
      </c>
      <c r="Q973" s="15" t="str">
        <f t="shared" si="15"/>
        <v>32 - CASTET-ARROUY</v>
      </c>
      <c r="R973" s="146"/>
      <c r="S973" s="146"/>
      <c r="T973" s="80" t="s">
        <v>213</v>
      </c>
    </row>
    <row r="974" spans="14:20">
      <c r="N974" s="80">
        <v>32</v>
      </c>
      <c r="O974" s="80">
        <v>32086</v>
      </c>
      <c r="P974" s="80" t="s">
        <v>1212</v>
      </c>
      <c r="Q974" s="15" t="str">
        <f t="shared" si="15"/>
        <v>32 - CASTEX</v>
      </c>
      <c r="R974" s="146">
        <v>44610</v>
      </c>
      <c r="S974" s="146">
        <v>44686</v>
      </c>
      <c r="T974" s="80" t="s">
        <v>213</v>
      </c>
    </row>
    <row r="975" spans="14:20">
      <c r="N975" s="80">
        <v>32</v>
      </c>
      <c r="O975" s="80">
        <v>32087</v>
      </c>
      <c r="P975" s="80" t="s">
        <v>1213</v>
      </c>
      <c r="Q975" s="15" t="str">
        <f t="shared" si="15"/>
        <v>32 - CASTEX-D'ARMAGNAC</v>
      </c>
      <c r="R975" s="146">
        <v>44575</v>
      </c>
      <c r="S975" s="146">
        <v>44677</v>
      </c>
      <c r="T975" s="80" t="s">
        <v>213</v>
      </c>
    </row>
    <row r="976" spans="14:20">
      <c r="N976" s="80">
        <v>32</v>
      </c>
      <c r="O976" s="80">
        <v>32088</v>
      </c>
      <c r="P976" s="80" t="s">
        <v>1214</v>
      </c>
      <c r="Q976" s="15" t="str">
        <f t="shared" si="15"/>
        <v>32 - CASTILLON-DEBATS</v>
      </c>
      <c r="R976" s="146">
        <v>44573</v>
      </c>
      <c r="S976" s="146">
        <v>44693</v>
      </c>
      <c r="T976" s="80" t="s">
        <v>213</v>
      </c>
    </row>
    <row r="977" spans="14:20">
      <c r="N977" s="80">
        <v>32</v>
      </c>
      <c r="O977" s="80">
        <v>32090</v>
      </c>
      <c r="P977" s="80" t="s">
        <v>1215</v>
      </c>
      <c r="Q977" s="15" t="str">
        <f t="shared" si="15"/>
        <v>32 - CASTILLON-SAVES</v>
      </c>
      <c r="R977" s="146"/>
      <c r="S977" s="146"/>
      <c r="T977" s="80" t="s">
        <v>213</v>
      </c>
    </row>
    <row r="978" spans="14:20">
      <c r="N978" s="80">
        <v>32</v>
      </c>
      <c r="O978" s="80">
        <v>32092</v>
      </c>
      <c r="P978" s="80" t="s">
        <v>1216</v>
      </c>
      <c r="Q978" s="15" t="str">
        <f t="shared" si="15"/>
        <v>32 - CATONVIELLE</v>
      </c>
      <c r="R978" s="146"/>
      <c r="S978" s="146"/>
      <c r="T978" s="80" t="s">
        <v>213</v>
      </c>
    </row>
    <row r="979" spans="14:20">
      <c r="N979" s="80">
        <v>32</v>
      </c>
      <c r="O979" s="80">
        <v>32093</v>
      </c>
      <c r="P979" s="80" t="s">
        <v>1217</v>
      </c>
      <c r="Q979" s="15" t="str">
        <f t="shared" si="15"/>
        <v>32 - CAUMONT</v>
      </c>
      <c r="R979" s="146">
        <v>44568</v>
      </c>
      <c r="S979" s="146">
        <v>44677</v>
      </c>
      <c r="T979" s="80" t="s">
        <v>213</v>
      </c>
    </row>
    <row r="980" spans="14:20">
      <c r="N980" s="80">
        <v>32</v>
      </c>
      <c r="O980" s="80">
        <v>32094</v>
      </c>
      <c r="P980" s="80" t="s">
        <v>1218</v>
      </c>
      <c r="Q980" s="15" t="str">
        <f t="shared" si="15"/>
        <v>32 - CAUPENNE-D'ARMAGNAC</v>
      </c>
      <c r="R980" s="146">
        <v>44546</v>
      </c>
      <c r="S980" s="146">
        <v>44677</v>
      </c>
      <c r="T980" s="80" t="s">
        <v>213</v>
      </c>
    </row>
    <row r="981" spans="14:20">
      <c r="N981" s="80">
        <v>32</v>
      </c>
      <c r="O981" s="80">
        <v>32095</v>
      </c>
      <c r="P981" s="80" t="s">
        <v>1219</v>
      </c>
      <c r="Q981" s="15" t="str">
        <f t="shared" si="15"/>
        <v>32 - CAUSSENS</v>
      </c>
      <c r="R981" s="146">
        <v>44572</v>
      </c>
      <c r="S981" s="146">
        <v>44629</v>
      </c>
      <c r="T981" s="80" t="s">
        <v>213</v>
      </c>
    </row>
    <row r="982" spans="14:20">
      <c r="N982" s="80">
        <v>32</v>
      </c>
      <c r="O982" s="80">
        <v>32096</v>
      </c>
      <c r="P982" s="80" t="s">
        <v>1220</v>
      </c>
      <c r="Q982" s="15" t="str">
        <f t="shared" si="15"/>
        <v>32 - CAZAUBON</v>
      </c>
      <c r="R982" s="146">
        <v>44546</v>
      </c>
      <c r="S982" s="146">
        <v>44661</v>
      </c>
      <c r="T982" s="80" t="s">
        <v>213</v>
      </c>
    </row>
    <row r="983" spans="14:20">
      <c r="N983" s="80">
        <v>32</v>
      </c>
      <c r="O983" s="80">
        <v>32097</v>
      </c>
      <c r="P983" s="80" t="s">
        <v>1221</v>
      </c>
      <c r="Q983" s="15" t="str">
        <f t="shared" si="15"/>
        <v>32 - CAZAUX-D'ANGLES</v>
      </c>
      <c r="R983" s="146">
        <v>44584</v>
      </c>
      <c r="S983" s="146">
        <v>44690</v>
      </c>
      <c r="T983" s="80" t="s">
        <v>213</v>
      </c>
    </row>
    <row r="984" spans="14:20">
      <c r="N984" s="80">
        <v>32</v>
      </c>
      <c r="O984" s="80">
        <v>32098</v>
      </c>
      <c r="P984" s="80" t="s">
        <v>1222</v>
      </c>
      <c r="Q984" s="15" t="str">
        <f t="shared" si="15"/>
        <v>32 - CAZAUX-SAVES</v>
      </c>
      <c r="R984" s="146"/>
      <c r="S984" s="146"/>
      <c r="T984" s="80" t="s">
        <v>213</v>
      </c>
    </row>
    <row r="985" spans="14:20">
      <c r="N985" s="80">
        <v>32</v>
      </c>
      <c r="O985" s="80">
        <v>32099</v>
      </c>
      <c r="P985" s="80" t="s">
        <v>1223</v>
      </c>
      <c r="Q985" s="15" t="str">
        <f t="shared" si="15"/>
        <v>32 - CAZAUX-VILLECOMTAL</v>
      </c>
      <c r="R985" s="146">
        <v>44621</v>
      </c>
      <c r="S985" s="146">
        <v>44656</v>
      </c>
      <c r="T985" s="80" t="s">
        <v>213</v>
      </c>
    </row>
    <row r="986" spans="14:20">
      <c r="N986" s="80">
        <v>32</v>
      </c>
      <c r="O986" s="80">
        <v>32100</v>
      </c>
      <c r="P986" s="80" t="s">
        <v>1224</v>
      </c>
      <c r="Q986" s="15" t="str">
        <f t="shared" si="15"/>
        <v>32 - CAZENEUVE</v>
      </c>
      <c r="R986" s="146">
        <v>44551</v>
      </c>
      <c r="S986" s="146">
        <v>44661</v>
      </c>
      <c r="T986" s="80" t="s">
        <v>213</v>
      </c>
    </row>
    <row r="987" spans="14:20">
      <c r="N987" s="80">
        <v>32</v>
      </c>
      <c r="O987" s="80">
        <v>32101</v>
      </c>
      <c r="P987" s="80" t="s">
        <v>1225</v>
      </c>
      <c r="Q987" s="15" t="str">
        <f t="shared" si="15"/>
        <v>32 - CERAN</v>
      </c>
      <c r="R987" s="146">
        <v>44580</v>
      </c>
      <c r="S987" s="146">
        <v>44629</v>
      </c>
      <c r="T987" s="80" t="s">
        <v>1160</v>
      </c>
    </row>
    <row r="988" spans="14:20">
      <c r="N988" s="80">
        <v>32</v>
      </c>
      <c r="O988" s="80">
        <v>32102</v>
      </c>
      <c r="P988" s="80" t="s">
        <v>1226</v>
      </c>
      <c r="Q988" s="15" t="str">
        <f t="shared" si="15"/>
        <v>32 - CEZAN</v>
      </c>
      <c r="R988" s="146"/>
      <c r="S988" s="146"/>
      <c r="T988" s="80" t="s">
        <v>213</v>
      </c>
    </row>
    <row r="989" spans="14:20">
      <c r="N989" s="80">
        <v>32</v>
      </c>
      <c r="O989" s="80">
        <v>32103</v>
      </c>
      <c r="P989" s="80" t="s">
        <v>1227</v>
      </c>
      <c r="Q989" s="15" t="str">
        <f t="shared" si="15"/>
        <v>32 - CHELAN</v>
      </c>
      <c r="R989" s="146">
        <v>44617</v>
      </c>
      <c r="S989" s="146">
        <v>44686</v>
      </c>
      <c r="T989" s="80" t="s">
        <v>213</v>
      </c>
    </row>
    <row r="990" spans="14:20">
      <c r="N990" s="80">
        <v>32</v>
      </c>
      <c r="O990" s="80">
        <v>32104</v>
      </c>
      <c r="P990" s="80" t="s">
        <v>1228</v>
      </c>
      <c r="Q990" s="15" t="str">
        <f t="shared" si="15"/>
        <v>32 - CLERMONT-POUYGUILLES</v>
      </c>
      <c r="R990" s="146">
        <v>44617</v>
      </c>
      <c r="S990" s="146">
        <v>44686</v>
      </c>
      <c r="T990" s="80" t="s">
        <v>213</v>
      </c>
    </row>
    <row r="991" spans="14:20">
      <c r="N991" s="80">
        <v>32</v>
      </c>
      <c r="O991" s="80">
        <v>32105</v>
      </c>
      <c r="P991" s="80" t="s">
        <v>1229</v>
      </c>
      <c r="Q991" s="15" t="str">
        <f t="shared" si="15"/>
        <v>32 - CLERMONT-SAVES</v>
      </c>
      <c r="R991" s="146"/>
      <c r="S991" s="146"/>
      <c r="T991" s="80" t="s">
        <v>213</v>
      </c>
    </row>
    <row r="992" spans="14:20">
      <c r="N992" s="80">
        <v>32</v>
      </c>
      <c r="O992" s="80">
        <v>32107</v>
      </c>
      <c r="P992" s="80" t="s">
        <v>1230</v>
      </c>
      <c r="Q992" s="15" t="str">
        <f t="shared" si="15"/>
        <v>32 - CONDOM</v>
      </c>
      <c r="R992" s="146">
        <v>44572</v>
      </c>
      <c r="S992" s="146">
        <v>44629</v>
      </c>
      <c r="T992" s="80" t="s">
        <v>213</v>
      </c>
    </row>
    <row r="993" spans="14:20">
      <c r="N993" s="80">
        <v>32</v>
      </c>
      <c r="O993" s="80">
        <v>32108</v>
      </c>
      <c r="P993" s="80" t="s">
        <v>1231</v>
      </c>
      <c r="Q993" s="15" t="str">
        <f t="shared" si="15"/>
        <v>32 - CORNEILLAN</v>
      </c>
      <c r="R993" s="146">
        <v>44565</v>
      </c>
      <c r="S993" s="146">
        <v>44677</v>
      </c>
      <c r="T993" s="80" t="s">
        <v>213</v>
      </c>
    </row>
    <row r="994" spans="14:20">
      <c r="N994" s="80">
        <v>32</v>
      </c>
      <c r="O994" s="80">
        <v>32109</v>
      </c>
      <c r="P994" s="80" t="s">
        <v>1232</v>
      </c>
      <c r="Q994" s="15" t="str">
        <f t="shared" si="15"/>
        <v>32 - COULOUME-MONDEBAT</v>
      </c>
      <c r="R994" s="146">
        <v>44575</v>
      </c>
      <c r="S994" s="146">
        <v>44693</v>
      </c>
      <c r="T994" s="80" t="s">
        <v>213</v>
      </c>
    </row>
    <row r="995" spans="14:20">
      <c r="N995" s="80">
        <v>32</v>
      </c>
      <c r="O995" s="80">
        <v>32110</v>
      </c>
      <c r="P995" s="80" t="s">
        <v>1233</v>
      </c>
      <c r="Q995" s="15" t="str">
        <f t="shared" si="15"/>
        <v>32 - COURRENSAN</v>
      </c>
      <c r="R995" s="146">
        <v>44552</v>
      </c>
      <c r="S995" s="146">
        <v>44661</v>
      </c>
      <c r="T995" s="80" t="s">
        <v>213</v>
      </c>
    </row>
    <row r="996" spans="14:20">
      <c r="N996" s="80">
        <v>32</v>
      </c>
      <c r="O996" s="80">
        <v>32113</v>
      </c>
      <c r="P996" s="80" t="s">
        <v>1234</v>
      </c>
      <c r="Q996" s="15" t="str">
        <f t="shared" si="15"/>
        <v>32 - CRAVENCERES</v>
      </c>
      <c r="R996" s="146">
        <v>44546</v>
      </c>
      <c r="S996" s="146">
        <v>44693</v>
      </c>
      <c r="T996" s="80" t="s">
        <v>213</v>
      </c>
    </row>
    <row r="997" spans="14:20">
      <c r="N997" s="80">
        <v>32</v>
      </c>
      <c r="O997" s="80">
        <v>32114</v>
      </c>
      <c r="P997" s="80" t="s">
        <v>1235</v>
      </c>
      <c r="Q997" s="15" t="str">
        <f t="shared" si="15"/>
        <v>32 - CUELAS</v>
      </c>
      <c r="R997" s="146">
        <v>44616</v>
      </c>
      <c r="S997" s="146">
        <v>44686</v>
      </c>
      <c r="T997" s="80" t="s">
        <v>213</v>
      </c>
    </row>
    <row r="998" spans="14:20">
      <c r="N998" s="80">
        <v>32</v>
      </c>
      <c r="O998" s="80">
        <v>32115</v>
      </c>
      <c r="P998" s="80" t="s">
        <v>1236</v>
      </c>
      <c r="Q998" s="15" t="str">
        <f t="shared" si="15"/>
        <v>32 - DEMU</v>
      </c>
      <c r="R998" s="146">
        <v>44546</v>
      </c>
      <c r="S998" s="146">
        <v>44693</v>
      </c>
      <c r="T998" s="80" t="s">
        <v>213</v>
      </c>
    </row>
    <row r="999" spans="14:20">
      <c r="N999" s="80">
        <v>32</v>
      </c>
      <c r="O999" s="80">
        <v>32116</v>
      </c>
      <c r="P999" s="80" t="s">
        <v>1237</v>
      </c>
      <c r="Q999" s="15" t="str">
        <f t="shared" si="15"/>
        <v>32 - DUFFORT</v>
      </c>
      <c r="R999" s="146">
        <v>44616</v>
      </c>
      <c r="S999" s="146">
        <v>44686</v>
      </c>
      <c r="T999" s="80" t="s">
        <v>213</v>
      </c>
    </row>
    <row r="1000" spans="14:20">
      <c r="N1000" s="80">
        <v>32</v>
      </c>
      <c r="O1000" s="80">
        <v>32118</v>
      </c>
      <c r="P1000" s="80" t="s">
        <v>1238</v>
      </c>
      <c r="Q1000" s="15" t="str">
        <f t="shared" si="15"/>
        <v>32 - DURBAN</v>
      </c>
      <c r="R1000" s="146">
        <v>44621</v>
      </c>
      <c r="S1000" s="146">
        <v>44656</v>
      </c>
      <c r="T1000" s="80" t="s">
        <v>213</v>
      </c>
    </row>
    <row r="1001" spans="14:20">
      <c r="N1001" s="80">
        <v>32</v>
      </c>
      <c r="O1001" s="80">
        <v>32119</v>
      </c>
      <c r="P1001" s="80" t="s">
        <v>1239</v>
      </c>
      <c r="Q1001" s="15" t="str">
        <f t="shared" si="15"/>
        <v>32 - EAUZE</v>
      </c>
      <c r="R1001" s="146">
        <v>44546</v>
      </c>
      <c r="S1001" s="146">
        <v>44661</v>
      </c>
      <c r="T1001" s="80" t="s">
        <v>213</v>
      </c>
    </row>
    <row r="1002" spans="14:20">
      <c r="N1002" s="80">
        <v>32</v>
      </c>
      <c r="O1002" s="80">
        <v>32121</v>
      </c>
      <c r="P1002" s="80" t="s">
        <v>1240</v>
      </c>
      <c r="Q1002" s="15" t="str">
        <f t="shared" si="15"/>
        <v>32 - ENDOUFIELLE</v>
      </c>
      <c r="R1002" s="146"/>
      <c r="S1002" s="146"/>
      <c r="T1002" s="80" t="s">
        <v>213</v>
      </c>
    </row>
    <row r="1003" spans="14:20">
      <c r="N1003" s="80">
        <v>32</v>
      </c>
      <c r="O1003" s="80">
        <v>32122</v>
      </c>
      <c r="P1003" s="80" t="s">
        <v>1241</v>
      </c>
      <c r="Q1003" s="15" t="str">
        <f t="shared" si="15"/>
        <v>32 - ESCLASSAN-LABASTIDE</v>
      </c>
      <c r="R1003" s="146">
        <v>44617</v>
      </c>
      <c r="S1003" s="146">
        <v>44686</v>
      </c>
      <c r="T1003" s="80" t="s">
        <v>213</v>
      </c>
    </row>
    <row r="1004" spans="14:20">
      <c r="N1004" s="80">
        <v>32</v>
      </c>
      <c r="O1004" s="80">
        <v>32123</v>
      </c>
      <c r="P1004" s="80" t="s">
        <v>1242</v>
      </c>
      <c r="Q1004" s="15" t="str">
        <f t="shared" si="15"/>
        <v>32 - ESCORNEBŒUF</v>
      </c>
      <c r="R1004" s="146"/>
      <c r="S1004" s="146"/>
      <c r="T1004" s="80" t="s">
        <v>213</v>
      </c>
    </row>
    <row r="1005" spans="14:20">
      <c r="N1005" s="80">
        <v>32</v>
      </c>
      <c r="O1005" s="80">
        <v>32125</v>
      </c>
      <c r="P1005" s="80" t="s">
        <v>1243</v>
      </c>
      <c r="Q1005" s="15" t="str">
        <f t="shared" si="15"/>
        <v>32 - ESPAS</v>
      </c>
      <c r="R1005" s="146">
        <v>44546</v>
      </c>
      <c r="S1005" s="146">
        <v>44693</v>
      </c>
      <c r="T1005" s="80" t="s">
        <v>213</v>
      </c>
    </row>
    <row r="1006" spans="14:20">
      <c r="N1006" s="80">
        <v>32</v>
      </c>
      <c r="O1006" s="80">
        <v>32126</v>
      </c>
      <c r="P1006" s="80" t="s">
        <v>1244</v>
      </c>
      <c r="Q1006" s="15" t="str">
        <f t="shared" si="15"/>
        <v>32 - ESTAMPES</v>
      </c>
      <c r="R1006" s="146">
        <v>44615</v>
      </c>
      <c r="S1006" s="146">
        <v>44686</v>
      </c>
      <c r="T1006" s="80" t="s">
        <v>213</v>
      </c>
    </row>
    <row r="1007" spans="14:20">
      <c r="N1007" s="80">
        <v>32</v>
      </c>
      <c r="O1007" s="80">
        <v>32127</v>
      </c>
      <c r="P1007" s="80" t="s">
        <v>1245</v>
      </c>
      <c r="Q1007" s="15" t="str">
        <f t="shared" si="15"/>
        <v>32 - ESTANG</v>
      </c>
      <c r="R1007" s="146">
        <v>44551</v>
      </c>
      <c r="S1007" s="146">
        <v>44661</v>
      </c>
      <c r="T1007" s="80" t="s">
        <v>213</v>
      </c>
    </row>
    <row r="1008" spans="14:20">
      <c r="N1008" s="80">
        <v>32</v>
      </c>
      <c r="O1008" s="80">
        <v>32128</v>
      </c>
      <c r="P1008" s="80" t="s">
        <v>1246</v>
      </c>
      <c r="Q1008" s="15" t="str">
        <f t="shared" si="15"/>
        <v>32 - ESTIPOUY</v>
      </c>
      <c r="R1008" s="146">
        <v>44621</v>
      </c>
      <c r="S1008" s="146">
        <v>44690</v>
      </c>
      <c r="T1008" s="80" t="s">
        <v>213</v>
      </c>
    </row>
    <row r="1009" spans="14:20">
      <c r="N1009" s="80">
        <v>32</v>
      </c>
      <c r="O1009" s="80">
        <v>32130</v>
      </c>
      <c r="P1009" s="80" t="s">
        <v>1247</v>
      </c>
      <c r="Q1009" s="15" t="str">
        <f t="shared" si="15"/>
        <v>32 - FAGET-ABBATIAL</v>
      </c>
      <c r="R1009" s="146">
        <v>44621</v>
      </c>
      <c r="S1009" s="146">
        <v>44656</v>
      </c>
      <c r="T1009" s="80" t="s">
        <v>213</v>
      </c>
    </row>
    <row r="1010" spans="14:20">
      <c r="N1010" s="80">
        <v>32</v>
      </c>
      <c r="O1010" s="80">
        <v>32131</v>
      </c>
      <c r="P1010" s="80" t="s">
        <v>1248</v>
      </c>
      <c r="Q1010" s="15" t="str">
        <f t="shared" si="15"/>
        <v>32 - FLAMARENS</v>
      </c>
      <c r="R1010" s="146"/>
      <c r="S1010" s="146"/>
      <c r="T1010" s="80" t="s">
        <v>213</v>
      </c>
    </row>
    <row r="1011" spans="14:20">
      <c r="N1011" s="80">
        <v>32</v>
      </c>
      <c r="O1011" s="80">
        <v>32132</v>
      </c>
      <c r="P1011" s="80" t="s">
        <v>1249</v>
      </c>
      <c r="Q1011" s="15" t="str">
        <f t="shared" si="15"/>
        <v>32 - FLEURANCE</v>
      </c>
      <c r="R1011" s="146">
        <v>44580</v>
      </c>
      <c r="S1011" s="146">
        <v>44629</v>
      </c>
      <c r="T1011" s="80" t="s">
        <v>213</v>
      </c>
    </row>
    <row r="1012" spans="14:20">
      <c r="N1012" s="80">
        <v>32</v>
      </c>
      <c r="O1012" s="80">
        <v>32133</v>
      </c>
      <c r="P1012" s="80" t="s">
        <v>1250</v>
      </c>
      <c r="Q1012" s="15" t="str">
        <f t="shared" si="15"/>
        <v>32 - FOURCES</v>
      </c>
      <c r="R1012" s="146">
        <v>44580</v>
      </c>
      <c r="S1012" s="146">
        <v>44661</v>
      </c>
      <c r="T1012" s="80" t="s">
        <v>213</v>
      </c>
    </row>
    <row r="1013" spans="14:20">
      <c r="N1013" s="80">
        <v>32</v>
      </c>
      <c r="O1013" s="80">
        <v>32134</v>
      </c>
      <c r="P1013" s="80" t="s">
        <v>1251</v>
      </c>
      <c r="Q1013" s="15" t="str">
        <f t="shared" si="15"/>
        <v>32 - FREGOUVILLE</v>
      </c>
      <c r="R1013" s="146"/>
      <c r="S1013" s="146"/>
      <c r="T1013" s="80" t="s">
        <v>213</v>
      </c>
    </row>
    <row r="1014" spans="14:20">
      <c r="N1014" s="80">
        <v>32</v>
      </c>
      <c r="O1014" s="80">
        <v>32135</v>
      </c>
      <c r="P1014" s="80" t="s">
        <v>1252</v>
      </c>
      <c r="Q1014" s="15" t="str">
        <f t="shared" si="15"/>
        <v>32 - FUSTEROUAU</v>
      </c>
      <c r="R1014" s="146">
        <v>44575</v>
      </c>
      <c r="S1014" s="146">
        <v>44693</v>
      </c>
      <c r="T1014" s="80" t="s">
        <v>213</v>
      </c>
    </row>
    <row r="1015" spans="14:20">
      <c r="N1015" s="80">
        <v>32</v>
      </c>
      <c r="O1015" s="80">
        <v>32136</v>
      </c>
      <c r="P1015" s="80" t="s">
        <v>1253</v>
      </c>
      <c r="Q1015" s="15" t="str">
        <f t="shared" si="15"/>
        <v>32 - GALIAX</v>
      </c>
      <c r="R1015" s="146">
        <v>44575</v>
      </c>
      <c r="S1015" s="146">
        <v>44661</v>
      </c>
      <c r="T1015" s="80" t="s">
        <v>213</v>
      </c>
    </row>
    <row r="1016" spans="14:20">
      <c r="N1016" s="80">
        <v>32</v>
      </c>
      <c r="O1016" s="80">
        <v>32142</v>
      </c>
      <c r="P1016" s="80" t="s">
        <v>1254</v>
      </c>
      <c r="Q1016" s="15" t="str">
        <f t="shared" si="15"/>
        <v>32 - GAVARRET-SUR-AULOUSTE</v>
      </c>
      <c r="R1016" s="146">
        <v>44580</v>
      </c>
      <c r="S1016" s="146">
        <v>44629</v>
      </c>
      <c r="T1016" s="80" t="s">
        <v>213</v>
      </c>
    </row>
    <row r="1017" spans="14:20">
      <c r="N1017" s="80">
        <v>32</v>
      </c>
      <c r="O1017" s="80">
        <v>32143</v>
      </c>
      <c r="P1017" s="80" t="s">
        <v>1255</v>
      </c>
      <c r="Q1017" s="15" t="str">
        <f t="shared" si="15"/>
        <v>32 - GAZAUPOUY</v>
      </c>
      <c r="R1017" s="146"/>
      <c r="S1017" s="146"/>
      <c r="T1017" s="80" t="s">
        <v>213</v>
      </c>
    </row>
    <row r="1018" spans="14:20">
      <c r="N1018" s="80">
        <v>32</v>
      </c>
      <c r="O1018" s="80">
        <v>32144</v>
      </c>
      <c r="P1018" s="80" t="s">
        <v>1256</v>
      </c>
      <c r="Q1018" s="15" t="str">
        <f t="shared" si="15"/>
        <v>32 - GAZAX-ET-BACCARISSE</v>
      </c>
      <c r="R1018" s="146">
        <v>44635</v>
      </c>
      <c r="S1018" s="146">
        <v>44690</v>
      </c>
      <c r="T1018" s="80" t="s">
        <v>213</v>
      </c>
    </row>
    <row r="1019" spans="14:20">
      <c r="N1019" s="80">
        <v>32</v>
      </c>
      <c r="O1019" s="80">
        <v>32145</v>
      </c>
      <c r="P1019" s="80" t="s">
        <v>1257</v>
      </c>
      <c r="Q1019" s="15" t="str">
        <f t="shared" si="15"/>
        <v>32 - GEE-RIVIERE</v>
      </c>
      <c r="R1019" s="146">
        <v>44565</v>
      </c>
      <c r="S1019" s="146">
        <v>44677</v>
      </c>
      <c r="T1019" s="80" t="s">
        <v>213</v>
      </c>
    </row>
    <row r="1020" spans="14:20">
      <c r="N1020" s="80">
        <v>32</v>
      </c>
      <c r="O1020" s="80">
        <v>32146</v>
      </c>
      <c r="P1020" s="80" t="s">
        <v>1258</v>
      </c>
      <c r="Q1020" s="15" t="str">
        <f t="shared" si="15"/>
        <v>32 - GIMBREDE</v>
      </c>
      <c r="R1020" s="146"/>
      <c r="S1020" s="146"/>
      <c r="T1020" s="80" t="s">
        <v>213</v>
      </c>
    </row>
    <row r="1021" spans="14:20">
      <c r="N1021" s="80">
        <v>32</v>
      </c>
      <c r="O1021" s="80">
        <v>32147</v>
      </c>
      <c r="P1021" s="80" t="s">
        <v>1259</v>
      </c>
      <c r="Q1021" s="15" t="str">
        <f t="shared" si="15"/>
        <v>32 - GIMONT</v>
      </c>
      <c r="R1021" s="146"/>
      <c r="S1021" s="146"/>
      <c r="T1021" s="80" t="s">
        <v>213</v>
      </c>
    </row>
    <row r="1022" spans="14:20">
      <c r="N1022" s="80">
        <v>32</v>
      </c>
      <c r="O1022" s="80">
        <v>32148</v>
      </c>
      <c r="P1022" s="80" t="s">
        <v>1260</v>
      </c>
      <c r="Q1022" s="15" t="str">
        <f t="shared" si="15"/>
        <v>32 - GISCARO</v>
      </c>
      <c r="R1022" s="146"/>
      <c r="S1022" s="146"/>
      <c r="T1022" s="80" t="s">
        <v>213</v>
      </c>
    </row>
    <row r="1023" spans="14:20">
      <c r="N1023" s="80">
        <v>32</v>
      </c>
      <c r="O1023" s="80">
        <v>32149</v>
      </c>
      <c r="P1023" s="80" t="s">
        <v>1261</v>
      </c>
      <c r="Q1023" s="15" t="str">
        <f t="shared" si="15"/>
        <v>32 - GONDRIN</v>
      </c>
      <c r="R1023" s="146">
        <v>44580</v>
      </c>
      <c r="S1023" s="146">
        <v>44661</v>
      </c>
      <c r="T1023" s="80" t="s">
        <v>213</v>
      </c>
    </row>
    <row r="1024" spans="14:20">
      <c r="N1024" s="80">
        <v>32</v>
      </c>
      <c r="O1024" s="80">
        <v>32150</v>
      </c>
      <c r="P1024" s="80" t="s">
        <v>1262</v>
      </c>
      <c r="Q1024" s="15" t="str">
        <f t="shared" si="15"/>
        <v>32 - GOUTZ</v>
      </c>
      <c r="R1024" s="146">
        <v>44580</v>
      </c>
      <c r="S1024" s="146">
        <v>44629</v>
      </c>
      <c r="T1024" s="80" t="s">
        <v>213</v>
      </c>
    </row>
    <row r="1025" spans="14:20">
      <c r="N1025" s="80">
        <v>32</v>
      </c>
      <c r="O1025" s="80">
        <v>32151</v>
      </c>
      <c r="P1025" s="80" t="s">
        <v>1263</v>
      </c>
      <c r="Q1025" s="15" t="str">
        <f t="shared" si="15"/>
        <v>32 - GOUX</v>
      </c>
      <c r="R1025" s="146">
        <v>44574</v>
      </c>
      <c r="S1025" s="146">
        <v>44677</v>
      </c>
      <c r="T1025" s="80" t="s">
        <v>213</v>
      </c>
    </row>
    <row r="1026" spans="14:20">
      <c r="N1026" s="80">
        <v>32</v>
      </c>
      <c r="O1026" s="80">
        <v>32152</v>
      </c>
      <c r="P1026" s="80" t="s">
        <v>1264</v>
      </c>
      <c r="Q1026" s="15" t="str">
        <f t="shared" si="15"/>
        <v>32 - HAGET</v>
      </c>
      <c r="R1026" s="146">
        <v>44615</v>
      </c>
      <c r="S1026" s="146">
        <v>44686</v>
      </c>
      <c r="T1026" s="80" t="s">
        <v>213</v>
      </c>
    </row>
    <row r="1027" spans="14:20">
      <c r="N1027" s="80">
        <v>32</v>
      </c>
      <c r="O1027" s="80">
        <v>32155</v>
      </c>
      <c r="P1027" s="80" t="s">
        <v>1265</v>
      </c>
      <c r="Q1027" s="15" t="str">
        <f t="shared" si="15"/>
        <v>32 - LE HOUGA</v>
      </c>
      <c r="R1027" s="146">
        <v>44568</v>
      </c>
      <c r="S1027" s="146">
        <v>44677</v>
      </c>
      <c r="T1027" s="80" t="s">
        <v>213</v>
      </c>
    </row>
    <row r="1028" spans="14:20">
      <c r="N1028" s="80">
        <v>32</v>
      </c>
      <c r="O1028" s="80">
        <v>32156</v>
      </c>
      <c r="P1028" s="80" t="s">
        <v>1266</v>
      </c>
      <c r="Q1028" s="15" t="str">
        <f t="shared" si="15"/>
        <v>32 - IDRAC-RESPAILLES</v>
      </c>
      <c r="R1028" s="146">
        <v>44621</v>
      </c>
      <c r="S1028" s="146">
        <v>44690</v>
      </c>
      <c r="T1028" s="80" t="s">
        <v>1160</v>
      </c>
    </row>
    <row r="1029" spans="14:20">
      <c r="N1029" s="80">
        <v>32</v>
      </c>
      <c r="O1029" s="80">
        <v>32158</v>
      </c>
      <c r="P1029" s="80" t="s">
        <v>1267</v>
      </c>
      <c r="Q1029" s="15" t="str">
        <f t="shared" si="15"/>
        <v>32 - L'ISLE-BOUZON</v>
      </c>
      <c r="R1029" s="146">
        <v>44580</v>
      </c>
      <c r="S1029" s="146">
        <v>44629</v>
      </c>
      <c r="T1029" s="80" t="s">
        <v>213</v>
      </c>
    </row>
    <row r="1030" spans="14:20">
      <c r="N1030" s="80">
        <v>32</v>
      </c>
      <c r="O1030" s="80">
        <v>32159</v>
      </c>
      <c r="P1030" s="80" t="s">
        <v>1268</v>
      </c>
      <c r="Q1030" s="15" t="str">
        <f t="shared" si="15"/>
        <v>32 - L'ISLE-DE-NOE</v>
      </c>
      <c r="R1030" s="146">
        <v>44621</v>
      </c>
      <c r="S1030" s="146">
        <v>44690</v>
      </c>
      <c r="T1030" s="80" t="s">
        <v>213</v>
      </c>
    </row>
    <row r="1031" spans="14:20">
      <c r="N1031" s="80">
        <v>32</v>
      </c>
      <c r="O1031" s="80">
        <v>32160</v>
      </c>
      <c r="P1031" s="80" t="s">
        <v>1269</v>
      </c>
      <c r="Q1031" s="15" t="str">
        <f t="shared" si="15"/>
        <v>32 - L'ISLE-JOURDAIN</v>
      </c>
      <c r="R1031" s="146"/>
      <c r="S1031" s="146"/>
      <c r="T1031" s="80" t="s">
        <v>1146</v>
      </c>
    </row>
    <row r="1032" spans="14:20">
      <c r="N1032" s="80">
        <v>32</v>
      </c>
      <c r="O1032" s="80">
        <v>32161</v>
      </c>
      <c r="P1032" s="80" t="s">
        <v>1270</v>
      </c>
      <c r="Q1032" s="15" t="str">
        <f t="shared" si="15"/>
        <v>32 - IZOTGES</v>
      </c>
      <c r="R1032" s="146">
        <v>44575</v>
      </c>
      <c r="S1032" s="146">
        <v>44677</v>
      </c>
      <c r="T1032" s="80" t="s">
        <v>213</v>
      </c>
    </row>
    <row r="1033" spans="14:20">
      <c r="N1033" s="80">
        <v>32</v>
      </c>
      <c r="O1033" s="80">
        <v>32162</v>
      </c>
      <c r="P1033" s="80" t="s">
        <v>1271</v>
      </c>
      <c r="Q1033" s="15" t="str">
        <f t="shared" si="15"/>
        <v>32 - JEGUN</v>
      </c>
      <c r="R1033" s="146"/>
      <c r="S1033" s="146"/>
      <c r="T1033" s="80" t="s">
        <v>213</v>
      </c>
    </row>
    <row r="1034" spans="14:20">
      <c r="N1034" s="80">
        <v>32</v>
      </c>
      <c r="O1034" s="80">
        <v>32163</v>
      </c>
      <c r="P1034" s="80" t="s">
        <v>1272</v>
      </c>
      <c r="Q1034" s="15" t="str">
        <f t="shared" si="15"/>
        <v>32 - JU-BELLOC</v>
      </c>
      <c r="R1034" s="146">
        <v>44574</v>
      </c>
      <c r="S1034" s="146">
        <v>44661</v>
      </c>
      <c r="T1034" s="80" t="s">
        <v>213</v>
      </c>
    </row>
    <row r="1035" spans="14:20">
      <c r="N1035" s="80">
        <v>32</v>
      </c>
      <c r="O1035" s="80">
        <v>32164</v>
      </c>
      <c r="P1035" s="80" t="s">
        <v>542</v>
      </c>
      <c r="Q1035" s="15" t="str">
        <f t="shared" si="15"/>
        <v>32 - JUILLAC</v>
      </c>
      <c r="R1035" s="146"/>
      <c r="S1035" s="146"/>
      <c r="T1035" s="80" t="s">
        <v>213</v>
      </c>
    </row>
    <row r="1036" spans="14:20">
      <c r="N1036" s="80">
        <v>32</v>
      </c>
      <c r="O1036" s="80">
        <v>32165</v>
      </c>
      <c r="P1036" s="80" t="s">
        <v>1273</v>
      </c>
      <c r="Q1036" s="15" t="str">
        <f t="shared" ref="Q1036:Q1099" si="16">CONCATENATE(N1036," - ",P1036)</f>
        <v>32 - JUILLES</v>
      </c>
      <c r="R1036" s="146"/>
      <c r="S1036" s="146"/>
      <c r="T1036" s="80" t="s">
        <v>213</v>
      </c>
    </row>
    <row r="1037" spans="14:20">
      <c r="N1037" s="80">
        <v>32</v>
      </c>
      <c r="O1037" s="80">
        <v>32166</v>
      </c>
      <c r="P1037" s="80" t="s">
        <v>1274</v>
      </c>
      <c r="Q1037" s="15" t="str">
        <f t="shared" si="16"/>
        <v>32 - JUSTIAN</v>
      </c>
      <c r="R1037" s="146">
        <v>44580</v>
      </c>
      <c r="S1037" s="146">
        <v>44661</v>
      </c>
      <c r="T1037" s="80" t="s">
        <v>213</v>
      </c>
    </row>
    <row r="1038" spans="14:20">
      <c r="N1038" s="80">
        <v>32</v>
      </c>
      <c r="O1038" s="80">
        <v>32167</v>
      </c>
      <c r="P1038" s="80" t="s">
        <v>1275</v>
      </c>
      <c r="Q1038" s="15" t="str">
        <f t="shared" si="16"/>
        <v>32 - LAAS</v>
      </c>
      <c r="R1038" s="146">
        <v>44621</v>
      </c>
      <c r="S1038" s="146">
        <v>44690</v>
      </c>
      <c r="T1038" s="80" t="s">
        <v>213</v>
      </c>
    </row>
    <row r="1039" spans="14:20">
      <c r="N1039" s="80">
        <v>32</v>
      </c>
      <c r="O1039" s="80">
        <v>32169</v>
      </c>
      <c r="P1039" s="80" t="s">
        <v>1276</v>
      </c>
      <c r="Q1039" s="15" t="str">
        <f t="shared" si="16"/>
        <v>32 - LABARTHE</v>
      </c>
      <c r="R1039" s="146">
        <v>44621</v>
      </c>
      <c r="S1039" s="146">
        <v>44656</v>
      </c>
      <c r="T1039" s="80" t="s">
        <v>213</v>
      </c>
    </row>
    <row r="1040" spans="14:20">
      <c r="N1040" s="80">
        <v>32</v>
      </c>
      <c r="O1040" s="80">
        <v>32170</v>
      </c>
      <c r="P1040" s="80" t="s">
        <v>1277</v>
      </c>
      <c r="Q1040" s="15" t="str">
        <f t="shared" si="16"/>
        <v>32 - LABARTHETE</v>
      </c>
      <c r="R1040" s="146">
        <v>44565</v>
      </c>
      <c r="S1040" s="146">
        <v>44677</v>
      </c>
      <c r="T1040" s="80" t="s">
        <v>213</v>
      </c>
    </row>
    <row r="1041" spans="14:20">
      <c r="N1041" s="80">
        <v>32</v>
      </c>
      <c r="O1041" s="80">
        <v>32171</v>
      </c>
      <c r="P1041" s="80" t="s">
        <v>1278</v>
      </c>
      <c r="Q1041" s="15" t="str">
        <f t="shared" si="16"/>
        <v>32 - LABASTIDE-SAVES</v>
      </c>
      <c r="R1041" s="146"/>
      <c r="S1041" s="146"/>
      <c r="T1041" s="80" t="s">
        <v>213</v>
      </c>
    </row>
    <row r="1042" spans="14:20">
      <c r="N1042" s="80">
        <v>32</v>
      </c>
      <c r="O1042" s="80">
        <v>32172</v>
      </c>
      <c r="P1042" s="80" t="s">
        <v>1279</v>
      </c>
      <c r="Q1042" s="15" t="str">
        <f t="shared" si="16"/>
        <v>32 - LABEJAN</v>
      </c>
      <c r="R1042" s="146">
        <v>44621</v>
      </c>
      <c r="S1042" s="146">
        <v>44656</v>
      </c>
      <c r="T1042" s="80" t="s">
        <v>213</v>
      </c>
    </row>
    <row r="1043" spans="14:20">
      <c r="N1043" s="80">
        <v>32</v>
      </c>
      <c r="O1043" s="80">
        <v>32174</v>
      </c>
      <c r="P1043" s="80" t="s">
        <v>1280</v>
      </c>
      <c r="Q1043" s="15" t="str">
        <f t="shared" si="16"/>
        <v>32 - LADEVEZE-RIVIERE</v>
      </c>
      <c r="R1043" s="146">
        <v>44583</v>
      </c>
      <c r="S1043" s="146">
        <v>44661</v>
      </c>
      <c r="T1043" s="80" t="s">
        <v>213</v>
      </c>
    </row>
    <row r="1044" spans="14:20">
      <c r="N1044" s="80">
        <v>32</v>
      </c>
      <c r="O1044" s="80">
        <v>32175</v>
      </c>
      <c r="P1044" s="80" t="s">
        <v>1281</v>
      </c>
      <c r="Q1044" s="15" t="str">
        <f t="shared" si="16"/>
        <v>32 - LADEVEZE-VILLE</v>
      </c>
      <c r="R1044" s="146">
        <v>44583</v>
      </c>
      <c r="S1044" s="146">
        <v>44661</v>
      </c>
      <c r="T1044" s="80" t="s">
        <v>213</v>
      </c>
    </row>
    <row r="1045" spans="14:20">
      <c r="N1045" s="80">
        <v>32</v>
      </c>
      <c r="O1045" s="80">
        <v>32176</v>
      </c>
      <c r="P1045" s="80" t="s">
        <v>1282</v>
      </c>
      <c r="Q1045" s="15" t="str">
        <f t="shared" si="16"/>
        <v>32 - LAGARDE</v>
      </c>
      <c r="R1045" s="146">
        <v>44572</v>
      </c>
      <c r="S1045" s="146">
        <v>44629</v>
      </c>
      <c r="T1045" s="80" t="s">
        <v>213</v>
      </c>
    </row>
    <row r="1046" spans="14:20">
      <c r="N1046" s="80">
        <v>32</v>
      </c>
      <c r="O1046" s="80">
        <v>32177</v>
      </c>
      <c r="P1046" s="80" t="s">
        <v>1283</v>
      </c>
      <c r="Q1046" s="15" t="str">
        <f t="shared" si="16"/>
        <v>32 - LAGARDE-HACHAN</v>
      </c>
      <c r="R1046" s="146">
        <v>44617</v>
      </c>
      <c r="S1046" s="146">
        <v>44686</v>
      </c>
      <c r="T1046" s="80" t="s">
        <v>213</v>
      </c>
    </row>
    <row r="1047" spans="14:20">
      <c r="N1047" s="80">
        <v>32</v>
      </c>
      <c r="O1047" s="80">
        <v>32178</v>
      </c>
      <c r="P1047" s="80" t="s">
        <v>1284</v>
      </c>
      <c r="Q1047" s="15" t="str">
        <f t="shared" si="16"/>
        <v>32 - LAGARDERE</v>
      </c>
      <c r="R1047" s="146">
        <v>44580</v>
      </c>
      <c r="S1047" s="146">
        <v>44661</v>
      </c>
      <c r="T1047" s="80" t="s">
        <v>213</v>
      </c>
    </row>
    <row r="1048" spans="14:20">
      <c r="N1048" s="80">
        <v>32</v>
      </c>
      <c r="O1048" s="80">
        <v>32180</v>
      </c>
      <c r="P1048" s="80" t="s">
        <v>1285</v>
      </c>
      <c r="Q1048" s="15" t="str">
        <f t="shared" si="16"/>
        <v>32 - LAGRAULET-DU-GERS</v>
      </c>
      <c r="R1048" s="146">
        <v>44552</v>
      </c>
      <c r="S1048" s="146">
        <v>44661</v>
      </c>
      <c r="T1048" s="80" t="s">
        <v>213</v>
      </c>
    </row>
    <row r="1049" spans="14:20">
      <c r="N1049" s="80">
        <v>32</v>
      </c>
      <c r="O1049" s="80">
        <v>32181</v>
      </c>
      <c r="P1049" s="80" t="s">
        <v>1286</v>
      </c>
      <c r="Q1049" s="15" t="str">
        <f t="shared" si="16"/>
        <v>32 - LAGUIAN-MAZOUS</v>
      </c>
      <c r="R1049" s="146">
        <v>44615</v>
      </c>
      <c r="S1049" s="146">
        <v>44686</v>
      </c>
      <c r="T1049" s="80" t="s">
        <v>213</v>
      </c>
    </row>
    <row r="1050" spans="14:20">
      <c r="N1050" s="80">
        <v>32</v>
      </c>
      <c r="O1050" s="80">
        <v>32182</v>
      </c>
      <c r="P1050" s="80" t="s">
        <v>1287</v>
      </c>
      <c r="Q1050" s="15" t="str">
        <f t="shared" si="16"/>
        <v>32 - LAHAS</v>
      </c>
      <c r="R1050" s="146"/>
      <c r="S1050" s="146"/>
      <c r="T1050" s="80" t="s">
        <v>213</v>
      </c>
    </row>
    <row r="1051" spans="14:20">
      <c r="N1051" s="80">
        <v>32</v>
      </c>
      <c r="O1051" s="80">
        <v>32184</v>
      </c>
      <c r="P1051" s="80" t="s">
        <v>1288</v>
      </c>
      <c r="Q1051" s="15" t="str">
        <f t="shared" si="16"/>
        <v>32 - LALANNE</v>
      </c>
      <c r="R1051" s="146">
        <v>44580</v>
      </c>
      <c r="S1051" s="146">
        <v>44629</v>
      </c>
      <c r="T1051" s="80" t="s">
        <v>213</v>
      </c>
    </row>
    <row r="1052" spans="14:20">
      <c r="N1052" s="80">
        <v>32</v>
      </c>
      <c r="O1052" s="80">
        <v>32185</v>
      </c>
      <c r="P1052" s="80" t="s">
        <v>1289</v>
      </c>
      <c r="Q1052" s="15" t="str">
        <f t="shared" si="16"/>
        <v>32 - LALANNE-ARQUE</v>
      </c>
      <c r="R1052" s="146">
        <v>44567</v>
      </c>
      <c r="S1052" s="146">
        <v>44602</v>
      </c>
      <c r="T1052" s="80" t="s">
        <v>213</v>
      </c>
    </row>
    <row r="1053" spans="14:20">
      <c r="N1053" s="80">
        <v>32</v>
      </c>
      <c r="O1053" s="80">
        <v>32186</v>
      </c>
      <c r="P1053" s="80" t="s">
        <v>1290</v>
      </c>
      <c r="Q1053" s="15" t="str">
        <f t="shared" si="16"/>
        <v>32 - LAMAGUERE</v>
      </c>
      <c r="R1053" s="146">
        <v>44621</v>
      </c>
      <c r="S1053" s="146">
        <v>44656</v>
      </c>
      <c r="T1053" s="80" t="s">
        <v>213</v>
      </c>
    </row>
    <row r="1054" spans="14:20">
      <c r="N1054" s="80">
        <v>32</v>
      </c>
      <c r="O1054" s="80">
        <v>32187</v>
      </c>
      <c r="P1054" s="80" t="s">
        <v>1291</v>
      </c>
      <c r="Q1054" s="15" t="str">
        <f t="shared" si="16"/>
        <v>32 - LAMAZERE</v>
      </c>
      <c r="R1054" s="146">
        <v>44621</v>
      </c>
      <c r="S1054" s="146">
        <v>44690</v>
      </c>
      <c r="T1054" s="80" t="s">
        <v>213</v>
      </c>
    </row>
    <row r="1055" spans="14:20">
      <c r="N1055" s="80">
        <v>32</v>
      </c>
      <c r="O1055" s="80">
        <v>32188</v>
      </c>
      <c r="P1055" s="80" t="s">
        <v>1292</v>
      </c>
      <c r="Q1055" s="15" t="str">
        <f t="shared" si="16"/>
        <v>32 - LAMOTHE-GOAS</v>
      </c>
      <c r="R1055" s="146">
        <v>44572</v>
      </c>
      <c r="S1055" s="146">
        <v>44629</v>
      </c>
      <c r="T1055" s="80" t="s">
        <v>213</v>
      </c>
    </row>
    <row r="1056" spans="14:20">
      <c r="N1056" s="80">
        <v>32</v>
      </c>
      <c r="O1056" s="80">
        <v>32189</v>
      </c>
      <c r="P1056" s="80" t="s">
        <v>1293</v>
      </c>
      <c r="Q1056" s="15" t="str">
        <f t="shared" si="16"/>
        <v>32 - LANNEMAIGNAN</v>
      </c>
      <c r="R1056" s="146">
        <v>44580</v>
      </c>
      <c r="S1056" s="146">
        <v>44677</v>
      </c>
      <c r="T1056" s="80" t="s">
        <v>213</v>
      </c>
    </row>
    <row r="1057" spans="14:20">
      <c r="N1057" s="80">
        <v>32</v>
      </c>
      <c r="O1057" s="80">
        <v>32190</v>
      </c>
      <c r="P1057" s="80" t="s">
        <v>1294</v>
      </c>
      <c r="Q1057" s="15" t="str">
        <f t="shared" si="16"/>
        <v>32 - LANNEPAX</v>
      </c>
      <c r="R1057" s="146">
        <v>44552</v>
      </c>
      <c r="S1057" s="146">
        <v>44661</v>
      </c>
      <c r="T1057" s="80" t="s">
        <v>213</v>
      </c>
    </row>
    <row r="1058" spans="14:20">
      <c r="N1058" s="80">
        <v>32</v>
      </c>
      <c r="O1058" s="80">
        <v>32191</v>
      </c>
      <c r="P1058" s="80" t="s">
        <v>1295</v>
      </c>
      <c r="Q1058" s="15" t="str">
        <f t="shared" si="16"/>
        <v>32 - LANNE-SOUBIRAN</v>
      </c>
      <c r="R1058" s="146">
        <v>44546</v>
      </c>
      <c r="S1058" s="146">
        <v>44677</v>
      </c>
      <c r="T1058" s="80" t="s">
        <v>213</v>
      </c>
    </row>
    <row r="1059" spans="14:20">
      <c r="N1059" s="80">
        <v>32</v>
      </c>
      <c r="O1059" s="80">
        <v>32192</v>
      </c>
      <c r="P1059" s="80" t="s">
        <v>1296</v>
      </c>
      <c r="Q1059" s="15" t="str">
        <f t="shared" si="16"/>
        <v>32 - LANNUX</v>
      </c>
      <c r="R1059" s="146">
        <v>44565</v>
      </c>
      <c r="S1059" s="146">
        <v>44677</v>
      </c>
      <c r="T1059" s="80" t="s">
        <v>213</v>
      </c>
    </row>
    <row r="1060" spans="14:20">
      <c r="N1060" s="80">
        <v>32</v>
      </c>
      <c r="O1060" s="80">
        <v>32193</v>
      </c>
      <c r="P1060" s="80" t="s">
        <v>1297</v>
      </c>
      <c r="Q1060" s="15" t="str">
        <f t="shared" si="16"/>
        <v>32 - LAREE</v>
      </c>
      <c r="R1060" s="146">
        <v>44580</v>
      </c>
      <c r="S1060" s="146">
        <v>44661</v>
      </c>
      <c r="T1060" s="80" t="s">
        <v>213</v>
      </c>
    </row>
    <row r="1061" spans="14:20">
      <c r="N1061" s="80">
        <v>32</v>
      </c>
      <c r="O1061" s="80">
        <v>32194</v>
      </c>
      <c r="P1061" s="80" t="s">
        <v>1298</v>
      </c>
      <c r="Q1061" s="15" t="str">
        <f t="shared" si="16"/>
        <v>32 - LARRESSINGLE</v>
      </c>
      <c r="R1061" s="146">
        <v>44580</v>
      </c>
      <c r="S1061" s="146">
        <v>44661</v>
      </c>
      <c r="T1061" s="80" t="s">
        <v>213</v>
      </c>
    </row>
    <row r="1062" spans="14:20">
      <c r="N1062" s="80">
        <v>32</v>
      </c>
      <c r="O1062" s="80">
        <v>32195</v>
      </c>
      <c r="P1062" s="80" t="s">
        <v>1299</v>
      </c>
      <c r="Q1062" s="15" t="str">
        <f t="shared" si="16"/>
        <v>32 - LARROQUE-ENGALIN</v>
      </c>
      <c r="R1062" s="146">
        <v>44572</v>
      </c>
      <c r="S1062" s="146">
        <v>44629</v>
      </c>
      <c r="T1062" s="80" t="s">
        <v>213</v>
      </c>
    </row>
    <row r="1063" spans="14:20">
      <c r="N1063" s="80">
        <v>32</v>
      </c>
      <c r="O1063" s="80">
        <v>32196</v>
      </c>
      <c r="P1063" s="80" t="s">
        <v>1300</v>
      </c>
      <c r="Q1063" s="15" t="str">
        <f t="shared" si="16"/>
        <v>32 - LARROQUE-SAINT-SERNIN</v>
      </c>
      <c r="R1063" s="146">
        <v>44572</v>
      </c>
      <c r="S1063" s="146">
        <v>44629</v>
      </c>
      <c r="T1063" s="80" t="s">
        <v>213</v>
      </c>
    </row>
    <row r="1064" spans="14:20">
      <c r="N1064" s="80">
        <v>32</v>
      </c>
      <c r="O1064" s="80">
        <v>32197</v>
      </c>
      <c r="P1064" s="80" t="s">
        <v>1301</v>
      </c>
      <c r="Q1064" s="15" t="str">
        <f t="shared" si="16"/>
        <v>32 - LARROQUE-SUR-L'OSSE</v>
      </c>
      <c r="R1064" s="146">
        <v>44580</v>
      </c>
      <c r="S1064" s="146">
        <v>44661</v>
      </c>
      <c r="T1064" s="80" t="s">
        <v>213</v>
      </c>
    </row>
    <row r="1065" spans="14:20">
      <c r="N1065" s="80">
        <v>32</v>
      </c>
      <c r="O1065" s="80">
        <v>32199</v>
      </c>
      <c r="P1065" s="80" t="s">
        <v>1302</v>
      </c>
      <c r="Q1065" s="15" t="str">
        <f t="shared" si="16"/>
        <v>32 - LASSERADE</v>
      </c>
      <c r="R1065" s="146">
        <v>44575</v>
      </c>
      <c r="S1065" s="146">
        <v>44693</v>
      </c>
      <c r="T1065" s="80" t="s">
        <v>213</v>
      </c>
    </row>
    <row r="1066" spans="14:20">
      <c r="N1066" s="80">
        <v>32</v>
      </c>
      <c r="O1066" s="80">
        <v>32202</v>
      </c>
      <c r="P1066" s="80" t="s">
        <v>1303</v>
      </c>
      <c r="Q1066" s="15" t="str">
        <f t="shared" si="16"/>
        <v>32 - LAUJUZAN</v>
      </c>
      <c r="R1066" s="146">
        <v>44546</v>
      </c>
      <c r="S1066" s="146">
        <v>44677</v>
      </c>
      <c r="T1066" s="80" t="s">
        <v>213</v>
      </c>
    </row>
    <row r="1067" spans="14:20">
      <c r="N1067" s="80">
        <v>32</v>
      </c>
      <c r="O1067" s="80">
        <v>32203</v>
      </c>
      <c r="P1067" s="80" t="s">
        <v>1304</v>
      </c>
      <c r="Q1067" s="15" t="str">
        <f t="shared" si="16"/>
        <v>32 - LAURAET</v>
      </c>
      <c r="R1067" s="146">
        <v>44580</v>
      </c>
      <c r="S1067" s="146">
        <v>44661</v>
      </c>
      <c r="T1067" s="80" t="s">
        <v>213</v>
      </c>
    </row>
    <row r="1068" spans="14:20">
      <c r="N1068" s="80">
        <v>32</v>
      </c>
      <c r="O1068" s="80">
        <v>32204</v>
      </c>
      <c r="P1068" s="80" t="s">
        <v>1305</v>
      </c>
      <c r="Q1068" s="15" t="str">
        <f t="shared" si="16"/>
        <v>32 - LAVARDENS</v>
      </c>
      <c r="R1068" s="146"/>
      <c r="S1068" s="146"/>
      <c r="T1068" s="80" t="s">
        <v>213</v>
      </c>
    </row>
    <row r="1069" spans="14:20">
      <c r="N1069" s="80">
        <v>32</v>
      </c>
      <c r="O1069" s="80">
        <v>32205</v>
      </c>
      <c r="P1069" s="80" t="s">
        <v>1306</v>
      </c>
      <c r="Q1069" s="15" t="str">
        <f t="shared" si="16"/>
        <v>32 - LAVERAET</v>
      </c>
      <c r="R1069" s="146">
        <v>44626</v>
      </c>
      <c r="S1069" s="146">
        <v>44690</v>
      </c>
      <c r="T1069" s="80" t="s">
        <v>213</v>
      </c>
    </row>
    <row r="1070" spans="14:20">
      <c r="N1070" s="80">
        <v>32</v>
      </c>
      <c r="O1070" s="80">
        <v>32208</v>
      </c>
      <c r="P1070" s="80" t="s">
        <v>1307</v>
      </c>
      <c r="Q1070" s="15" t="str">
        <f t="shared" si="16"/>
        <v>32 - LECTOURE</v>
      </c>
      <c r="R1070" s="146">
        <v>44572</v>
      </c>
      <c r="S1070" s="146">
        <v>44629</v>
      </c>
      <c r="T1070" s="80" t="s">
        <v>213</v>
      </c>
    </row>
    <row r="1071" spans="14:20">
      <c r="N1071" s="80">
        <v>32</v>
      </c>
      <c r="O1071" s="80">
        <v>32209</v>
      </c>
      <c r="P1071" s="80" t="s">
        <v>1308</v>
      </c>
      <c r="Q1071" s="15" t="str">
        <f t="shared" si="16"/>
        <v>32 - LELIN-LAPUJOLLE</v>
      </c>
      <c r="R1071" s="146">
        <v>44568</v>
      </c>
      <c r="S1071" s="146">
        <v>44677</v>
      </c>
      <c r="T1071" s="80" t="s">
        <v>213</v>
      </c>
    </row>
    <row r="1072" spans="14:20">
      <c r="N1072" s="80">
        <v>32</v>
      </c>
      <c r="O1072" s="80">
        <v>32210</v>
      </c>
      <c r="P1072" s="80" t="s">
        <v>1309</v>
      </c>
      <c r="Q1072" s="15" t="str">
        <f t="shared" si="16"/>
        <v>32 - LIAS</v>
      </c>
      <c r="R1072" s="146"/>
      <c r="S1072" s="146"/>
      <c r="T1072" s="80" t="s">
        <v>213</v>
      </c>
    </row>
    <row r="1073" spans="14:20">
      <c r="N1073" s="80">
        <v>32</v>
      </c>
      <c r="O1073" s="80">
        <v>32211</v>
      </c>
      <c r="P1073" s="80" t="s">
        <v>1310</v>
      </c>
      <c r="Q1073" s="15" t="str">
        <f t="shared" si="16"/>
        <v>32 - LIAS-D'ARMAGNAC</v>
      </c>
      <c r="R1073" s="146">
        <v>44547</v>
      </c>
      <c r="S1073" s="146">
        <v>44661</v>
      </c>
      <c r="T1073" s="80" t="s">
        <v>213</v>
      </c>
    </row>
    <row r="1074" spans="14:20">
      <c r="N1074" s="80">
        <v>32</v>
      </c>
      <c r="O1074" s="80">
        <v>32214</v>
      </c>
      <c r="P1074" s="80" t="s">
        <v>1311</v>
      </c>
      <c r="Q1074" s="15" t="str">
        <f t="shared" si="16"/>
        <v>32 - LOUBEDAT</v>
      </c>
      <c r="R1074" s="146">
        <v>44546</v>
      </c>
      <c r="S1074" s="146">
        <v>44693</v>
      </c>
      <c r="T1074" s="80" t="s">
        <v>213</v>
      </c>
    </row>
    <row r="1075" spans="14:20">
      <c r="N1075" s="80">
        <v>32</v>
      </c>
      <c r="O1075" s="80">
        <v>32215</v>
      </c>
      <c r="P1075" s="80" t="s">
        <v>1312</v>
      </c>
      <c r="Q1075" s="15" t="str">
        <f t="shared" si="16"/>
        <v>32 - LOUBERSAN</v>
      </c>
      <c r="R1075" s="146">
        <v>44621</v>
      </c>
      <c r="S1075" s="146">
        <v>44656</v>
      </c>
      <c r="T1075" s="80" t="s">
        <v>213</v>
      </c>
    </row>
    <row r="1076" spans="14:20">
      <c r="N1076" s="80">
        <v>32</v>
      </c>
      <c r="O1076" s="80">
        <v>32216</v>
      </c>
      <c r="P1076" s="80" t="s">
        <v>1313</v>
      </c>
      <c r="Q1076" s="15" t="str">
        <f t="shared" si="16"/>
        <v>32 - LOURTIES-MONBRUN</v>
      </c>
      <c r="R1076" s="146">
        <v>44617</v>
      </c>
      <c r="S1076" s="146">
        <v>44686</v>
      </c>
      <c r="T1076" s="80" t="s">
        <v>213</v>
      </c>
    </row>
    <row r="1077" spans="14:20">
      <c r="N1077" s="80">
        <v>32</v>
      </c>
      <c r="O1077" s="80">
        <v>32217</v>
      </c>
      <c r="P1077" s="80" t="s">
        <v>1314</v>
      </c>
      <c r="Q1077" s="15" t="str">
        <f t="shared" si="16"/>
        <v>32 - LOUSLITGES</v>
      </c>
      <c r="R1077" s="146">
        <v>44646</v>
      </c>
      <c r="S1077" s="146">
        <v>44693</v>
      </c>
      <c r="T1077" s="80" t="s">
        <v>213</v>
      </c>
    </row>
    <row r="1078" spans="14:20">
      <c r="N1078" s="80">
        <v>32</v>
      </c>
      <c r="O1078" s="80">
        <v>32218</v>
      </c>
      <c r="P1078" s="80" t="s">
        <v>1315</v>
      </c>
      <c r="Q1078" s="15" t="str">
        <f t="shared" si="16"/>
        <v>32 - LOUSSOUS-DEBAT</v>
      </c>
      <c r="R1078" s="146">
        <v>44575</v>
      </c>
      <c r="S1078" s="146">
        <v>44693</v>
      </c>
      <c r="T1078" s="80" t="s">
        <v>213</v>
      </c>
    </row>
    <row r="1079" spans="14:20">
      <c r="N1079" s="80">
        <v>32</v>
      </c>
      <c r="O1079" s="80">
        <v>32219</v>
      </c>
      <c r="P1079" s="80" t="s">
        <v>1316</v>
      </c>
      <c r="Q1079" s="15" t="str">
        <f t="shared" si="16"/>
        <v>32 - LUPIAC</v>
      </c>
      <c r="R1079" s="146">
        <v>44573</v>
      </c>
      <c r="S1079" s="146">
        <v>44693</v>
      </c>
      <c r="T1079" s="80" t="s">
        <v>213</v>
      </c>
    </row>
    <row r="1080" spans="14:20">
      <c r="N1080" s="80">
        <v>32</v>
      </c>
      <c r="O1080" s="80">
        <v>32220</v>
      </c>
      <c r="P1080" s="80" t="s">
        <v>1317</v>
      </c>
      <c r="Q1080" s="15" t="str">
        <f t="shared" si="16"/>
        <v>32 - LUPPE-VIOLLES</v>
      </c>
      <c r="R1080" s="146">
        <v>44568</v>
      </c>
      <c r="S1080" s="146">
        <v>44677</v>
      </c>
      <c r="T1080" s="80" t="s">
        <v>213</v>
      </c>
    </row>
    <row r="1081" spans="14:20">
      <c r="N1081" s="80">
        <v>32</v>
      </c>
      <c r="O1081" s="80">
        <v>32222</v>
      </c>
      <c r="P1081" s="80" t="s">
        <v>1318</v>
      </c>
      <c r="Q1081" s="15" t="str">
        <f t="shared" si="16"/>
        <v>32 - MAGNAN</v>
      </c>
      <c r="R1081" s="146">
        <v>44546</v>
      </c>
      <c r="S1081" s="146">
        <v>44677</v>
      </c>
      <c r="T1081" s="80" t="s">
        <v>213</v>
      </c>
    </row>
    <row r="1082" spans="14:20">
      <c r="N1082" s="80">
        <v>32</v>
      </c>
      <c r="O1082" s="80">
        <v>32223</v>
      </c>
      <c r="P1082" s="80" t="s">
        <v>1319</v>
      </c>
      <c r="Q1082" s="15" t="str">
        <f t="shared" si="16"/>
        <v>32 - MAGNAS</v>
      </c>
      <c r="R1082" s="146">
        <v>44580</v>
      </c>
      <c r="S1082" s="146">
        <v>44629</v>
      </c>
      <c r="T1082" s="80" t="s">
        <v>213</v>
      </c>
    </row>
    <row r="1083" spans="14:20">
      <c r="N1083" s="80">
        <v>32</v>
      </c>
      <c r="O1083" s="80">
        <v>32224</v>
      </c>
      <c r="P1083" s="80" t="s">
        <v>1320</v>
      </c>
      <c r="Q1083" s="15" t="str">
        <f t="shared" si="16"/>
        <v>32 - MAIGNAUT-TAUZIA</v>
      </c>
      <c r="R1083" s="146"/>
      <c r="S1083" s="146"/>
      <c r="T1083" s="80" t="s">
        <v>213</v>
      </c>
    </row>
    <row r="1084" spans="14:20">
      <c r="N1084" s="80">
        <v>32</v>
      </c>
      <c r="O1084" s="80">
        <v>32225</v>
      </c>
      <c r="P1084" s="80" t="s">
        <v>1321</v>
      </c>
      <c r="Q1084" s="15" t="str">
        <f t="shared" si="16"/>
        <v>32 - MALABAT</v>
      </c>
      <c r="R1084" s="146">
        <v>44621</v>
      </c>
      <c r="S1084" s="146">
        <v>44656</v>
      </c>
      <c r="T1084" s="80" t="s">
        <v>213</v>
      </c>
    </row>
    <row r="1085" spans="14:20">
      <c r="N1085" s="80">
        <v>32</v>
      </c>
      <c r="O1085" s="80">
        <v>32226</v>
      </c>
      <c r="P1085" s="80" t="s">
        <v>1322</v>
      </c>
      <c r="Q1085" s="15" t="str">
        <f t="shared" si="16"/>
        <v>32 - MANAS-BASTANOUS</v>
      </c>
      <c r="R1085" s="146">
        <v>44616</v>
      </c>
      <c r="S1085" s="146">
        <v>44686</v>
      </c>
      <c r="T1085" s="80" t="s">
        <v>213</v>
      </c>
    </row>
    <row r="1086" spans="14:20">
      <c r="N1086" s="80">
        <v>32</v>
      </c>
      <c r="O1086" s="80">
        <v>32227</v>
      </c>
      <c r="P1086" s="80" t="s">
        <v>1323</v>
      </c>
      <c r="Q1086" s="15" t="str">
        <f t="shared" si="16"/>
        <v>32 - MANCIET</v>
      </c>
      <c r="R1086" s="146">
        <v>44546</v>
      </c>
      <c r="S1086" s="146">
        <v>44661</v>
      </c>
      <c r="T1086" s="80" t="s">
        <v>213</v>
      </c>
    </row>
    <row r="1087" spans="14:20">
      <c r="N1087" s="80">
        <v>32</v>
      </c>
      <c r="O1087" s="80">
        <v>32228</v>
      </c>
      <c r="P1087" s="80" t="s">
        <v>1324</v>
      </c>
      <c r="Q1087" s="15" t="str">
        <f t="shared" si="16"/>
        <v>32 - MANENT-MONTANE</v>
      </c>
      <c r="R1087" s="146">
        <v>44617</v>
      </c>
      <c r="S1087" s="146">
        <v>44686</v>
      </c>
      <c r="T1087" s="80" t="s">
        <v>213</v>
      </c>
    </row>
    <row r="1088" spans="14:20">
      <c r="N1088" s="80">
        <v>32</v>
      </c>
      <c r="O1088" s="80">
        <v>32230</v>
      </c>
      <c r="P1088" s="80" t="s">
        <v>1325</v>
      </c>
      <c r="Q1088" s="15" t="str">
        <f t="shared" si="16"/>
        <v>32 - MANSENCOME</v>
      </c>
      <c r="R1088" s="146"/>
      <c r="S1088" s="146"/>
      <c r="T1088" s="80" t="s">
        <v>213</v>
      </c>
    </row>
    <row r="1089" spans="14:20">
      <c r="N1089" s="80">
        <v>32</v>
      </c>
      <c r="O1089" s="80">
        <v>32231</v>
      </c>
      <c r="P1089" s="80" t="s">
        <v>1326</v>
      </c>
      <c r="Q1089" s="15" t="str">
        <f t="shared" si="16"/>
        <v>32 - MARAMBAT</v>
      </c>
      <c r="R1089" s="146">
        <v>44573</v>
      </c>
      <c r="S1089" s="146">
        <v>44661</v>
      </c>
      <c r="T1089" s="80" t="s">
        <v>213</v>
      </c>
    </row>
    <row r="1090" spans="14:20">
      <c r="N1090" s="80">
        <v>32</v>
      </c>
      <c r="O1090" s="80">
        <v>32232</v>
      </c>
      <c r="P1090" s="80" t="s">
        <v>1327</v>
      </c>
      <c r="Q1090" s="15" t="str">
        <f t="shared" si="16"/>
        <v>32 - MARAVAT</v>
      </c>
      <c r="R1090" s="146">
        <v>44580</v>
      </c>
      <c r="S1090" s="146">
        <v>44629</v>
      </c>
      <c r="T1090" s="80" t="s">
        <v>213</v>
      </c>
    </row>
    <row r="1091" spans="14:20">
      <c r="N1091" s="80">
        <v>32</v>
      </c>
      <c r="O1091" s="80">
        <v>32233</v>
      </c>
      <c r="P1091" s="80" t="s">
        <v>1328</v>
      </c>
      <c r="Q1091" s="15" t="str">
        <f t="shared" si="16"/>
        <v>32 - MARCIAC</v>
      </c>
      <c r="R1091" s="146"/>
      <c r="S1091" s="146"/>
      <c r="T1091" s="80" t="s">
        <v>213</v>
      </c>
    </row>
    <row r="1092" spans="14:20">
      <c r="N1092" s="80">
        <v>32</v>
      </c>
      <c r="O1092" s="80">
        <v>32234</v>
      </c>
      <c r="P1092" s="80" t="s">
        <v>1329</v>
      </c>
      <c r="Q1092" s="15" t="str">
        <f t="shared" si="16"/>
        <v>32 - MARESTAING</v>
      </c>
      <c r="R1092" s="146"/>
      <c r="S1092" s="146"/>
      <c r="T1092" s="80" t="s">
        <v>213</v>
      </c>
    </row>
    <row r="1093" spans="14:20">
      <c r="N1093" s="80">
        <v>32</v>
      </c>
      <c r="O1093" s="80">
        <v>32235</v>
      </c>
      <c r="P1093" s="80" t="s">
        <v>1330</v>
      </c>
      <c r="Q1093" s="15" t="str">
        <f t="shared" si="16"/>
        <v>32 - MARGOUET-MEYMES</v>
      </c>
      <c r="R1093" s="146">
        <v>44546</v>
      </c>
      <c r="S1093" s="146">
        <v>44693</v>
      </c>
      <c r="T1093" s="80" t="s">
        <v>213</v>
      </c>
    </row>
    <row r="1094" spans="14:20">
      <c r="N1094" s="80">
        <v>32</v>
      </c>
      <c r="O1094" s="80">
        <v>32236</v>
      </c>
      <c r="P1094" s="80" t="s">
        <v>1331</v>
      </c>
      <c r="Q1094" s="15" t="str">
        <f t="shared" si="16"/>
        <v>32 - MARGUESTAU</v>
      </c>
      <c r="R1094" s="146">
        <v>44551</v>
      </c>
      <c r="S1094" s="146">
        <v>44661</v>
      </c>
      <c r="T1094" s="80" t="s">
        <v>213</v>
      </c>
    </row>
    <row r="1095" spans="14:20">
      <c r="N1095" s="80">
        <v>32</v>
      </c>
      <c r="O1095" s="80">
        <v>32238</v>
      </c>
      <c r="P1095" s="80" t="s">
        <v>1332</v>
      </c>
      <c r="Q1095" s="15" t="str">
        <f t="shared" si="16"/>
        <v>32 - MARSEILLAN</v>
      </c>
      <c r="R1095" s="146">
        <v>44621</v>
      </c>
      <c r="S1095" s="146">
        <v>44690</v>
      </c>
      <c r="T1095" s="80" t="s">
        <v>213</v>
      </c>
    </row>
    <row r="1096" spans="14:20">
      <c r="N1096" s="80">
        <v>32</v>
      </c>
      <c r="O1096" s="80">
        <v>32239</v>
      </c>
      <c r="P1096" s="80" t="s">
        <v>1333</v>
      </c>
      <c r="Q1096" s="15" t="str">
        <f t="shared" si="16"/>
        <v>32 - MARSOLAN</v>
      </c>
      <c r="R1096" s="146">
        <v>44572</v>
      </c>
      <c r="S1096" s="146">
        <v>44629</v>
      </c>
      <c r="T1096" s="80" t="s">
        <v>213</v>
      </c>
    </row>
    <row r="1097" spans="14:20">
      <c r="N1097" s="80">
        <v>32</v>
      </c>
      <c r="O1097" s="80">
        <v>32240</v>
      </c>
      <c r="P1097" s="80" t="s">
        <v>1334</v>
      </c>
      <c r="Q1097" s="15" t="str">
        <f t="shared" si="16"/>
        <v>32 - MASCARAS</v>
      </c>
      <c r="R1097" s="146">
        <v>44626</v>
      </c>
      <c r="S1097" s="146">
        <v>44690</v>
      </c>
      <c r="T1097" s="80" t="s">
        <v>213</v>
      </c>
    </row>
    <row r="1098" spans="14:20">
      <c r="N1098" s="80">
        <v>32</v>
      </c>
      <c r="O1098" s="80">
        <v>32241</v>
      </c>
      <c r="P1098" s="80" t="s">
        <v>1335</v>
      </c>
      <c r="Q1098" s="15" t="str">
        <f t="shared" si="16"/>
        <v>32 - MAS-D'AUVIGNON</v>
      </c>
      <c r="R1098" s="146">
        <v>44572</v>
      </c>
      <c r="S1098" s="146">
        <v>44629</v>
      </c>
      <c r="T1098" s="80" t="s">
        <v>213</v>
      </c>
    </row>
    <row r="1099" spans="14:20">
      <c r="N1099" s="80">
        <v>32</v>
      </c>
      <c r="O1099" s="80">
        <v>32242</v>
      </c>
      <c r="P1099" s="80" t="s">
        <v>1336</v>
      </c>
      <c r="Q1099" s="15" t="str">
        <f t="shared" si="16"/>
        <v>32 - MASSEUBE</v>
      </c>
      <c r="R1099" s="146">
        <v>44617</v>
      </c>
      <c r="S1099" s="146">
        <v>44686</v>
      </c>
      <c r="T1099" s="80" t="s">
        <v>213</v>
      </c>
    </row>
    <row r="1100" spans="14:20">
      <c r="N1100" s="80">
        <v>32</v>
      </c>
      <c r="O1100" s="80">
        <v>32243</v>
      </c>
      <c r="P1100" s="80" t="s">
        <v>1337</v>
      </c>
      <c r="Q1100" s="15" t="str">
        <f t="shared" ref="Q1100:Q1163" si="17">CONCATENATE(N1100," - ",P1100)</f>
        <v>32 - MAULEON-D'ARMAGNAC</v>
      </c>
      <c r="R1100" s="146">
        <v>44580</v>
      </c>
      <c r="S1100" s="146">
        <v>44677</v>
      </c>
      <c r="T1100" s="80" t="s">
        <v>213</v>
      </c>
    </row>
    <row r="1101" spans="14:20">
      <c r="N1101" s="80">
        <v>32</v>
      </c>
      <c r="O1101" s="80">
        <v>32244</v>
      </c>
      <c r="P1101" s="80" t="s">
        <v>1338</v>
      </c>
      <c r="Q1101" s="15" t="str">
        <f t="shared" si="17"/>
        <v>32 - MAULICHERES</v>
      </c>
      <c r="R1101" s="146">
        <v>44573</v>
      </c>
      <c r="S1101" s="146">
        <v>44677</v>
      </c>
      <c r="T1101" s="80" t="s">
        <v>213</v>
      </c>
    </row>
    <row r="1102" spans="14:20">
      <c r="N1102" s="80">
        <v>32</v>
      </c>
      <c r="O1102" s="80">
        <v>32245</v>
      </c>
      <c r="P1102" s="80" t="s">
        <v>1339</v>
      </c>
      <c r="Q1102" s="15" t="str">
        <f t="shared" si="17"/>
        <v>32 - MAUMUSSON-LAGUIAN</v>
      </c>
      <c r="R1102" s="146">
        <v>44573</v>
      </c>
      <c r="S1102" s="146">
        <v>44677</v>
      </c>
      <c r="T1102" s="80" t="s">
        <v>213</v>
      </c>
    </row>
    <row r="1103" spans="14:20">
      <c r="N1103" s="80">
        <v>32</v>
      </c>
      <c r="O1103" s="80">
        <v>32246</v>
      </c>
      <c r="P1103" s="80" t="s">
        <v>1340</v>
      </c>
      <c r="Q1103" s="15" t="str">
        <f t="shared" si="17"/>
        <v>32 - MAUPAS</v>
      </c>
      <c r="R1103" s="146">
        <v>44546</v>
      </c>
      <c r="S1103" s="146">
        <v>44661</v>
      </c>
      <c r="T1103" s="80" t="s">
        <v>213</v>
      </c>
    </row>
    <row r="1104" spans="14:20">
      <c r="N1104" s="80">
        <v>32</v>
      </c>
      <c r="O1104" s="80">
        <v>32247</v>
      </c>
      <c r="P1104" s="80" t="s">
        <v>1341</v>
      </c>
      <c r="Q1104" s="15" t="str">
        <f t="shared" si="17"/>
        <v>32 - MAURENS</v>
      </c>
      <c r="R1104" s="146"/>
      <c r="S1104" s="146"/>
      <c r="T1104" s="80" t="s">
        <v>213</v>
      </c>
    </row>
    <row r="1105" spans="14:20">
      <c r="N1105" s="80">
        <v>32</v>
      </c>
      <c r="O1105" s="80">
        <v>32248</v>
      </c>
      <c r="P1105" s="80" t="s">
        <v>1342</v>
      </c>
      <c r="Q1105" s="15" t="str">
        <f t="shared" si="17"/>
        <v>32 - MAUROUX</v>
      </c>
      <c r="R1105" s="146"/>
      <c r="S1105" s="146"/>
      <c r="T1105" s="80" t="s">
        <v>213</v>
      </c>
    </row>
    <row r="1106" spans="14:20">
      <c r="N1106" s="80">
        <v>32</v>
      </c>
      <c r="O1106" s="80">
        <v>32250</v>
      </c>
      <c r="P1106" s="80" t="s">
        <v>1343</v>
      </c>
      <c r="Q1106" s="15" t="str">
        <f t="shared" si="17"/>
        <v>32 - MEILHAN</v>
      </c>
      <c r="R1106" s="146">
        <v>44621</v>
      </c>
      <c r="S1106" s="146">
        <v>44656</v>
      </c>
      <c r="T1106" s="80" t="s">
        <v>213</v>
      </c>
    </row>
    <row r="1107" spans="14:20">
      <c r="N1107" s="80">
        <v>32</v>
      </c>
      <c r="O1107" s="80">
        <v>32251</v>
      </c>
      <c r="P1107" s="80" t="s">
        <v>1344</v>
      </c>
      <c r="Q1107" s="15" t="str">
        <f t="shared" si="17"/>
        <v>32 - MERENS</v>
      </c>
      <c r="R1107" s="146"/>
      <c r="S1107" s="146"/>
      <c r="T1107" s="80" t="s">
        <v>213</v>
      </c>
    </row>
    <row r="1108" spans="14:20">
      <c r="N1108" s="80">
        <v>32</v>
      </c>
      <c r="O1108" s="80">
        <v>32252</v>
      </c>
      <c r="P1108" s="80" t="s">
        <v>1345</v>
      </c>
      <c r="Q1108" s="15" t="str">
        <f t="shared" si="17"/>
        <v>32 - MIELAN</v>
      </c>
      <c r="R1108" s="146">
        <v>44615</v>
      </c>
      <c r="S1108" s="146">
        <v>44690</v>
      </c>
      <c r="T1108" s="80" t="s">
        <v>213</v>
      </c>
    </row>
    <row r="1109" spans="14:20">
      <c r="N1109" s="80">
        <v>32</v>
      </c>
      <c r="O1109" s="80">
        <v>32253</v>
      </c>
      <c r="P1109" s="80" t="s">
        <v>1346</v>
      </c>
      <c r="Q1109" s="15" t="str">
        <f t="shared" si="17"/>
        <v>32 - MIRADOUX</v>
      </c>
      <c r="R1109" s="146"/>
      <c r="S1109" s="146"/>
      <c r="T1109" s="80" t="s">
        <v>213</v>
      </c>
    </row>
    <row r="1110" spans="14:20">
      <c r="N1110" s="80">
        <v>32</v>
      </c>
      <c r="O1110" s="80">
        <v>32254</v>
      </c>
      <c r="P1110" s="80" t="s">
        <v>1347</v>
      </c>
      <c r="Q1110" s="15" t="str">
        <f t="shared" si="17"/>
        <v>32 - MIRAMONT-D'ASTARAC</v>
      </c>
      <c r="R1110" s="146">
        <v>44621</v>
      </c>
      <c r="S1110" s="146">
        <v>44690</v>
      </c>
      <c r="T1110" s="80" t="s">
        <v>213</v>
      </c>
    </row>
    <row r="1111" spans="14:20">
      <c r="N1111" s="80">
        <v>32</v>
      </c>
      <c r="O1111" s="80">
        <v>32255</v>
      </c>
      <c r="P1111" s="80" t="s">
        <v>1348</v>
      </c>
      <c r="Q1111" s="15" t="str">
        <f t="shared" si="17"/>
        <v>32 - MIRAMONT-LATOUR</v>
      </c>
      <c r="R1111" s="146">
        <v>44580</v>
      </c>
      <c r="S1111" s="146">
        <v>44629</v>
      </c>
      <c r="T1111" s="80" t="s">
        <v>213</v>
      </c>
    </row>
    <row r="1112" spans="14:20">
      <c r="N1112" s="80">
        <v>32</v>
      </c>
      <c r="O1112" s="80">
        <v>32256</v>
      </c>
      <c r="P1112" s="80" t="s">
        <v>1349</v>
      </c>
      <c r="Q1112" s="15" t="str">
        <f t="shared" si="17"/>
        <v>32 - MIRANDE</v>
      </c>
      <c r="R1112" s="146">
        <v>44621</v>
      </c>
      <c r="S1112" s="146">
        <v>44690</v>
      </c>
      <c r="T1112" s="80" t="s">
        <v>213</v>
      </c>
    </row>
    <row r="1113" spans="14:20">
      <c r="N1113" s="80">
        <v>32</v>
      </c>
      <c r="O1113" s="80">
        <v>32257</v>
      </c>
      <c r="P1113" s="80" t="s">
        <v>1350</v>
      </c>
      <c r="Q1113" s="15" t="str">
        <f t="shared" si="17"/>
        <v>32 - MIRANNES</v>
      </c>
      <c r="R1113" s="146">
        <v>44621</v>
      </c>
      <c r="S1113" s="146">
        <v>44690</v>
      </c>
      <c r="T1113" s="80" t="s">
        <v>213</v>
      </c>
    </row>
    <row r="1114" spans="14:20">
      <c r="N1114" s="80">
        <v>32</v>
      </c>
      <c r="O1114" s="80">
        <v>32258</v>
      </c>
      <c r="P1114" s="80" t="s">
        <v>1351</v>
      </c>
      <c r="Q1114" s="15" t="str">
        <f t="shared" si="17"/>
        <v>32 - MIREPOIX</v>
      </c>
      <c r="R1114" s="146"/>
      <c r="S1114" s="146"/>
      <c r="T1114" s="80" t="s">
        <v>213</v>
      </c>
    </row>
    <row r="1115" spans="14:20">
      <c r="N1115" s="80">
        <v>32</v>
      </c>
      <c r="O1115" s="80">
        <v>32261</v>
      </c>
      <c r="P1115" s="80" t="s">
        <v>1352</v>
      </c>
      <c r="Q1115" s="15" t="str">
        <f t="shared" si="17"/>
        <v>32 - MONBLANC</v>
      </c>
      <c r="R1115" s="146"/>
      <c r="S1115" s="146"/>
      <c r="T1115" s="80" t="s">
        <v>213</v>
      </c>
    </row>
    <row r="1116" spans="14:20">
      <c r="N1116" s="80">
        <v>32</v>
      </c>
      <c r="O1116" s="80">
        <v>32263</v>
      </c>
      <c r="P1116" s="80" t="s">
        <v>1353</v>
      </c>
      <c r="Q1116" s="15" t="str">
        <f t="shared" si="17"/>
        <v>32 - MONCASSIN</v>
      </c>
      <c r="R1116" s="146">
        <v>44617</v>
      </c>
      <c r="S1116" s="146">
        <v>44686</v>
      </c>
      <c r="T1116" s="80" t="s">
        <v>213</v>
      </c>
    </row>
    <row r="1117" spans="14:20">
      <c r="N1117" s="80">
        <v>32</v>
      </c>
      <c r="O1117" s="80">
        <v>32264</v>
      </c>
      <c r="P1117" s="80" t="s">
        <v>1354</v>
      </c>
      <c r="Q1117" s="15" t="str">
        <f t="shared" si="17"/>
        <v>32 - MONCLAR</v>
      </c>
      <c r="R1117" s="146">
        <v>44580</v>
      </c>
      <c r="S1117" s="146">
        <v>44677</v>
      </c>
      <c r="T1117" s="80" t="s">
        <v>213</v>
      </c>
    </row>
    <row r="1118" spans="14:20">
      <c r="N1118" s="80">
        <v>32</v>
      </c>
      <c r="O1118" s="80">
        <v>32265</v>
      </c>
      <c r="P1118" s="80" t="s">
        <v>1355</v>
      </c>
      <c r="Q1118" s="15" t="str">
        <f t="shared" si="17"/>
        <v>32 - MONCLAR-SUR-LOSSE</v>
      </c>
      <c r="R1118" s="146">
        <v>44621</v>
      </c>
      <c r="S1118" s="146">
        <v>44690</v>
      </c>
      <c r="T1118" s="80" t="s">
        <v>213</v>
      </c>
    </row>
    <row r="1119" spans="14:20">
      <c r="N1119" s="80">
        <v>32</v>
      </c>
      <c r="O1119" s="80">
        <v>32266</v>
      </c>
      <c r="P1119" s="80" t="s">
        <v>1356</v>
      </c>
      <c r="Q1119" s="15" t="str">
        <f t="shared" si="17"/>
        <v>32 - MONCORNEIL-GRAZAN</v>
      </c>
      <c r="R1119" s="146">
        <v>44621</v>
      </c>
      <c r="S1119" s="146">
        <v>44656</v>
      </c>
      <c r="T1119" s="80" t="s">
        <v>213</v>
      </c>
    </row>
    <row r="1120" spans="14:20">
      <c r="N1120" s="80">
        <v>32</v>
      </c>
      <c r="O1120" s="80">
        <v>32267</v>
      </c>
      <c r="P1120" s="80" t="s">
        <v>1357</v>
      </c>
      <c r="Q1120" s="15" t="str">
        <f t="shared" si="17"/>
        <v>32 - MONFERRAN-PLAVES</v>
      </c>
      <c r="R1120" s="146">
        <v>44621</v>
      </c>
      <c r="S1120" s="146">
        <v>44656</v>
      </c>
      <c r="T1120" s="80" t="s">
        <v>213</v>
      </c>
    </row>
    <row r="1121" spans="14:20">
      <c r="N1121" s="80">
        <v>32</v>
      </c>
      <c r="O1121" s="80">
        <v>32268</v>
      </c>
      <c r="P1121" s="80" t="s">
        <v>1358</v>
      </c>
      <c r="Q1121" s="15" t="str">
        <f t="shared" si="17"/>
        <v>32 - MONFERRAN-SAVES</v>
      </c>
      <c r="R1121" s="146"/>
      <c r="S1121" s="146"/>
      <c r="T1121" s="80" t="s">
        <v>1146</v>
      </c>
    </row>
    <row r="1122" spans="14:20">
      <c r="N1122" s="80">
        <v>32</v>
      </c>
      <c r="O1122" s="80">
        <v>32271</v>
      </c>
      <c r="P1122" s="80" t="s">
        <v>1359</v>
      </c>
      <c r="Q1122" s="15" t="str">
        <f t="shared" si="17"/>
        <v>32 - MONGUILHEM</v>
      </c>
      <c r="R1122" s="146">
        <v>44575</v>
      </c>
      <c r="S1122" s="146">
        <v>44677</v>
      </c>
      <c r="T1122" s="80" t="s">
        <v>213</v>
      </c>
    </row>
    <row r="1123" spans="14:20">
      <c r="N1123" s="80">
        <v>32</v>
      </c>
      <c r="O1123" s="80">
        <v>32272</v>
      </c>
      <c r="P1123" s="80" t="s">
        <v>1360</v>
      </c>
      <c r="Q1123" s="15" t="str">
        <f t="shared" si="17"/>
        <v>32 - MONLAUR-BERNET</v>
      </c>
      <c r="R1123" s="146">
        <v>44617</v>
      </c>
      <c r="S1123" s="146">
        <v>44686</v>
      </c>
      <c r="T1123" s="80" t="s">
        <v>213</v>
      </c>
    </row>
    <row r="1124" spans="14:20">
      <c r="N1124" s="80">
        <v>32</v>
      </c>
      <c r="O1124" s="80">
        <v>32273</v>
      </c>
      <c r="P1124" s="80" t="s">
        <v>1361</v>
      </c>
      <c r="Q1124" s="15" t="str">
        <f t="shared" si="17"/>
        <v>32 - MONLEZUN</v>
      </c>
      <c r="R1124" s="146">
        <v>44621</v>
      </c>
      <c r="S1124" s="146">
        <v>44690</v>
      </c>
      <c r="T1124" s="80" t="s">
        <v>213</v>
      </c>
    </row>
    <row r="1125" spans="14:20">
      <c r="N1125" s="80">
        <v>32</v>
      </c>
      <c r="O1125" s="80">
        <v>32274</v>
      </c>
      <c r="P1125" s="80" t="s">
        <v>1362</v>
      </c>
      <c r="Q1125" s="15" t="str">
        <f t="shared" si="17"/>
        <v>32 - MONLEZUN-D'ARMAGNAC</v>
      </c>
      <c r="R1125" s="146">
        <v>44573</v>
      </c>
      <c r="S1125" s="146">
        <v>44677</v>
      </c>
      <c r="T1125" s="80" t="s">
        <v>213</v>
      </c>
    </row>
    <row r="1126" spans="14:20">
      <c r="N1126" s="80">
        <v>32</v>
      </c>
      <c r="O1126" s="80">
        <v>32275</v>
      </c>
      <c r="P1126" s="80" t="s">
        <v>1363</v>
      </c>
      <c r="Q1126" s="15" t="str">
        <f t="shared" si="17"/>
        <v>32 - MONPARDIAC</v>
      </c>
      <c r="R1126" s="146">
        <v>44621</v>
      </c>
      <c r="S1126" s="146">
        <v>44690</v>
      </c>
      <c r="T1126" s="80" t="s">
        <v>213</v>
      </c>
    </row>
    <row r="1127" spans="14:20">
      <c r="N1127" s="80">
        <v>32</v>
      </c>
      <c r="O1127" s="80">
        <v>32278</v>
      </c>
      <c r="P1127" s="80" t="s">
        <v>872</v>
      </c>
      <c r="Q1127" s="15" t="str">
        <f t="shared" si="17"/>
        <v>32 - MONTAUT</v>
      </c>
      <c r="R1127" s="146">
        <v>44617</v>
      </c>
      <c r="S1127" s="146">
        <v>44686</v>
      </c>
      <c r="T1127" s="80" t="s">
        <v>213</v>
      </c>
    </row>
    <row r="1128" spans="14:20">
      <c r="N1128" s="80">
        <v>32</v>
      </c>
      <c r="O1128" s="80">
        <v>32280</v>
      </c>
      <c r="P1128" s="80" t="s">
        <v>1364</v>
      </c>
      <c r="Q1128" s="15" t="str">
        <f t="shared" si="17"/>
        <v>32 - MONT-D'ASTARAC</v>
      </c>
      <c r="R1128" s="146">
        <v>44617</v>
      </c>
      <c r="S1128" s="146">
        <v>44686</v>
      </c>
      <c r="T1128" s="80" t="s">
        <v>213</v>
      </c>
    </row>
    <row r="1129" spans="14:20">
      <c r="N1129" s="80">
        <v>32</v>
      </c>
      <c r="O1129" s="80">
        <v>32281</v>
      </c>
      <c r="P1129" s="80" t="s">
        <v>1365</v>
      </c>
      <c r="Q1129" s="15" t="str">
        <f t="shared" si="17"/>
        <v>32 - MONT-DE-MARRAST</v>
      </c>
      <c r="R1129" s="146">
        <v>44616</v>
      </c>
      <c r="S1129" s="146">
        <v>44686</v>
      </c>
      <c r="T1129" s="80" t="s">
        <v>213</v>
      </c>
    </row>
    <row r="1130" spans="14:20">
      <c r="N1130" s="80">
        <v>32</v>
      </c>
      <c r="O1130" s="80">
        <v>32283</v>
      </c>
      <c r="P1130" s="80" t="s">
        <v>1366</v>
      </c>
      <c r="Q1130" s="15" t="str">
        <f t="shared" si="17"/>
        <v>32 - MONTEGUT-ARROS</v>
      </c>
      <c r="R1130" s="146">
        <v>44610</v>
      </c>
      <c r="S1130" s="146">
        <v>44686</v>
      </c>
      <c r="T1130" s="80" t="s">
        <v>213</v>
      </c>
    </row>
    <row r="1131" spans="14:20">
      <c r="N1131" s="80">
        <v>32</v>
      </c>
      <c r="O1131" s="80">
        <v>32285</v>
      </c>
      <c r="P1131" s="80" t="s">
        <v>1367</v>
      </c>
      <c r="Q1131" s="15" t="str">
        <f t="shared" si="17"/>
        <v>32 - MONTESQUIOU</v>
      </c>
      <c r="R1131" s="146">
        <v>44621</v>
      </c>
      <c r="S1131" s="146">
        <v>44690</v>
      </c>
      <c r="T1131" s="80" t="s">
        <v>213</v>
      </c>
    </row>
    <row r="1132" spans="14:20">
      <c r="N1132" s="80">
        <v>32</v>
      </c>
      <c r="O1132" s="80">
        <v>32286</v>
      </c>
      <c r="P1132" s="80" t="s">
        <v>1368</v>
      </c>
      <c r="Q1132" s="15" t="str">
        <f t="shared" si="17"/>
        <v>32 - MONTESTRUC-SUR-GERS</v>
      </c>
      <c r="R1132" s="146">
        <v>44580</v>
      </c>
      <c r="S1132" s="146">
        <v>44629</v>
      </c>
      <c r="T1132" s="80" t="s">
        <v>213</v>
      </c>
    </row>
    <row r="1133" spans="14:20">
      <c r="N1133" s="80">
        <v>32</v>
      </c>
      <c r="O1133" s="80">
        <v>32287</v>
      </c>
      <c r="P1133" s="80" t="s">
        <v>1369</v>
      </c>
      <c r="Q1133" s="15" t="str">
        <f t="shared" si="17"/>
        <v>32 - MONTIES</v>
      </c>
      <c r="R1133" s="146">
        <v>44621</v>
      </c>
      <c r="S1133" s="146">
        <v>44656</v>
      </c>
      <c r="T1133" s="80" t="s">
        <v>213</v>
      </c>
    </row>
    <row r="1134" spans="14:20">
      <c r="N1134" s="80">
        <v>32</v>
      </c>
      <c r="O1134" s="80">
        <v>32288</v>
      </c>
      <c r="P1134" s="80" t="s">
        <v>1370</v>
      </c>
      <c r="Q1134" s="15" t="str">
        <f t="shared" si="17"/>
        <v>32 - MONTIRON</v>
      </c>
      <c r="R1134" s="146"/>
      <c r="S1134" s="146"/>
      <c r="T1134" s="80" t="s">
        <v>213</v>
      </c>
    </row>
    <row r="1135" spans="14:20">
      <c r="N1135" s="80">
        <v>32</v>
      </c>
      <c r="O1135" s="80">
        <v>32290</v>
      </c>
      <c r="P1135" s="80" t="s">
        <v>1371</v>
      </c>
      <c r="Q1135" s="15" t="str">
        <f t="shared" si="17"/>
        <v>32 - MONTREAL</v>
      </c>
      <c r="R1135" s="146">
        <v>44580</v>
      </c>
      <c r="S1135" s="146">
        <v>44661</v>
      </c>
      <c r="T1135" s="80" t="s">
        <v>213</v>
      </c>
    </row>
    <row r="1136" spans="14:20">
      <c r="N1136" s="80">
        <v>32</v>
      </c>
      <c r="O1136" s="80">
        <v>32291</v>
      </c>
      <c r="P1136" s="80" t="s">
        <v>1372</v>
      </c>
      <c r="Q1136" s="15" t="str">
        <f t="shared" si="17"/>
        <v>32 - MORMES</v>
      </c>
      <c r="R1136" s="146">
        <v>44573</v>
      </c>
      <c r="S1136" s="146">
        <v>44677</v>
      </c>
      <c r="T1136" s="80" t="s">
        <v>213</v>
      </c>
    </row>
    <row r="1137" spans="14:20">
      <c r="N1137" s="80">
        <v>32</v>
      </c>
      <c r="O1137" s="80">
        <v>32292</v>
      </c>
      <c r="P1137" s="80" t="s">
        <v>1373</v>
      </c>
      <c r="Q1137" s="15" t="str">
        <f t="shared" si="17"/>
        <v>32 - MOUCHAN</v>
      </c>
      <c r="R1137" s="146">
        <v>44580</v>
      </c>
      <c r="S1137" s="146">
        <v>44661</v>
      </c>
      <c r="T1137" s="80" t="s">
        <v>213</v>
      </c>
    </row>
    <row r="1138" spans="14:20">
      <c r="N1138" s="80">
        <v>32</v>
      </c>
      <c r="O1138" s="80">
        <v>32293</v>
      </c>
      <c r="P1138" s="80" t="s">
        <v>1374</v>
      </c>
      <c r="Q1138" s="15" t="str">
        <f t="shared" si="17"/>
        <v>32 - MOUCHES</v>
      </c>
      <c r="R1138" s="146">
        <v>44621</v>
      </c>
      <c r="S1138" s="146">
        <v>44690</v>
      </c>
      <c r="T1138" s="80" t="s">
        <v>213</v>
      </c>
    </row>
    <row r="1139" spans="14:20">
      <c r="N1139" s="80">
        <v>32</v>
      </c>
      <c r="O1139" s="80">
        <v>32294</v>
      </c>
      <c r="P1139" s="80" t="s">
        <v>1375</v>
      </c>
      <c r="Q1139" s="15" t="str">
        <f t="shared" si="17"/>
        <v>32 - MOUREDE</v>
      </c>
      <c r="R1139" s="146">
        <v>44573</v>
      </c>
      <c r="S1139" s="146">
        <v>44661</v>
      </c>
      <c r="T1139" s="80" t="s">
        <v>213</v>
      </c>
    </row>
    <row r="1140" spans="14:20">
      <c r="N1140" s="80">
        <v>32</v>
      </c>
      <c r="O1140" s="80">
        <v>32295</v>
      </c>
      <c r="P1140" s="80" t="s">
        <v>1376</v>
      </c>
      <c r="Q1140" s="15" t="str">
        <f t="shared" si="17"/>
        <v>32 - NIZAS</v>
      </c>
      <c r="R1140" s="146"/>
      <c r="S1140" s="146"/>
      <c r="T1140" s="80" t="s">
        <v>213</v>
      </c>
    </row>
    <row r="1141" spans="14:20">
      <c r="N1141" s="80">
        <v>32</v>
      </c>
      <c r="O1141" s="80">
        <v>32296</v>
      </c>
      <c r="P1141" s="80" t="s">
        <v>1377</v>
      </c>
      <c r="Q1141" s="15" t="str">
        <f t="shared" si="17"/>
        <v>32 - NOGARO</v>
      </c>
      <c r="R1141" s="146">
        <v>44546</v>
      </c>
      <c r="S1141" s="146">
        <v>44677</v>
      </c>
      <c r="T1141" s="80" t="s">
        <v>213</v>
      </c>
    </row>
    <row r="1142" spans="14:20">
      <c r="N1142" s="80">
        <v>32</v>
      </c>
      <c r="O1142" s="80">
        <v>32297</v>
      </c>
      <c r="P1142" s="80" t="s">
        <v>1378</v>
      </c>
      <c r="Q1142" s="15" t="str">
        <f t="shared" si="17"/>
        <v>32 - NOILHAN</v>
      </c>
      <c r="R1142" s="146"/>
      <c r="S1142" s="146"/>
      <c r="T1142" s="80" t="s">
        <v>213</v>
      </c>
    </row>
    <row r="1143" spans="14:20">
      <c r="N1143" s="80">
        <v>32</v>
      </c>
      <c r="O1143" s="80">
        <v>32299</v>
      </c>
      <c r="P1143" s="80" t="s">
        <v>1379</v>
      </c>
      <c r="Q1143" s="15" t="str">
        <f t="shared" si="17"/>
        <v>32 - NOULENS</v>
      </c>
      <c r="R1143" s="146">
        <v>44546</v>
      </c>
      <c r="S1143" s="146">
        <v>44661</v>
      </c>
      <c r="T1143" s="80" t="s">
        <v>213</v>
      </c>
    </row>
    <row r="1144" spans="14:20">
      <c r="N1144" s="80">
        <v>32</v>
      </c>
      <c r="O1144" s="80">
        <v>32300</v>
      </c>
      <c r="P1144" s="80" t="s">
        <v>1380</v>
      </c>
      <c r="Q1144" s="15" t="str">
        <f t="shared" si="17"/>
        <v>32 - ORBESSAN</v>
      </c>
      <c r="R1144" s="146">
        <v>44621</v>
      </c>
      <c r="S1144" s="146">
        <v>44656</v>
      </c>
      <c r="T1144" s="80" t="s">
        <v>213</v>
      </c>
    </row>
    <row r="1145" spans="14:20">
      <c r="N1145" s="80">
        <v>32</v>
      </c>
      <c r="O1145" s="80">
        <v>32302</v>
      </c>
      <c r="P1145" s="80" t="s">
        <v>1381</v>
      </c>
      <c r="Q1145" s="15" t="str">
        <f t="shared" si="17"/>
        <v>32 - ORNEZAN</v>
      </c>
      <c r="R1145" s="146">
        <v>44621</v>
      </c>
      <c r="S1145" s="146">
        <v>44656</v>
      </c>
      <c r="T1145" s="80" t="s">
        <v>213</v>
      </c>
    </row>
    <row r="1146" spans="14:20">
      <c r="N1146" s="80">
        <v>32</v>
      </c>
      <c r="O1146" s="80">
        <v>32303</v>
      </c>
      <c r="P1146" s="80" t="s">
        <v>1382</v>
      </c>
      <c r="Q1146" s="15" t="str">
        <f t="shared" si="17"/>
        <v>32 - PALLANNE</v>
      </c>
      <c r="R1146" s="146">
        <v>44621</v>
      </c>
      <c r="S1146" s="146">
        <v>44690</v>
      </c>
      <c r="T1146" s="80" t="s">
        <v>213</v>
      </c>
    </row>
    <row r="1147" spans="14:20">
      <c r="N1147" s="80">
        <v>32</v>
      </c>
      <c r="O1147" s="80">
        <v>32304</v>
      </c>
      <c r="P1147" s="80" t="s">
        <v>1383</v>
      </c>
      <c r="Q1147" s="15" t="str">
        <f t="shared" si="17"/>
        <v>32 - PANASSAC</v>
      </c>
      <c r="R1147" s="146">
        <v>44617</v>
      </c>
      <c r="S1147" s="146">
        <v>44686</v>
      </c>
      <c r="T1147" s="80" t="s">
        <v>213</v>
      </c>
    </row>
    <row r="1148" spans="14:20">
      <c r="N1148" s="80">
        <v>32</v>
      </c>
      <c r="O1148" s="80">
        <v>32305</v>
      </c>
      <c r="P1148" s="80" t="s">
        <v>1384</v>
      </c>
      <c r="Q1148" s="15" t="str">
        <f t="shared" si="17"/>
        <v>32 - PANJAS</v>
      </c>
      <c r="R1148" s="146">
        <v>44546</v>
      </c>
      <c r="S1148" s="146">
        <v>44661</v>
      </c>
      <c r="T1148" s="80" t="s">
        <v>213</v>
      </c>
    </row>
    <row r="1149" spans="14:20">
      <c r="N1149" s="80">
        <v>32</v>
      </c>
      <c r="O1149" s="80">
        <v>32306</v>
      </c>
      <c r="P1149" s="80" t="s">
        <v>1385</v>
      </c>
      <c r="Q1149" s="15" t="str">
        <f t="shared" si="17"/>
        <v>32 - PAUILHAC</v>
      </c>
      <c r="R1149" s="146">
        <v>44572</v>
      </c>
      <c r="S1149" s="146">
        <v>44629</v>
      </c>
      <c r="T1149" s="80" t="s">
        <v>213</v>
      </c>
    </row>
    <row r="1150" spans="14:20">
      <c r="N1150" s="80">
        <v>32</v>
      </c>
      <c r="O1150" s="80">
        <v>32308</v>
      </c>
      <c r="P1150" s="80" t="s">
        <v>1386</v>
      </c>
      <c r="Q1150" s="15" t="str">
        <f t="shared" si="17"/>
        <v>32 - PEBEES</v>
      </c>
      <c r="R1150" s="146"/>
      <c r="S1150" s="146"/>
      <c r="T1150" s="80" t="s">
        <v>213</v>
      </c>
    </row>
    <row r="1151" spans="14:20">
      <c r="N1151" s="80">
        <v>32</v>
      </c>
      <c r="O1151" s="80">
        <v>32310</v>
      </c>
      <c r="P1151" s="80" t="s">
        <v>1387</v>
      </c>
      <c r="Q1151" s="15" t="str">
        <f t="shared" si="17"/>
        <v>32 - PERCHEDE</v>
      </c>
      <c r="R1151" s="146">
        <v>44551</v>
      </c>
      <c r="S1151" s="146">
        <v>44677</v>
      </c>
      <c r="T1151" s="80" t="s">
        <v>213</v>
      </c>
    </row>
    <row r="1152" spans="14:20">
      <c r="N1152" s="80">
        <v>32</v>
      </c>
      <c r="O1152" s="80">
        <v>32314</v>
      </c>
      <c r="P1152" s="80" t="s">
        <v>1388</v>
      </c>
      <c r="Q1152" s="15" t="str">
        <f t="shared" si="17"/>
        <v>32 - PEYRECAVE</v>
      </c>
      <c r="R1152" s="146"/>
      <c r="S1152" s="146"/>
      <c r="T1152" s="80" t="s">
        <v>213</v>
      </c>
    </row>
    <row r="1153" spans="14:20">
      <c r="N1153" s="80">
        <v>32</v>
      </c>
      <c r="O1153" s="80">
        <v>32315</v>
      </c>
      <c r="P1153" s="80" t="s">
        <v>1389</v>
      </c>
      <c r="Q1153" s="15" t="str">
        <f t="shared" si="17"/>
        <v>32 - PEYRUSSE-GRANDE</v>
      </c>
      <c r="R1153" s="146">
        <v>44635</v>
      </c>
      <c r="S1153" s="146">
        <v>44690</v>
      </c>
      <c r="T1153" s="80" t="s">
        <v>213</v>
      </c>
    </row>
    <row r="1154" spans="14:20">
      <c r="N1154" s="80">
        <v>32</v>
      </c>
      <c r="O1154" s="80">
        <v>32316</v>
      </c>
      <c r="P1154" s="80" t="s">
        <v>1390</v>
      </c>
      <c r="Q1154" s="15" t="str">
        <f t="shared" si="17"/>
        <v>32 - PEYRUSSE-MASSAS</v>
      </c>
      <c r="R1154" s="146"/>
      <c r="S1154" s="146"/>
      <c r="T1154" s="80" t="s">
        <v>213</v>
      </c>
    </row>
    <row r="1155" spans="14:20">
      <c r="N1155" s="80">
        <v>32</v>
      </c>
      <c r="O1155" s="80">
        <v>32317</v>
      </c>
      <c r="P1155" s="80" t="s">
        <v>1391</v>
      </c>
      <c r="Q1155" s="15" t="str">
        <f t="shared" si="17"/>
        <v>32 - PEYRUSSE-VIEILLE</v>
      </c>
      <c r="R1155" s="146">
        <v>44646</v>
      </c>
      <c r="S1155" s="146">
        <v>44693</v>
      </c>
      <c r="T1155" s="80" t="s">
        <v>213</v>
      </c>
    </row>
    <row r="1156" spans="14:20">
      <c r="N1156" s="80">
        <v>32</v>
      </c>
      <c r="O1156" s="80">
        <v>32318</v>
      </c>
      <c r="P1156" s="80" t="s">
        <v>1392</v>
      </c>
      <c r="Q1156" s="15" t="str">
        <f t="shared" si="17"/>
        <v>32 - PIS</v>
      </c>
      <c r="R1156" s="146">
        <v>44580</v>
      </c>
      <c r="S1156" s="146">
        <v>44629</v>
      </c>
      <c r="T1156" s="80" t="s">
        <v>213</v>
      </c>
    </row>
    <row r="1157" spans="14:20">
      <c r="N1157" s="80">
        <v>32</v>
      </c>
      <c r="O1157" s="80">
        <v>32319</v>
      </c>
      <c r="P1157" s="80" t="s">
        <v>780</v>
      </c>
      <c r="Q1157" s="15" t="str">
        <f t="shared" si="17"/>
        <v>32 - PLAISANCE</v>
      </c>
      <c r="R1157" s="146">
        <v>44575</v>
      </c>
      <c r="S1157" s="146">
        <v>44661</v>
      </c>
      <c r="T1157" s="80" t="s">
        <v>213</v>
      </c>
    </row>
    <row r="1158" spans="14:20">
      <c r="N1158" s="80">
        <v>32</v>
      </c>
      <c r="O1158" s="80">
        <v>32320</v>
      </c>
      <c r="P1158" s="80" t="s">
        <v>1393</v>
      </c>
      <c r="Q1158" s="15" t="str">
        <f t="shared" si="17"/>
        <v>32 - PLIEUX</v>
      </c>
      <c r="R1158" s="146"/>
      <c r="S1158" s="146"/>
      <c r="T1158" s="80" t="s">
        <v>213</v>
      </c>
    </row>
    <row r="1159" spans="14:20">
      <c r="N1159" s="80">
        <v>32</v>
      </c>
      <c r="O1159" s="80">
        <v>32321</v>
      </c>
      <c r="P1159" s="80" t="s">
        <v>1394</v>
      </c>
      <c r="Q1159" s="15" t="str">
        <f t="shared" si="17"/>
        <v>32 - POLASTRON</v>
      </c>
      <c r="R1159" s="146"/>
      <c r="S1159" s="146"/>
      <c r="T1159" s="80" t="s">
        <v>213</v>
      </c>
    </row>
    <row r="1160" spans="14:20">
      <c r="N1160" s="80">
        <v>32</v>
      </c>
      <c r="O1160" s="80">
        <v>32322</v>
      </c>
      <c r="P1160" s="80" t="s">
        <v>1395</v>
      </c>
      <c r="Q1160" s="15" t="str">
        <f t="shared" si="17"/>
        <v>32 - POMPIAC</v>
      </c>
      <c r="R1160" s="146"/>
      <c r="S1160" s="146"/>
      <c r="T1160" s="80" t="s">
        <v>213</v>
      </c>
    </row>
    <row r="1161" spans="14:20">
      <c r="N1161" s="80">
        <v>32</v>
      </c>
      <c r="O1161" s="80">
        <v>32323</v>
      </c>
      <c r="P1161" s="80" t="s">
        <v>1396</v>
      </c>
      <c r="Q1161" s="15" t="str">
        <f t="shared" si="17"/>
        <v>32 - PONSAMPERE</v>
      </c>
      <c r="R1161" s="146">
        <v>44621</v>
      </c>
      <c r="S1161" s="146">
        <v>44690</v>
      </c>
      <c r="T1161" s="80" t="s">
        <v>213</v>
      </c>
    </row>
    <row r="1162" spans="14:20">
      <c r="N1162" s="80">
        <v>32</v>
      </c>
      <c r="O1162" s="80">
        <v>32324</v>
      </c>
      <c r="P1162" s="80" t="s">
        <v>1397</v>
      </c>
      <c r="Q1162" s="15" t="str">
        <f t="shared" si="17"/>
        <v>32 - PONSAN-SOUBIRAN</v>
      </c>
      <c r="R1162" s="146">
        <v>44617</v>
      </c>
      <c r="S1162" s="146">
        <v>44686</v>
      </c>
      <c r="T1162" s="80" t="s">
        <v>213</v>
      </c>
    </row>
    <row r="1163" spans="14:20">
      <c r="N1163" s="80">
        <v>32</v>
      </c>
      <c r="O1163" s="80">
        <v>32325</v>
      </c>
      <c r="P1163" s="80" t="s">
        <v>1398</v>
      </c>
      <c r="Q1163" s="15" t="str">
        <f t="shared" si="17"/>
        <v>32 - POUYDRAGUIN</v>
      </c>
      <c r="R1163" s="146">
        <v>44575</v>
      </c>
      <c r="S1163" s="146">
        <v>44693</v>
      </c>
      <c r="T1163" s="80" t="s">
        <v>1399</v>
      </c>
    </row>
    <row r="1164" spans="14:20">
      <c r="N1164" s="80">
        <v>32</v>
      </c>
      <c r="O1164" s="80">
        <v>32326</v>
      </c>
      <c r="P1164" s="80" t="s">
        <v>1400</v>
      </c>
      <c r="Q1164" s="15" t="str">
        <f t="shared" ref="Q1164:Q1227" si="18">CONCATENATE(N1164," - ",P1164)</f>
        <v>32 - POUYLEBON</v>
      </c>
      <c r="R1164" s="146">
        <v>44621</v>
      </c>
      <c r="S1164" s="146">
        <v>44690</v>
      </c>
      <c r="T1164" s="80" t="s">
        <v>213</v>
      </c>
    </row>
    <row r="1165" spans="14:20">
      <c r="N1165" s="80">
        <v>32</v>
      </c>
      <c r="O1165" s="80">
        <v>32327</v>
      </c>
      <c r="P1165" s="80" t="s">
        <v>1401</v>
      </c>
      <c r="Q1165" s="15" t="str">
        <f t="shared" si="18"/>
        <v>32 - POUY-LOUBRIN</v>
      </c>
      <c r="R1165" s="146">
        <v>44621</v>
      </c>
      <c r="S1165" s="146">
        <v>44656</v>
      </c>
      <c r="T1165" s="80" t="s">
        <v>213</v>
      </c>
    </row>
    <row r="1166" spans="14:20">
      <c r="N1166" s="80">
        <v>32</v>
      </c>
      <c r="O1166" s="80">
        <v>32329</v>
      </c>
      <c r="P1166" s="80" t="s">
        <v>1402</v>
      </c>
      <c r="Q1166" s="15" t="str">
        <f t="shared" si="18"/>
        <v>32 - PRECHAC</v>
      </c>
      <c r="R1166" s="146">
        <v>44580</v>
      </c>
      <c r="S1166" s="146">
        <v>44629</v>
      </c>
      <c r="T1166" s="80" t="s">
        <v>213</v>
      </c>
    </row>
    <row r="1167" spans="14:20">
      <c r="N1167" s="80">
        <v>32</v>
      </c>
      <c r="O1167" s="80">
        <v>32330</v>
      </c>
      <c r="P1167" s="80" t="s">
        <v>1403</v>
      </c>
      <c r="Q1167" s="15" t="str">
        <f t="shared" si="18"/>
        <v>32 - PRECHAC-SUR-ADOUR</v>
      </c>
      <c r="R1167" s="146">
        <v>44574</v>
      </c>
      <c r="S1167" s="146">
        <v>44661</v>
      </c>
      <c r="T1167" s="80" t="s">
        <v>213</v>
      </c>
    </row>
    <row r="1168" spans="14:20">
      <c r="N1168" s="80">
        <v>32</v>
      </c>
      <c r="O1168" s="80">
        <v>32331</v>
      </c>
      <c r="P1168" s="80" t="s">
        <v>1404</v>
      </c>
      <c r="Q1168" s="15" t="str">
        <f t="shared" si="18"/>
        <v>32 - PREIGNAN</v>
      </c>
      <c r="R1168" s="146"/>
      <c r="S1168" s="146"/>
      <c r="T1168" s="80" t="s">
        <v>213</v>
      </c>
    </row>
    <row r="1169" spans="14:20">
      <c r="N1169" s="80">
        <v>32</v>
      </c>
      <c r="O1169" s="80">
        <v>32332</v>
      </c>
      <c r="P1169" s="80" t="s">
        <v>1405</v>
      </c>
      <c r="Q1169" s="15" t="str">
        <f t="shared" si="18"/>
        <v>32 - PRENERON</v>
      </c>
      <c r="R1169" s="146">
        <v>44573</v>
      </c>
      <c r="S1169" s="146">
        <v>44661</v>
      </c>
      <c r="T1169" s="80" t="s">
        <v>213</v>
      </c>
    </row>
    <row r="1170" spans="14:20">
      <c r="N1170" s="80">
        <v>32</v>
      </c>
      <c r="O1170" s="80">
        <v>32333</v>
      </c>
      <c r="P1170" s="80" t="s">
        <v>1406</v>
      </c>
      <c r="Q1170" s="15" t="str">
        <f t="shared" si="18"/>
        <v>32 - PROJAN</v>
      </c>
      <c r="R1170" s="146">
        <v>44565</v>
      </c>
      <c r="S1170" s="146">
        <v>44677</v>
      </c>
      <c r="T1170" s="80" t="s">
        <v>213</v>
      </c>
    </row>
    <row r="1171" spans="14:20">
      <c r="N1171" s="80">
        <v>32</v>
      </c>
      <c r="O1171" s="80">
        <v>32335</v>
      </c>
      <c r="P1171" s="80" t="s">
        <v>1407</v>
      </c>
      <c r="Q1171" s="15" t="str">
        <f t="shared" si="18"/>
        <v>32 - PUYCASQUIER</v>
      </c>
      <c r="R1171" s="146"/>
      <c r="S1171" s="146"/>
      <c r="T1171" s="80" t="s">
        <v>213</v>
      </c>
    </row>
    <row r="1172" spans="14:20">
      <c r="N1172" s="80">
        <v>32</v>
      </c>
      <c r="O1172" s="80">
        <v>32337</v>
      </c>
      <c r="P1172" s="80" t="s">
        <v>1408</v>
      </c>
      <c r="Q1172" s="15" t="str">
        <f t="shared" si="18"/>
        <v>32 - PUYSEGUR</v>
      </c>
      <c r="R1172" s="146">
        <v>44580</v>
      </c>
      <c r="S1172" s="146">
        <v>44629</v>
      </c>
      <c r="T1172" s="80" t="s">
        <v>213</v>
      </c>
    </row>
    <row r="1173" spans="14:20">
      <c r="N1173" s="80">
        <v>32</v>
      </c>
      <c r="O1173" s="80">
        <v>32338</v>
      </c>
      <c r="P1173" s="80" t="s">
        <v>1409</v>
      </c>
      <c r="Q1173" s="15" t="str">
        <f t="shared" si="18"/>
        <v>32 - RAMOUZENS</v>
      </c>
      <c r="R1173" s="146">
        <v>44546</v>
      </c>
      <c r="S1173" s="146">
        <v>44661</v>
      </c>
      <c r="T1173" s="80" t="s">
        <v>213</v>
      </c>
    </row>
    <row r="1174" spans="14:20">
      <c r="N1174" s="80">
        <v>32</v>
      </c>
      <c r="O1174" s="80">
        <v>32339</v>
      </c>
      <c r="P1174" s="80" t="s">
        <v>1410</v>
      </c>
      <c r="Q1174" s="15" t="str">
        <f t="shared" si="18"/>
        <v>32 - RAZENGUES</v>
      </c>
      <c r="R1174" s="146"/>
      <c r="S1174" s="146"/>
      <c r="T1174" s="80" t="s">
        <v>213</v>
      </c>
    </row>
    <row r="1175" spans="14:20">
      <c r="N1175" s="80">
        <v>32</v>
      </c>
      <c r="O1175" s="80">
        <v>32340</v>
      </c>
      <c r="P1175" s="80" t="s">
        <v>1411</v>
      </c>
      <c r="Q1175" s="15" t="str">
        <f t="shared" si="18"/>
        <v>32 - REANS</v>
      </c>
      <c r="R1175" s="146">
        <v>44546</v>
      </c>
      <c r="S1175" s="146">
        <v>44661</v>
      </c>
      <c r="T1175" s="80" t="s">
        <v>213</v>
      </c>
    </row>
    <row r="1176" spans="14:20">
      <c r="N1176" s="80">
        <v>32</v>
      </c>
      <c r="O1176" s="80">
        <v>32341</v>
      </c>
      <c r="P1176" s="80" t="s">
        <v>1412</v>
      </c>
      <c r="Q1176" s="15" t="str">
        <f t="shared" si="18"/>
        <v>32 - REJAUMONT</v>
      </c>
      <c r="R1176" s="146">
        <v>44580</v>
      </c>
      <c r="S1176" s="146">
        <v>44629</v>
      </c>
      <c r="T1176" s="80" t="s">
        <v>213</v>
      </c>
    </row>
    <row r="1177" spans="14:20">
      <c r="N1177" s="80">
        <v>32</v>
      </c>
      <c r="O1177" s="80">
        <v>32342</v>
      </c>
      <c r="P1177" s="80" t="s">
        <v>1413</v>
      </c>
      <c r="Q1177" s="15" t="str">
        <f t="shared" si="18"/>
        <v>32 - RICOURT</v>
      </c>
      <c r="R1177" s="146">
        <v>44621</v>
      </c>
      <c r="S1177" s="146">
        <v>44690</v>
      </c>
      <c r="T1177" s="80" t="s">
        <v>213</v>
      </c>
    </row>
    <row r="1178" spans="14:20">
      <c r="N1178" s="80">
        <v>32</v>
      </c>
      <c r="O1178" s="80">
        <v>32343</v>
      </c>
      <c r="P1178" s="80" t="s">
        <v>1414</v>
      </c>
      <c r="Q1178" s="15" t="str">
        <f t="shared" si="18"/>
        <v>32 - RIGUEPEU</v>
      </c>
      <c r="R1178" s="146">
        <v>44635</v>
      </c>
      <c r="S1178" s="146">
        <v>44690</v>
      </c>
      <c r="T1178" s="80" t="s">
        <v>213</v>
      </c>
    </row>
    <row r="1179" spans="14:20">
      <c r="N1179" s="80">
        <v>32</v>
      </c>
      <c r="O1179" s="80">
        <v>32344</v>
      </c>
      <c r="P1179" s="80" t="s">
        <v>1415</v>
      </c>
      <c r="Q1179" s="15" t="str">
        <f t="shared" si="18"/>
        <v>32 - RISCLE</v>
      </c>
      <c r="R1179" s="146">
        <v>44573</v>
      </c>
      <c r="S1179" s="146">
        <v>44677</v>
      </c>
      <c r="T1179" s="80" t="s">
        <v>213</v>
      </c>
    </row>
    <row r="1180" spans="14:20">
      <c r="N1180" s="80">
        <v>32</v>
      </c>
      <c r="O1180" s="80">
        <v>32345</v>
      </c>
      <c r="P1180" s="80" t="s">
        <v>1416</v>
      </c>
      <c r="Q1180" s="15" t="str">
        <f t="shared" si="18"/>
        <v>32 - LA ROMIEU</v>
      </c>
      <c r="R1180" s="146">
        <v>44572</v>
      </c>
      <c r="S1180" s="146">
        <v>44629</v>
      </c>
      <c r="T1180" s="80" t="s">
        <v>213</v>
      </c>
    </row>
    <row r="1181" spans="14:20">
      <c r="N1181" s="80">
        <v>32</v>
      </c>
      <c r="O1181" s="80">
        <v>32346</v>
      </c>
      <c r="P1181" s="80" t="s">
        <v>1417</v>
      </c>
      <c r="Q1181" s="15" t="str">
        <f t="shared" si="18"/>
        <v>32 - ROQUEBRUNE</v>
      </c>
      <c r="R1181" s="146">
        <v>44573</v>
      </c>
      <c r="S1181" s="146">
        <v>44693</v>
      </c>
      <c r="T1181" s="80" t="s">
        <v>213</v>
      </c>
    </row>
    <row r="1182" spans="14:20">
      <c r="N1182" s="80">
        <v>32</v>
      </c>
      <c r="O1182" s="80">
        <v>32347</v>
      </c>
      <c r="P1182" s="80" t="s">
        <v>1418</v>
      </c>
      <c r="Q1182" s="15" t="str">
        <f t="shared" si="18"/>
        <v>32 - ROQUEFORT</v>
      </c>
      <c r="R1182" s="146">
        <v>44580</v>
      </c>
      <c r="S1182" s="146">
        <v>44629</v>
      </c>
      <c r="T1182" s="80" t="s">
        <v>213</v>
      </c>
    </row>
    <row r="1183" spans="14:20">
      <c r="N1183" s="80">
        <v>32</v>
      </c>
      <c r="O1183" s="80">
        <v>32348</v>
      </c>
      <c r="P1183" s="80" t="s">
        <v>1419</v>
      </c>
      <c r="Q1183" s="15" t="str">
        <f t="shared" si="18"/>
        <v>32 - ROQUELAURE</v>
      </c>
      <c r="R1183" s="146"/>
      <c r="S1183" s="146"/>
      <c r="T1183" s="80" t="s">
        <v>213</v>
      </c>
    </row>
    <row r="1184" spans="14:20">
      <c r="N1184" s="80">
        <v>32</v>
      </c>
      <c r="O1184" s="80">
        <v>32349</v>
      </c>
      <c r="P1184" s="80" t="s">
        <v>1420</v>
      </c>
      <c r="Q1184" s="15" t="str">
        <f t="shared" si="18"/>
        <v>32 - ROQUELAURE-SAINT-AUBIN</v>
      </c>
      <c r="R1184" s="146"/>
      <c r="S1184" s="146"/>
      <c r="T1184" s="80" t="s">
        <v>213</v>
      </c>
    </row>
    <row r="1185" spans="14:20">
      <c r="N1185" s="80">
        <v>32</v>
      </c>
      <c r="O1185" s="80">
        <v>32350</v>
      </c>
      <c r="P1185" s="80" t="s">
        <v>1421</v>
      </c>
      <c r="Q1185" s="15" t="str">
        <f t="shared" si="18"/>
        <v>32 - ROQUEPINE</v>
      </c>
      <c r="R1185" s="146">
        <v>44572</v>
      </c>
      <c r="S1185" s="146">
        <v>44629</v>
      </c>
      <c r="T1185" s="80" t="s">
        <v>213</v>
      </c>
    </row>
    <row r="1186" spans="14:20">
      <c r="N1186" s="80">
        <v>32</v>
      </c>
      <c r="O1186" s="80">
        <v>32351</v>
      </c>
      <c r="P1186" s="80" t="s">
        <v>1422</v>
      </c>
      <c r="Q1186" s="15" t="str">
        <f t="shared" si="18"/>
        <v>32 - ROQUES</v>
      </c>
      <c r="R1186" s="146">
        <v>44580</v>
      </c>
      <c r="S1186" s="146">
        <v>44661</v>
      </c>
      <c r="T1186" s="80" t="s">
        <v>213</v>
      </c>
    </row>
    <row r="1187" spans="14:20">
      <c r="N1187" s="80">
        <v>32</v>
      </c>
      <c r="O1187" s="80">
        <v>32352</v>
      </c>
      <c r="P1187" s="80" t="s">
        <v>1423</v>
      </c>
      <c r="Q1187" s="15" t="str">
        <f t="shared" si="18"/>
        <v>32 - ROZES</v>
      </c>
      <c r="R1187" s="146">
        <v>44584</v>
      </c>
      <c r="S1187" s="146">
        <v>44661</v>
      </c>
      <c r="T1187" s="80" t="s">
        <v>213</v>
      </c>
    </row>
    <row r="1188" spans="14:20">
      <c r="N1188" s="80">
        <v>32</v>
      </c>
      <c r="O1188" s="80">
        <v>32354</v>
      </c>
      <c r="P1188" s="80" t="s">
        <v>1424</v>
      </c>
      <c r="Q1188" s="15" t="str">
        <f t="shared" si="18"/>
        <v>32 - SABAZAN</v>
      </c>
      <c r="R1188" s="146">
        <v>44573</v>
      </c>
      <c r="S1188" s="146">
        <v>44693</v>
      </c>
      <c r="T1188" s="80" t="s">
        <v>213</v>
      </c>
    </row>
    <row r="1189" spans="14:20">
      <c r="N1189" s="80">
        <v>32</v>
      </c>
      <c r="O1189" s="80">
        <v>32355</v>
      </c>
      <c r="P1189" s="80" t="s">
        <v>1425</v>
      </c>
      <c r="Q1189" s="15" t="str">
        <f t="shared" si="18"/>
        <v>32 - SADEILLAN</v>
      </c>
      <c r="R1189" s="146">
        <v>44616</v>
      </c>
      <c r="S1189" s="146">
        <v>44686</v>
      </c>
      <c r="T1189" s="80" t="s">
        <v>213</v>
      </c>
    </row>
    <row r="1190" spans="14:20">
      <c r="N1190" s="80">
        <v>32</v>
      </c>
      <c r="O1190" s="80">
        <v>32356</v>
      </c>
      <c r="P1190" s="80" t="s">
        <v>1137</v>
      </c>
      <c r="Q1190" s="15" t="str">
        <f t="shared" si="18"/>
        <v>32 - SAINT-ANDRE</v>
      </c>
      <c r="R1190" s="146"/>
      <c r="S1190" s="146"/>
      <c r="T1190" s="80" t="s">
        <v>213</v>
      </c>
    </row>
    <row r="1191" spans="14:20">
      <c r="N1191" s="80">
        <v>32</v>
      </c>
      <c r="O1191" s="80">
        <v>32358</v>
      </c>
      <c r="P1191" s="80" t="s">
        <v>1426</v>
      </c>
      <c r="Q1191" s="15" t="str">
        <f t="shared" si="18"/>
        <v>32 - SAINT-ANTOINE</v>
      </c>
      <c r="R1191" s="146"/>
      <c r="S1191" s="146"/>
      <c r="T1191" s="80" t="s">
        <v>213</v>
      </c>
    </row>
    <row r="1192" spans="14:20">
      <c r="N1192" s="80">
        <v>32</v>
      </c>
      <c r="O1192" s="80">
        <v>32360</v>
      </c>
      <c r="P1192" s="80" t="s">
        <v>1427</v>
      </c>
      <c r="Q1192" s="15" t="str">
        <f t="shared" si="18"/>
        <v>32 - SAINT-ARAILLES</v>
      </c>
      <c r="R1192" s="146">
        <v>44635</v>
      </c>
      <c r="S1192" s="146">
        <v>44690</v>
      </c>
      <c r="T1192" s="80" t="s">
        <v>213</v>
      </c>
    </row>
    <row r="1193" spans="14:20">
      <c r="N1193" s="80">
        <v>32</v>
      </c>
      <c r="O1193" s="80">
        <v>32361</v>
      </c>
      <c r="P1193" s="80" t="s">
        <v>1428</v>
      </c>
      <c r="Q1193" s="15" t="str">
        <f t="shared" si="18"/>
        <v>32 - SAINT-ARROMAN</v>
      </c>
      <c r="R1193" s="146">
        <v>44617</v>
      </c>
      <c r="S1193" s="146">
        <v>44686</v>
      </c>
      <c r="T1193" s="80" t="s">
        <v>213</v>
      </c>
    </row>
    <row r="1194" spans="14:20">
      <c r="N1194" s="80">
        <v>32</v>
      </c>
      <c r="O1194" s="80">
        <v>32362</v>
      </c>
      <c r="P1194" s="80" t="s">
        <v>1429</v>
      </c>
      <c r="Q1194" s="15" t="str">
        <f t="shared" si="18"/>
        <v>32 - SAINT-AUNIX-LENGROS</v>
      </c>
      <c r="R1194" s="146">
        <v>44583</v>
      </c>
      <c r="S1194" s="146">
        <v>44661</v>
      </c>
      <c r="T1194" s="80" t="s">
        <v>213</v>
      </c>
    </row>
    <row r="1195" spans="14:20">
      <c r="N1195" s="80">
        <v>32</v>
      </c>
      <c r="O1195" s="80">
        <v>32363</v>
      </c>
      <c r="P1195" s="80" t="s">
        <v>1430</v>
      </c>
      <c r="Q1195" s="15" t="str">
        <f t="shared" si="18"/>
        <v>32 - SAINTE-AURENCE-CAZAUX</v>
      </c>
      <c r="R1195" s="146">
        <v>44616</v>
      </c>
      <c r="S1195" s="146">
        <v>44686</v>
      </c>
      <c r="T1195" s="80" t="s">
        <v>213</v>
      </c>
    </row>
    <row r="1196" spans="14:20">
      <c r="N1196" s="80">
        <v>32</v>
      </c>
      <c r="O1196" s="80">
        <v>32365</v>
      </c>
      <c r="P1196" s="80" t="s">
        <v>1431</v>
      </c>
      <c r="Q1196" s="15" t="str">
        <f t="shared" si="18"/>
        <v>32 - SAINT-BLANCARD</v>
      </c>
      <c r="R1196" s="146">
        <v>44567</v>
      </c>
      <c r="S1196" s="146">
        <v>44602</v>
      </c>
      <c r="T1196" s="80" t="s">
        <v>213</v>
      </c>
    </row>
    <row r="1197" spans="14:20">
      <c r="N1197" s="80">
        <v>32</v>
      </c>
      <c r="O1197" s="80">
        <v>32366</v>
      </c>
      <c r="P1197" s="80" t="s">
        <v>1432</v>
      </c>
      <c r="Q1197" s="15" t="str">
        <f t="shared" si="18"/>
        <v>32 - SAINT-BRES</v>
      </c>
      <c r="R1197" s="146">
        <v>44580</v>
      </c>
      <c r="S1197" s="146">
        <v>44629</v>
      </c>
      <c r="T1197" s="80" t="s">
        <v>213</v>
      </c>
    </row>
    <row r="1198" spans="14:20">
      <c r="N1198" s="80">
        <v>32</v>
      </c>
      <c r="O1198" s="80">
        <v>32367</v>
      </c>
      <c r="P1198" s="80" t="s">
        <v>1433</v>
      </c>
      <c r="Q1198" s="15" t="str">
        <f t="shared" si="18"/>
        <v>32 - SAINT-CHRISTAUD</v>
      </c>
      <c r="R1198" s="146">
        <v>44621</v>
      </c>
      <c r="S1198" s="146">
        <v>44690</v>
      </c>
      <c r="T1198" s="80" t="s">
        <v>213</v>
      </c>
    </row>
    <row r="1199" spans="14:20">
      <c r="N1199" s="80">
        <v>32</v>
      </c>
      <c r="O1199" s="80">
        <v>32368</v>
      </c>
      <c r="P1199" s="80" t="s">
        <v>1434</v>
      </c>
      <c r="Q1199" s="15" t="str">
        <f t="shared" si="18"/>
        <v>32 - SAINTE-CHRISTIE</v>
      </c>
      <c r="R1199" s="146">
        <v>44580</v>
      </c>
      <c r="S1199" s="146">
        <v>44629</v>
      </c>
      <c r="T1199" s="80" t="s">
        <v>213</v>
      </c>
    </row>
    <row r="1200" spans="14:20">
      <c r="N1200" s="80">
        <v>32</v>
      </c>
      <c r="O1200" s="80">
        <v>32369</v>
      </c>
      <c r="P1200" s="80" t="s">
        <v>1435</v>
      </c>
      <c r="Q1200" s="15" t="str">
        <f t="shared" si="18"/>
        <v>32 - SAINTE-CHRISTIE-D'ARMAGNAC</v>
      </c>
      <c r="R1200" s="146">
        <v>44546</v>
      </c>
      <c r="S1200" s="146">
        <v>44661</v>
      </c>
      <c r="T1200" s="80" t="s">
        <v>213</v>
      </c>
    </row>
    <row r="1201" spans="14:20">
      <c r="N1201" s="80">
        <v>32</v>
      </c>
      <c r="O1201" s="80">
        <v>32370</v>
      </c>
      <c r="P1201" s="80" t="s">
        <v>1436</v>
      </c>
      <c r="Q1201" s="15" t="str">
        <f t="shared" si="18"/>
        <v>32 - SAINT-CLAR</v>
      </c>
      <c r="R1201" s="146">
        <v>44580</v>
      </c>
      <c r="S1201" s="146">
        <v>44629</v>
      </c>
      <c r="T1201" s="80" t="s">
        <v>213</v>
      </c>
    </row>
    <row r="1202" spans="14:20">
      <c r="N1202" s="80">
        <v>32</v>
      </c>
      <c r="O1202" s="80">
        <v>32371</v>
      </c>
      <c r="P1202" s="80" t="s">
        <v>1437</v>
      </c>
      <c r="Q1202" s="15" t="str">
        <f t="shared" si="18"/>
        <v>32 - SAINT-CREAC</v>
      </c>
      <c r="R1202" s="146"/>
      <c r="S1202" s="146"/>
      <c r="T1202" s="80" t="s">
        <v>213</v>
      </c>
    </row>
    <row r="1203" spans="14:20">
      <c r="N1203" s="80">
        <v>32</v>
      </c>
      <c r="O1203" s="80">
        <v>32373</v>
      </c>
      <c r="P1203" s="80" t="s">
        <v>1438</v>
      </c>
      <c r="Q1203" s="15" t="str">
        <f t="shared" si="18"/>
        <v>32 - SAINTE-DODE</v>
      </c>
      <c r="R1203" s="146">
        <v>44617</v>
      </c>
      <c r="S1203" s="146">
        <v>44686</v>
      </c>
      <c r="T1203" s="80" t="s">
        <v>213</v>
      </c>
    </row>
    <row r="1204" spans="14:20">
      <c r="N1204" s="80">
        <v>32</v>
      </c>
      <c r="O1204" s="80">
        <v>32374</v>
      </c>
      <c r="P1204" s="80" t="s">
        <v>1439</v>
      </c>
      <c r="Q1204" s="15" t="str">
        <f t="shared" si="18"/>
        <v>32 - SAINT-ELIX-D'ASTARAC</v>
      </c>
      <c r="R1204" s="146">
        <v>44646</v>
      </c>
      <c r="S1204" s="146">
        <v>44646</v>
      </c>
      <c r="T1204" s="80" t="s">
        <v>213</v>
      </c>
    </row>
    <row r="1205" spans="14:20">
      <c r="N1205" s="80">
        <v>32</v>
      </c>
      <c r="O1205" s="80">
        <v>32375</v>
      </c>
      <c r="P1205" s="80" t="s">
        <v>1440</v>
      </c>
      <c r="Q1205" s="15" t="str">
        <f t="shared" si="18"/>
        <v>32 - SAINT-ELIX-THEUX</v>
      </c>
      <c r="R1205" s="146">
        <v>44617</v>
      </c>
      <c r="S1205" s="146">
        <v>44686</v>
      </c>
      <c r="T1205" s="80" t="s">
        <v>213</v>
      </c>
    </row>
    <row r="1206" spans="14:20">
      <c r="N1206" s="80">
        <v>32</v>
      </c>
      <c r="O1206" s="80">
        <v>32376</v>
      </c>
      <c r="P1206" s="80" t="s">
        <v>1441</v>
      </c>
      <c r="Q1206" s="15" t="str">
        <f t="shared" si="18"/>
        <v>32 - SAINTE-GEMME</v>
      </c>
      <c r="R1206" s="146">
        <v>44580</v>
      </c>
      <c r="S1206" s="146">
        <v>44629</v>
      </c>
      <c r="T1206" s="80" t="s">
        <v>213</v>
      </c>
    </row>
    <row r="1207" spans="14:20">
      <c r="N1207" s="80">
        <v>32</v>
      </c>
      <c r="O1207" s="80">
        <v>32378</v>
      </c>
      <c r="P1207" s="80" t="s">
        <v>1442</v>
      </c>
      <c r="Q1207" s="15" t="str">
        <f t="shared" si="18"/>
        <v>32 - SAINT-GERME</v>
      </c>
      <c r="R1207" s="146">
        <v>44565</v>
      </c>
      <c r="S1207" s="146">
        <v>44677</v>
      </c>
      <c r="T1207" s="80" t="s">
        <v>213</v>
      </c>
    </row>
    <row r="1208" spans="14:20">
      <c r="N1208" s="80">
        <v>32</v>
      </c>
      <c r="O1208" s="80">
        <v>32380</v>
      </c>
      <c r="P1208" s="80" t="s">
        <v>1443</v>
      </c>
      <c r="Q1208" s="15" t="str">
        <f t="shared" si="18"/>
        <v>32 - SAINT-GRIEDE</v>
      </c>
      <c r="R1208" s="146">
        <v>44551</v>
      </c>
      <c r="S1208" s="146">
        <v>44677</v>
      </c>
      <c r="T1208" s="80" t="s">
        <v>213</v>
      </c>
    </row>
    <row r="1209" spans="14:20">
      <c r="N1209" s="80">
        <v>32</v>
      </c>
      <c r="O1209" s="80">
        <v>32381</v>
      </c>
      <c r="P1209" s="80" t="s">
        <v>1444</v>
      </c>
      <c r="Q1209" s="15" t="str">
        <f t="shared" si="18"/>
        <v>32 - SAINT-JEAN-LE-COMTAL</v>
      </c>
      <c r="R1209" s="146">
        <v>44621</v>
      </c>
      <c r="S1209" s="146">
        <v>44656</v>
      </c>
      <c r="T1209" s="80" t="s">
        <v>213</v>
      </c>
    </row>
    <row r="1210" spans="14:20">
      <c r="N1210" s="80">
        <v>32</v>
      </c>
      <c r="O1210" s="80">
        <v>32382</v>
      </c>
      <c r="P1210" s="80" t="s">
        <v>1445</v>
      </c>
      <c r="Q1210" s="15" t="str">
        <f t="shared" si="18"/>
        <v>32 - SAINT-JEAN-POUTGE</v>
      </c>
      <c r="R1210" s="146">
        <v>44584</v>
      </c>
      <c r="S1210" s="146">
        <v>44661</v>
      </c>
      <c r="T1210" s="80" t="s">
        <v>213</v>
      </c>
    </row>
    <row r="1211" spans="14:20">
      <c r="N1211" s="80">
        <v>32</v>
      </c>
      <c r="O1211" s="80">
        <v>32383</v>
      </c>
      <c r="P1211" s="80" t="s">
        <v>1446</v>
      </c>
      <c r="Q1211" s="15" t="str">
        <f t="shared" si="18"/>
        <v>32 - SAINT-JUSTIN</v>
      </c>
      <c r="R1211" s="146">
        <v>44621</v>
      </c>
      <c r="S1211" s="146">
        <v>44656</v>
      </c>
      <c r="T1211" s="80" t="s">
        <v>213</v>
      </c>
    </row>
    <row r="1212" spans="14:20">
      <c r="N1212" s="80">
        <v>32</v>
      </c>
      <c r="O1212" s="80">
        <v>32385</v>
      </c>
      <c r="P1212" s="80" t="s">
        <v>1447</v>
      </c>
      <c r="Q1212" s="15" t="str">
        <f t="shared" si="18"/>
        <v>32 - SAINT-LEONARD</v>
      </c>
      <c r="R1212" s="146">
        <v>44580</v>
      </c>
      <c r="S1212" s="146">
        <v>44629</v>
      </c>
      <c r="T1212" s="80" t="s">
        <v>213</v>
      </c>
    </row>
    <row r="1213" spans="14:20">
      <c r="N1213" s="80">
        <v>32</v>
      </c>
      <c r="O1213" s="80">
        <v>32387</v>
      </c>
      <c r="P1213" s="80" t="s">
        <v>1448</v>
      </c>
      <c r="Q1213" s="15" t="str">
        <f t="shared" si="18"/>
        <v>32 - SAINT-LOUBE</v>
      </c>
      <c r="R1213" s="146"/>
      <c r="S1213" s="146"/>
      <c r="T1213" s="80" t="s">
        <v>213</v>
      </c>
    </row>
    <row r="1214" spans="14:20">
      <c r="N1214" s="80">
        <v>32</v>
      </c>
      <c r="O1214" s="80">
        <v>32389</v>
      </c>
      <c r="P1214" s="80" t="s">
        <v>1449</v>
      </c>
      <c r="Q1214" s="15" t="str">
        <f t="shared" si="18"/>
        <v>32 - SAINT-MARTIN</v>
      </c>
      <c r="R1214" s="146">
        <v>44621</v>
      </c>
      <c r="S1214" s="146">
        <v>44690</v>
      </c>
      <c r="T1214" s="80" t="s">
        <v>213</v>
      </c>
    </row>
    <row r="1215" spans="14:20">
      <c r="N1215" s="80">
        <v>32</v>
      </c>
      <c r="O1215" s="80">
        <v>32390</v>
      </c>
      <c r="P1215" s="80" t="s">
        <v>1450</v>
      </c>
      <c r="Q1215" s="15" t="str">
        <f t="shared" si="18"/>
        <v>32 - SAINT-MARTIN-D'ARMAGNAC</v>
      </c>
      <c r="R1215" s="146">
        <v>44546</v>
      </c>
      <c r="S1215" s="146">
        <v>44677</v>
      </c>
      <c r="T1215" s="80" t="s">
        <v>213</v>
      </c>
    </row>
    <row r="1216" spans="14:20">
      <c r="N1216" s="80">
        <v>32</v>
      </c>
      <c r="O1216" s="80">
        <v>32391</v>
      </c>
      <c r="P1216" s="80" t="s">
        <v>1451</v>
      </c>
      <c r="Q1216" s="15" t="str">
        <f t="shared" si="18"/>
        <v>32 - SAINT-MARTIN-DE-GOYNE</v>
      </c>
      <c r="R1216" s="146"/>
      <c r="S1216" s="146"/>
      <c r="T1216" s="80" t="s">
        <v>213</v>
      </c>
    </row>
    <row r="1217" spans="14:20">
      <c r="N1217" s="80">
        <v>32</v>
      </c>
      <c r="O1217" s="80">
        <v>32393</v>
      </c>
      <c r="P1217" s="80" t="s">
        <v>1452</v>
      </c>
      <c r="Q1217" s="15" t="str">
        <f t="shared" si="18"/>
        <v>32 - SAINT-MAUR</v>
      </c>
      <c r="R1217" s="146">
        <v>44621</v>
      </c>
      <c r="S1217" s="146">
        <v>44690</v>
      </c>
      <c r="T1217" s="80" t="s">
        <v>213</v>
      </c>
    </row>
    <row r="1218" spans="14:20">
      <c r="N1218" s="80">
        <v>32</v>
      </c>
      <c r="O1218" s="80">
        <v>32394</v>
      </c>
      <c r="P1218" s="80" t="s">
        <v>1453</v>
      </c>
      <c r="Q1218" s="15" t="str">
        <f t="shared" si="18"/>
        <v>32 - SAINT-MEDARD</v>
      </c>
      <c r="R1218" s="146">
        <v>44617</v>
      </c>
      <c r="S1218" s="146">
        <v>44686</v>
      </c>
      <c r="T1218" s="80" t="s">
        <v>1160</v>
      </c>
    </row>
    <row r="1219" spans="14:20">
      <c r="N1219" s="80">
        <v>32</v>
      </c>
      <c r="O1219" s="80">
        <v>32395</v>
      </c>
      <c r="P1219" s="80" t="s">
        <v>1454</v>
      </c>
      <c r="Q1219" s="15" t="str">
        <f t="shared" si="18"/>
        <v>32 - SAINTE-MERE</v>
      </c>
      <c r="R1219" s="146"/>
      <c r="S1219" s="146"/>
      <c r="T1219" s="80" t="s">
        <v>213</v>
      </c>
    </row>
    <row r="1220" spans="14:20">
      <c r="N1220" s="80">
        <v>32</v>
      </c>
      <c r="O1220" s="80">
        <v>32397</v>
      </c>
      <c r="P1220" s="80" t="s">
        <v>1455</v>
      </c>
      <c r="Q1220" s="15" t="str">
        <f t="shared" si="18"/>
        <v>32 - SAINT-MICHEL</v>
      </c>
      <c r="R1220" s="146">
        <v>44617</v>
      </c>
      <c r="S1220" s="146">
        <v>44686</v>
      </c>
      <c r="T1220" s="80" t="s">
        <v>213</v>
      </c>
    </row>
    <row r="1221" spans="14:20">
      <c r="N1221" s="80">
        <v>32</v>
      </c>
      <c r="O1221" s="80">
        <v>32398</v>
      </c>
      <c r="P1221" s="80" t="s">
        <v>1456</v>
      </c>
      <c r="Q1221" s="15" t="str">
        <f t="shared" si="18"/>
        <v>32 - SAINT-MONT</v>
      </c>
      <c r="R1221" s="146">
        <v>44565</v>
      </c>
      <c r="S1221" s="146">
        <v>44677</v>
      </c>
      <c r="T1221" s="80" t="s">
        <v>213</v>
      </c>
    </row>
    <row r="1222" spans="14:20">
      <c r="N1222" s="80">
        <v>32</v>
      </c>
      <c r="O1222" s="80">
        <v>32400</v>
      </c>
      <c r="P1222" s="80" t="s">
        <v>1457</v>
      </c>
      <c r="Q1222" s="15" t="str">
        <f t="shared" si="18"/>
        <v>32 - SAINT-ORENS-POUY-PETIT</v>
      </c>
      <c r="R1222" s="146">
        <v>44572</v>
      </c>
      <c r="S1222" s="146">
        <v>44629</v>
      </c>
      <c r="T1222" s="80" t="s">
        <v>213</v>
      </c>
    </row>
    <row r="1223" spans="14:20">
      <c r="N1223" s="80">
        <v>32</v>
      </c>
      <c r="O1223" s="80">
        <v>32401</v>
      </c>
      <c r="P1223" s="80" t="s">
        <v>1458</v>
      </c>
      <c r="Q1223" s="15" t="str">
        <f t="shared" si="18"/>
        <v>32 - SAINT-OST</v>
      </c>
      <c r="R1223" s="146">
        <v>44617</v>
      </c>
      <c r="S1223" s="146">
        <v>44686</v>
      </c>
      <c r="T1223" s="80" t="s">
        <v>213</v>
      </c>
    </row>
    <row r="1224" spans="14:20">
      <c r="N1224" s="80">
        <v>32</v>
      </c>
      <c r="O1224" s="80">
        <v>32402</v>
      </c>
      <c r="P1224" s="80" t="s">
        <v>1459</v>
      </c>
      <c r="Q1224" s="15" t="str">
        <f t="shared" si="18"/>
        <v>32 - SAINT-PAUL-DE-BAISE</v>
      </c>
      <c r="R1224" s="146">
        <v>44584</v>
      </c>
      <c r="S1224" s="146">
        <v>44661</v>
      </c>
      <c r="T1224" s="80" t="s">
        <v>213</v>
      </c>
    </row>
    <row r="1225" spans="14:20">
      <c r="N1225" s="80">
        <v>32</v>
      </c>
      <c r="O1225" s="80">
        <v>32403</v>
      </c>
      <c r="P1225" s="80" t="s">
        <v>1460</v>
      </c>
      <c r="Q1225" s="15" t="str">
        <f t="shared" si="18"/>
        <v>32 - SAINT-PIERRE-D'AUBEZIES</v>
      </c>
      <c r="R1225" s="146">
        <v>44573</v>
      </c>
      <c r="S1225" s="146">
        <v>44693</v>
      </c>
      <c r="T1225" s="80" t="s">
        <v>213</v>
      </c>
    </row>
    <row r="1226" spans="14:20">
      <c r="N1226" s="80">
        <v>32</v>
      </c>
      <c r="O1226" s="80">
        <v>32404</v>
      </c>
      <c r="P1226" s="80" t="s">
        <v>1461</v>
      </c>
      <c r="Q1226" s="15" t="str">
        <f t="shared" si="18"/>
        <v>32 - SAINT-PUY</v>
      </c>
      <c r="R1226" s="146">
        <v>44572</v>
      </c>
      <c r="S1226" s="146">
        <v>44629</v>
      </c>
      <c r="T1226" s="80" t="s">
        <v>213</v>
      </c>
    </row>
    <row r="1227" spans="14:20">
      <c r="N1227" s="80">
        <v>32</v>
      </c>
      <c r="O1227" s="80">
        <v>32405</v>
      </c>
      <c r="P1227" s="80" t="s">
        <v>1034</v>
      </c>
      <c r="Q1227" s="15" t="str">
        <f t="shared" si="18"/>
        <v>32 - SAINTE-RADEGONDE</v>
      </c>
      <c r="R1227" s="146">
        <v>44572</v>
      </c>
      <c r="S1227" s="146">
        <v>44629</v>
      </c>
      <c r="T1227" s="80" t="s">
        <v>213</v>
      </c>
    </row>
    <row r="1228" spans="14:20">
      <c r="N1228" s="80">
        <v>32</v>
      </c>
      <c r="O1228" s="80">
        <v>32407</v>
      </c>
      <c r="P1228" s="80" t="s">
        <v>1462</v>
      </c>
      <c r="Q1228" s="15" t="str">
        <f t="shared" ref="Q1228:Q1291" si="19">CONCATENATE(N1228," - ",P1228)</f>
        <v>32 - SAINT-SOULAN</v>
      </c>
      <c r="R1228" s="146"/>
      <c r="S1228" s="146"/>
      <c r="T1228" s="80" t="s">
        <v>213</v>
      </c>
    </row>
    <row r="1229" spans="14:20">
      <c r="N1229" s="80">
        <v>32</v>
      </c>
      <c r="O1229" s="80">
        <v>32408</v>
      </c>
      <c r="P1229" s="80" t="s">
        <v>1463</v>
      </c>
      <c r="Q1229" s="15" t="str">
        <f t="shared" si="19"/>
        <v>32 - SALLES-D'ARMAGNAC</v>
      </c>
      <c r="R1229" s="146">
        <v>44546</v>
      </c>
      <c r="S1229" s="146">
        <v>44661</v>
      </c>
      <c r="T1229" s="80" t="s">
        <v>213</v>
      </c>
    </row>
    <row r="1230" spans="14:20">
      <c r="N1230" s="80">
        <v>32</v>
      </c>
      <c r="O1230" s="80">
        <v>32409</v>
      </c>
      <c r="P1230" s="80" t="s">
        <v>1464</v>
      </c>
      <c r="Q1230" s="15" t="str">
        <f t="shared" si="19"/>
        <v>32 - SAMARAN</v>
      </c>
      <c r="R1230" s="146">
        <v>44617</v>
      </c>
      <c r="S1230" s="146">
        <v>44686</v>
      </c>
      <c r="T1230" s="80" t="s">
        <v>213</v>
      </c>
    </row>
    <row r="1231" spans="14:20">
      <c r="N1231" s="80">
        <v>32</v>
      </c>
      <c r="O1231" s="80">
        <v>32410</v>
      </c>
      <c r="P1231" s="80" t="s">
        <v>1465</v>
      </c>
      <c r="Q1231" s="15" t="str">
        <f t="shared" si="19"/>
        <v>32 - SAMATAN</v>
      </c>
      <c r="R1231" s="146"/>
      <c r="S1231" s="146"/>
      <c r="T1231" s="80" t="s">
        <v>213</v>
      </c>
    </row>
    <row r="1232" spans="14:20">
      <c r="N1232" s="80">
        <v>32</v>
      </c>
      <c r="O1232" s="80">
        <v>32411</v>
      </c>
      <c r="P1232" s="80" t="s">
        <v>1466</v>
      </c>
      <c r="Q1232" s="15" t="str">
        <f t="shared" si="19"/>
        <v>32 - SANSAN</v>
      </c>
      <c r="R1232" s="146">
        <v>44621</v>
      </c>
      <c r="S1232" s="146">
        <v>44656</v>
      </c>
      <c r="T1232" s="80" t="s">
        <v>213</v>
      </c>
    </row>
    <row r="1233" spans="14:20">
      <c r="N1233" s="80">
        <v>32</v>
      </c>
      <c r="O1233" s="80">
        <v>32413</v>
      </c>
      <c r="P1233" s="80" t="s">
        <v>1467</v>
      </c>
      <c r="Q1233" s="15" t="str">
        <f t="shared" si="19"/>
        <v>32 - SARCOS</v>
      </c>
      <c r="R1233" s="146">
        <v>44567</v>
      </c>
      <c r="S1233" s="146">
        <v>44602</v>
      </c>
      <c r="T1233" s="80" t="s">
        <v>213</v>
      </c>
    </row>
    <row r="1234" spans="14:20">
      <c r="N1234" s="80">
        <v>32</v>
      </c>
      <c r="O1234" s="80">
        <v>32414</v>
      </c>
      <c r="P1234" s="80" t="s">
        <v>1468</v>
      </c>
      <c r="Q1234" s="15" t="str">
        <f t="shared" si="19"/>
        <v>32 - SARRAGACHIES</v>
      </c>
      <c r="R1234" s="146">
        <v>44573</v>
      </c>
      <c r="S1234" s="146">
        <v>44677</v>
      </c>
      <c r="T1234" s="80" t="s">
        <v>213</v>
      </c>
    </row>
    <row r="1235" spans="14:20">
      <c r="N1235" s="80">
        <v>32</v>
      </c>
      <c r="O1235" s="80">
        <v>32415</v>
      </c>
      <c r="P1235" s="80" t="s">
        <v>1469</v>
      </c>
      <c r="Q1235" s="15" t="str">
        <f t="shared" si="19"/>
        <v>32 - SARRAGUZAN</v>
      </c>
      <c r="R1235" s="146">
        <v>44610</v>
      </c>
      <c r="S1235" s="146">
        <v>44686</v>
      </c>
      <c r="T1235" s="80" t="s">
        <v>213</v>
      </c>
    </row>
    <row r="1236" spans="14:20">
      <c r="N1236" s="80">
        <v>32</v>
      </c>
      <c r="O1236" s="80">
        <v>32417</v>
      </c>
      <c r="P1236" s="80" t="s">
        <v>1470</v>
      </c>
      <c r="Q1236" s="15" t="str">
        <f t="shared" si="19"/>
        <v>32 - LA SAUVETAT</v>
      </c>
      <c r="R1236" s="146">
        <v>44572</v>
      </c>
      <c r="S1236" s="146">
        <v>44629</v>
      </c>
      <c r="T1236" s="80" t="s">
        <v>213</v>
      </c>
    </row>
    <row r="1237" spans="14:20">
      <c r="N1237" s="80">
        <v>32</v>
      </c>
      <c r="O1237" s="80">
        <v>32419</v>
      </c>
      <c r="P1237" s="80" t="s">
        <v>1471</v>
      </c>
      <c r="Q1237" s="15" t="str">
        <f t="shared" si="19"/>
        <v>32 - SAUVIAC</v>
      </c>
      <c r="R1237" s="146">
        <v>44617</v>
      </c>
      <c r="S1237" s="146">
        <v>44686</v>
      </c>
      <c r="T1237" s="80" t="s">
        <v>213</v>
      </c>
    </row>
    <row r="1238" spans="14:20">
      <c r="N1238" s="80">
        <v>32</v>
      </c>
      <c r="O1238" s="80">
        <v>32420</v>
      </c>
      <c r="P1238" s="80" t="s">
        <v>1472</v>
      </c>
      <c r="Q1238" s="15" t="str">
        <f t="shared" si="19"/>
        <v>32 - SAUVIMONT</v>
      </c>
      <c r="R1238" s="146"/>
      <c r="S1238" s="146"/>
      <c r="T1238" s="80" t="s">
        <v>213</v>
      </c>
    </row>
    <row r="1239" spans="14:20">
      <c r="N1239" s="80">
        <v>32</v>
      </c>
      <c r="O1239" s="80">
        <v>32421</v>
      </c>
      <c r="P1239" s="80" t="s">
        <v>1473</v>
      </c>
      <c r="Q1239" s="15" t="str">
        <f t="shared" si="19"/>
        <v>32 - SAVIGNAC-MONA</v>
      </c>
      <c r="R1239" s="146"/>
      <c r="S1239" s="146"/>
      <c r="T1239" s="80" t="s">
        <v>213</v>
      </c>
    </row>
    <row r="1240" spans="14:20">
      <c r="N1240" s="80">
        <v>32</v>
      </c>
      <c r="O1240" s="80">
        <v>32422</v>
      </c>
      <c r="P1240" s="80" t="s">
        <v>1474</v>
      </c>
      <c r="Q1240" s="15" t="str">
        <f t="shared" si="19"/>
        <v>32 - SCIEURAC-ET-FLOURES</v>
      </c>
      <c r="R1240" s="146">
        <v>44626</v>
      </c>
      <c r="S1240" s="146">
        <v>44690</v>
      </c>
      <c r="T1240" s="80" t="s">
        <v>213</v>
      </c>
    </row>
    <row r="1241" spans="14:20">
      <c r="N1241" s="80">
        <v>32</v>
      </c>
      <c r="O1241" s="80">
        <v>32423</v>
      </c>
      <c r="P1241" s="80" t="s">
        <v>1475</v>
      </c>
      <c r="Q1241" s="15" t="str">
        <f t="shared" si="19"/>
        <v>32 - SEAILLES</v>
      </c>
      <c r="R1241" s="146">
        <v>44546</v>
      </c>
      <c r="S1241" s="146">
        <v>44693</v>
      </c>
      <c r="T1241" s="80" t="s">
        <v>213</v>
      </c>
    </row>
    <row r="1242" spans="14:20">
      <c r="N1242" s="80">
        <v>32</v>
      </c>
      <c r="O1242" s="80">
        <v>32424</v>
      </c>
      <c r="P1242" s="80" t="s">
        <v>1476</v>
      </c>
      <c r="Q1242" s="15" t="str">
        <f t="shared" si="19"/>
        <v>32 - SEGOS</v>
      </c>
      <c r="R1242" s="146">
        <v>44565</v>
      </c>
      <c r="S1242" s="146">
        <v>44677</v>
      </c>
      <c r="T1242" s="80" t="s">
        <v>1160</v>
      </c>
    </row>
    <row r="1243" spans="14:20">
      <c r="N1243" s="80">
        <v>32</v>
      </c>
      <c r="O1243" s="80">
        <v>32426</v>
      </c>
      <c r="P1243" s="80" t="s">
        <v>1477</v>
      </c>
      <c r="Q1243" s="15" t="str">
        <f t="shared" si="19"/>
        <v>32 - SEISSAN</v>
      </c>
      <c r="R1243" s="146">
        <v>44621</v>
      </c>
      <c r="S1243" s="146">
        <v>44656</v>
      </c>
      <c r="T1243" s="80" t="s">
        <v>213</v>
      </c>
    </row>
    <row r="1244" spans="14:20">
      <c r="N1244" s="80">
        <v>32</v>
      </c>
      <c r="O1244" s="80">
        <v>32427</v>
      </c>
      <c r="P1244" s="80" t="s">
        <v>1478</v>
      </c>
      <c r="Q1244" s="15" t="str">
        <f t="shared" si="19"/>
        <v>32 - SEMBOUES</v>
      </c>
      <c r="R1244" s="146">
        <v>44621</v>
      </c>
      <c r="S1244" s="146">
        <v>44656</v>
      </c>
      <c r="T1244" s="80" t="s">
        <v>213</v>
      </c>
    </row>
    <row r="1245" spans="14:20">
      <c r="N1245" s="80">
        <v>32</v>
      </c>
      <c r="O1245" s="80">
        <v>32430</v>
      </c>
      <c r="P1245" s="80" t="s">
        <v>1479</v>
      </c>
      <c r="Q1245" s="15" t="str">
        <f t="shared" si="19"/>
        <v>32 - SERE</v>
      </c>
      <c r="R1245" s="146">
        <v>44617</v>
      </c>
      <c r="S1245" s="146">
        <v>44686</v>
      </c>
      <c r="T1245" s="80" t="s">
        <v>213</v>
      </c>
    </row>
    <row r="1246" spans="14:20">
      <c r="N1246" s="80">
        <v>32</v>
      </c>
      <c r="O1246" s="80">
        <v>32432</v>
      </c>
      <c r="P1246" s="80" t="s">
        <v>1480</v>
      </c>
      <c r="Q1246" s="15" t="str">
        <f t="shared" si="19"/>
        <v>32 - SEYSSES-SAVES</v>
      </c>
      <c r="R1246" s="146"/>
      <c r="S1246" s="146"/>
      <c r="T1246" s="147" t="s">
        <v>213</v>
      </c>
    </row>
    <row r="1247" spans="14:20">
      <c r="N1247" s="80">
        <v>32</v>
      </c>
      <c r="O1247" s="80">
        <v>32434</v>
      </c>
      <c r="P1247" s="80" t="s">
        <v>1481</v>
      </c>
      <c r="Q1247" s="15" t="str">
        <f t="shared" si="19"/>
        <v>32 - SION</v>
      </c>
      <c r="R1247" s="146">
        <v>44546</v>
      </c>
      <c r="S1247" s="146">
        <v>44693</v>
      </c>
      <c r="T1247" s="80" t="s">
        <v>213</v>
      </c>
    </row>
    <row r="1248" spans="14:20">
      <c r="N1248" s="80">
        <v>32</v>
      </c>
      <c r="O1248" s="80">
        <v>32437</v>
      </c>
      <c r="P1248" s="80" t="s">
        <v>1482</v>
      </c>
      <c r="Q1248" s="15" t="str">
        <f t="shared" si="19"/>
        <v>32 - SORBETS</v>
      </c>
      <c r="R1248" s="146">
        <v>44546</v>
      </c>
      <c r="S1248" s="146">
        <v>44693</v>
      </c>
      <c r="T1248" s="80" t="s">
        <v>213</v>
      </c>
    </row>
    <row r="1249" spans="14:20">
      <c r="N1249" s="80">
        <v>32</v>
      </c>
      <c r="O1249" s="80">
        <v>32438</v>
      </c>
      <c r="P1249" s="80" t="s">
        <v>1483</v>
      </c>
      <c r="Q1249" s="15" t="str">
        <f t="shared" si="19"/>
        <v>32 - TACHOIRES</v>
      </c>
      <c r="R1249" s="146">
        <v>44621</v>
      </c>
      <c r="S1249" s="146">
        <v>44656</v>
      </c>
      <c r="T1249" s="80" t="s">
        <v>213</v>
      </c>
    </row>
    <row r="1250" spans="14:20">
      <c r="N1250" s="80">
        <v>32</v>
      </c>
      <c r="O1250" s="80">
        <v>32439</v>
      </c>
      <c r="P1250" s="80" t="s">
        <v>1484</v>
      </c>
      <c r="Q1250" s="15" t="str">
        <f t="shared" si="19"/>
        <v>32 - TARSAC</v>
      </c>
      <c r="R1250" s="146">
        <v>44568</v>
      </c>
      <c r="S1250" s="146">
        <v>44677</v>
      </c>
      <c r="T1250" s="147" t="s">
        <v>1399</v>
      </c>
    </row>
    <row r="1251" spans="14:20">
      <c r="N1251" s="80">
        <v>32</v>
      </c>
      <c r="O1251" s="80">
        <v>32440</v>
      </c>
      <c r="P1251" s="80" t="s">
        <v>1485</v>
      </c>
      <c r="Q1251" s="15" t="str">
        <f t="shared" si="19"/>
        <v>32 - TASQUE</v>
      </c>
      <c r="R1251" s="146">
        <v>44575</v>
      </c>
      <c r="S1251" s="146">
        <v>44693</v>
      </c>
      <c r="T1251" s="80" t="s">
        <v>213</v>
      </c>
    </row>
    <row r="1252" spans="14:20">
      <c r="N1252" s="80">
        <v>32</v>
      </c>
      <c r="O1252" s="80">
        <v>32441</v>
      </c>
      <c r="P1252" s="80" t="s">
        <v>1486</v>
      </c>
      <c r="Q1252" s="15" t="str">
        <f t="shared" si="19"/>
        <v>32 - TAYBOSC</v>
      </c>
      <c r="R1252" s="146">
        <v>44580</v>
      </c>
      <c r="S1252" s="146">
        <v>44629</v>
      </c>
      <c r="T1252" s="80" t="s">
        <v>213</v>
      </c>
    </row>
    <row r="1253" spans="14:20">
      <c r="N1253" s="80">
        <v>32</v>
      </c>
      <c r="O1253" s="80">
        <v>32442</v>
      </c>
      <c r="P1253" s="80" t="s">
        <v>1487</v>
      </c>
      <c r="Q1253" s="15" t="str">
        <f t="shared" si="19"/>
        <v>32 - TERRAUBE</v>
      </c>
      <c r="R1253" s="146">
        <v>44572</v>
      </c>
      <c r="S1253" s="146">
        <v>44629</v>
      </c>
      <c r="T1253" s="80" t="s">
        <v>213</v>
      </c>
    </row>
    <row r="1254" spans="14:20">
      <c r="N1254" s="80">
        <v>32</v>
      </c>
      <c r="O1254" s="80">
        <v>32443</v>
      </c>
      <c r="P1254" s="80" t="s">
        <v>1488</v>
      </c>
      <c r="Q1254" s="15" t="str">
        <f t="shared" si="19"/>
        <v>32 - TERMES-D'ARMAGNAC</v>
      </c>
      <c r="R1254" s="146">
        <v>44575</v>
      </c>
      <c r="S1254" s="146">
        <v>44693</v>
      </c>
      <c r="T1254" s="80" t="s">
        <v>213</v>
      </c>
    </row>
    <row r="1255" spans="14:20">
      <c r="N1255" s="80">
        <v>32</v>
      </c>
      <c r="O1255" s="80">
        <v>32445</v>
      </c>
      <c r="P1255" s="80" t="s">
        <v>1489</v>
      </c>
      <c r="Q1255" s="15" t="str">
        <f t="shared" si="19"/>
        <v>32 - TIESTE-URAGNOUX</v>
      </c>
      <c r="R1255" s="146">
        <v>44574</v>
      </c>
      <c r="S1255" s="146">
        <v>44661</v>
      </c>
      <c r="T1255" s="80" t="s">
        <v>213</v>
      </c>
    </row>
    <row r="1256" spans="14:20">
      <c r="N1256" s="80">
        <v>32</v>
      </c>
      <c r="O1256" s="80">
        <v>32446</v>
      </c>
      <c r="P1256" s="80" t="s">
        <v>1490</v>
      </c>
      <c r="Q1256" s="15" t="str">
        <f t="shared" si="19"/>
        <v>32 - TILLAC</v>
      </c>
      <c r="R1256" s="146">
        <v>44621</v>
      </c>
      <c r="S1256" s="146">
        <v>44690</v>
      </c>
      <c r="T1256" s="80" t="s">
        <v>213</v>
      </c>
    </row>
    <row r="1257" spans="14:20">
      <c r="N1257" s="80">
        <v>32</v>
      </c>
      <c r="O1257" s="80">
        <v>32449</v>
      </c>
      <c r="P1257" s="80" t="s">
        <v>1491</v>
      </c>
      <c r="Q1257" s="15" t="str">
        <f t="shared" si="19"/>
        <v>32 - TOUJOUSE</v>
      </c>
      <c r="R1257" s="146">
        <v>44573</v>
      </c>
      <c r="S1257" s="146">
        <v>44677</v>
      </c>
      <c r="T1257" s="80" t="s">
        <v>213</v>
      </c>
    </row>
    <row r="1258" spans="14:20">
      <c r="N1258" s="80">
        <v>32</v>
      </c>
      <c r="O1258" s="80">
        <v>32450</v>
      </c>
      <c r="P1258" s="80" t="s">
        <v>1492</v>
      </c>
      <c r="Q1258" s="15" t="str">
        <f t="shared" si="19"/>
        <v>32 - TOURDUN</v>
      </c>
      <c r="R1258" s="146"/>
      <c r="S1258" s="146"/>
      <c r="T1258" s="80" t="s">
        <v>213</v>
      </c>
    </row>
    <row r="1259" spans="14:20">
      <c r="N1259" s="80">
        <v>32</v>
      </c>
      <c r="O1259" s="80">
        <v>32453</v>
      </c>
      <c r="P1259" s="80" t="s">
        <v>1493</v>
      </c>
      <c r="Q1259" s="15" t="str">
        <f t="shared" si="19"/>
        <v>32 - TOURRENQUETS</v>
      </c>
      <c r="R1259" s="146"/>
      <c r="S1259" s="146"/>
      <c r="T1259" s="80" t="s">
        <v>213</v>
      </c>
    </row>
    <row r="1260" spans="14:20">
      <c r="N1260" s="80">
        <v>32</v>
      </c>
      <c r="O1260" s="80">
        <v>32454</v>
      </c>
      <c r="P1260" s="80" t="s">
        <v>1494</v>
      </c>
      <c r="Q1260" s="15" t="str">
        <f t="shared" si="19"/>
        <v>32 - TRAVERSERES</v>
      </c>
      <c r="R1260" s="146">
        <v>44621</v>
      </c>
      <c r="S1260" s="146">
        <v>44656</v>
      </c>
      <c r="T1260" s="80" t="s">
        <v>213</v>
      </c>
    </row>
    <row r="1261" spans="14:20">
      <c r="N1261" s="80">
        <v>32</v>
      </c>
      <c r="O1261" s="80">
        <v>32455</v>
      </c>
      <c r="P1261" s="80" t="s">
        <v>1495</v>
      </c>
      <c r="Q1261" s="15" t="str">
        <f t="shared" si="19"/>
        <v>32 - TRONCENS</v>
      </c>
      <c r="R1261" s="146">
        <v>44621</v>
      </c>
      <c r="S1261" s="146">
        <v>44690</v>
      </c>
      <c r="T1261" s="80" t="s">
        <v>213</v>
      </c>
    </row>
    <row r="1262" spans="14:20">
      <c r="N1262" s="80">
        <v>32</v>
      </c>
      <c r="O1262" s="80">
        <v>32456</v>
      </c>
      <c r="P1262" s="80" t="s">
        <v>1496</v>
      </c>
      <c r="Q1262" s="15" t="str">
        <f t="shared" si="19"/>
        <v>32 - TUDELLE</v>
      </c>
      <c r="R1262" s="146">
        <v>44573</v>
      </c>
      <c r="S1262" s="146">
        <v>44690</v>
      </c>
      <c r="T1262" s="80" t="s">
        <v>213</v>
      </c>
    </row>
    <row r="1263" spans="14:20">
      <c r="N1263" s="80">
        <v>32</v>
      </c>
      <c r="O1263" s="80">
        <v>32457</v>
      </c>
      <c r="P1263" s="80" t="s">
        <v>1497</v>
      </c>
      <c r="Q1263" s="15" t="str">
        <f t="shared" si="19"/>
        <v>32 - URDENS</v>
      </c>
      <c r="R1263" s="146">
        <v>44580</v>
      </c>
      <c r="S1263" s="146">
        <v>44629</v>
      </c>
      <c r="T1263" s="80" t="s">
        <v>213</v>
      </c>
    </row>
    <row r="1264" spans="14:20">
      <c r="N1264" s="80">
        <v>32</v>
      </c>
      <c r="O1264" s="80">
        <v>32458</v>
      </c>
      <c r="P1264" s="80" t="s">
        <v>1498</v>
      </c>
      <c r="Q1264" s="15" t="str">
        <f t="shared" si="19"/>
        <v>32 - URGOSSE</v>
      </c>
      <c r="R1264" s="146">
        <v>44546</v>
      </c>
      <c r="S1264" s="146">
        <v>44677</v>
      </c>
      <c r="T1264" s="80" t="s">
        <v>213</v>
      </c>
    </row>
    <row r="1265" spans="14:20">
      <c r="N1265" s="80">
        <v>32</v>
      </c>
      <c r="O1265" s="80">
        <v>32459</v>
      </c>
      <c r="P1265" s="80" t="s">
        <v>1499</v>
      </c>
      <c r="Q1265" s="15" t="str">
        <f t="shared" si="19"/>
        <v>32 - VALENCE-SUR-BAISE</v>
      </c>
      <c r="R1265" s="146"/>
      <c r="S1265" s="146"/>
      <c r="T1265" s="80" t="s">
        <v>213</v>
      </c>
    </row>
    <row r="1266" spans="14:20">
      <c r="N1266" s="80">
        <v>32</v>
      </c>
      <c r="O1266" s="80">
        <v>32460</v>
      </c>
      <c r="P1266" s="80" t="s">
        <v>1500</v>
      </c>
      <c r="Q1266" s="15" t="str">
        <f t="shared" si="19"/>
        <v>32 - VERGOIGNAN</v>
      </c>
      <c r="R1266" s="146">
        <v>44568</v>
      </c>
      <c r="S1266" s="146">
        <v>44677</v>
      </c>
      <c r="T1266" s="80" t="s">
        <v>213</v>
      </c>
    </row>
    <row r="1267" spans="14:20">
      <c r="N1267" s="80">
        <v>32</v>
      </c>
      <c r="O1267" s="80">
        <v>32461</v>
      </c>
      <c r="P1267" s="80" t="s">
        <v>1501</v>
      </c>
      <c r="Q1267" s="15" t="str">
        <f t="shared" si="19"/>
        <v>32 - VERLUS</v>
      </c>
      <c r="R1267" s="146">
        <v>44565</v>
      </c>
      <c r="S1267" s="146">
        <v>44677</v>
      </c>
      <c r="T1267" s="80" t="s">
        <v>213</v>
      </c>
    </row>
    <row r="1268" spans="14:20">
      <c r="N1268" s="80">
        <v>32</v>
      </c>
      <c r="O1268" s="80">
        <v>32462</v>
      </c>
      <c r="P1268" s="80" t="s">
        <v>1502</v>
      </c>
      <c r="Q1268" s="15" t="str">
        <f t="shared" si="19"/>
        <v>32 - VIC-FEZENSAC</v>
      </c>
      <c r="R1268" s="146">
        <v>44573</v>
      </c>
      <c r="S1268" s="146">
        <v>44661</v>
      </c>
      <c r="T1268" s="80" t="s">
        <v>213</v>
      </c>
    </row>
    <row r="1269" spans="14:20">
      <c r="N1269" s="80">
        <v>32</v>
      </c>
      <c r="O1269" s="80">
        <v>32463</v>
      </c>
      <c r="P1269" s="80" t="s">
        <v>1503</v>
      </c>
      <c r="Q1269" s="15" t="str">
        <f t="shared" si="19"/>
        <v>32 - VIELLA</v>
      </c>
      <c r="R1269" s="146">
        <v>44565</v>
      </c>
      <c r="S1269" s="146">
        <v>44677</v>
      </c>
      <c r="T1269" s="80" t="s">
        <v>213</v>
      </c>
    </row>
    <row r="1270" spans="14:20">
      <c r="N1270" s="80">
        <v>32</v>
      </c>
      <c r="O1270" s="80">
        <v>32464</v>
      </c>
      <c r="P1270" s="80" t="s">
        <v>1504</v>
      </c>
      <c r="Q1270" s="15" t="str">
        <f t="shared" si="19"/>
        <v>32 - VILLECOMTAL-SUR-ARROS</v>
      </c>
      <c r="R1270" s="146">
        <v>44615</v>
      </c>
      <c r="S1270" s="146">
        <v>44686</v>
      </c>
      <c r="T1270" s="80" t="s">
        <v>213</v>
      </c>
    </row>
    <row r="1271" spans="14:20">
      <c r="N1271" s="80">
        <v>32</v>
      </c>
      <c r="O1271" s="80">
        <v>32466</v>
      </c>
      <c r="P1271" s="80" t="s">
        <v>1505</v>
      </c>
      <c r="Q1271" s="15" t="str">
        <f t="shared" si="19"/>
        <v>32 - VIOZAN</v>
      </c>
      <c r="R1271" s="146">
        <v>44617</v>
      </c>
      <c r="S1271" s="146">
        <v>44686</v>
      </c>
      <c r="T1271" s="80" t="s">
        <v>213</v>
      </c>
    </row>
    <row r="1272" spans="14:20">
      <c r="N1272" s="80">
        <v>32</v>
      </c>
      <c r="O1272" s="80">
        <v>32468</v>
      </c>
      <c r="P1272" s="80" t="s">
        <v>1506</v>
      </c>
      <c r="Q1272" s="15" t="str">
        <f t="shared" si="19"/>
        <v>32 - AUSSOS</v>
      </c>
      <c r="R1272" s="146">
        <v>44617</v>
      </c>
      <c r="S1272" s="146">
        <v>44686</v>
      </c>
      <c r="T1272" s="80" t="s">
        <v>213</v>
      </c>
    </row>
    <row r="1273" spans="14:20">
      <c r="N1273" s="80">
        <v>33</v>
      </c>
      <c r="O1273" s="80">
        <v>33094</v>
      </c>
      <c r="P1273" s="80" t="s">
        <v>1507</v>
      </c>
      <c r="Q1273" s="15" t="str">
        <f t="shared" si="19"/>
        <v>33 - CAPLONG</v>
      </c>
      <c r="R1273" s="146">
        <v>44699</v>
      </c>
      <c r="S1273" s="146">
        <v>44760</v>
      </c>
      <c r="T1273" s="80" t="s">
        <v>213</v>
      </c>
    </row>
    <row r="1274" spans="14:20">
      <c r="N1274" s="80">
        <v>33</v>
      </c>
      <c r="O1274" s="80">
        <v>33136</v>
      </c>
      <c r="P1274" s="80" t="s">
        <v>1508</v>
      </c>
      <c r="Q1274" s="15" t="str">
        <f t="shared" si="19"/>
        <v>33 - COURS-DE-MONSEGUR</v>
      </c>
      <c r="R1274" s="146">
        <v>44699</v>
      </c>
      <c r="S1274" s="146">
        <v>44760</v>
      </c>
      <c r="T1274" s="80" t="s">
        <v>213</v>
      </c>
    </row>
    <row r="1275" spans="14:20">
      <c r="N1275" s="80">
        <v>33</v>
      </c>
      <c r="O1275" s="80">
        <v>33223</v>
      </c>
      <c r="P1275" s="80" t="s">
        <v>1509</v>
      </c>
      <c r="Q1275" s="15" t="str">
        <f t="shared" si="19"/>
        <v>33 - LANDERROUAT</v>
      </c>
      <c r="R1275" s="146">
        <v>44699</v>
      </c>
      <c r="S1275" s="146">
        <v>44760</v>
      </c>
      <c r="T1275" s="80" t="s">
        <v>213</v>
      </c>
    </row>
    <row r="1276" spans="14:20">
      <c r="N1276" s="80">
        <v>33</v>
      </c>
      <c r="O1276" s="80">
        <v>33242</v>
      </c>
      <c r="P1276" s="80" t="s">
        <v>1510</v>
      </c>
      <c r="Q1276" s="15" t="str">
        <f t="shared" si="19"/>
        <v>33 - LES LEVES-ET-THOUMEYRAGUES</v>
      </c>
      <c r="R1276" s="146">
        <v>44699</v>
      </c>
      <c r="S1276" s="146">
        <v>44760</v>
      </c>
      <c r="T1276" s="80" t="s">
        <v>213</v>
      </c>
    </row>
    <row r="1277" spans="14:20">
      <c r="N1277" s="80">
        <v>33</v>
      </c>
      <c r="O1277" s="80">
        <v>33246</v>
      </c>
      <c r="P1277" s="80" t="s">
        <v>1511</v>
      </c>
      <c r="Q1277" s="15" t="str">
        <f t="shared" si="19"/>
        <v>33 - LIGUEUX</v>
      </c>
      <c r="R1277" s="146">
        <v>44699</v>
      </c>
      <c r="S1277" s="146">
        <v>44760</v>
      </c>
      <c r="T1277" s="80" t="s">
        <v>213</v>
      </c>
    </row>
    <row r="1278" spans="14:20">
      <c r="N1278" s="80">
        <v>33</v>
      </c>
      <c r="O1278" s="80">
        <v>33269</v>
      </c>
      <c r="P1278" s="80" t="s">
        <v>1512</v>
      </c>
      <c r="Q1278" s="15" t="str">
        <f t="shared" si="19"/>
        <v>33 - MARGUERON</v>
      </c>
      <c r="R1278" s="146">
        <v>44699</v>
      </c>
      <c r="S1278" s="146">
        <v>44760</v>
      </c>
      <c r="T1278" s="80" t="s">
        <v>213</v>
      </c>
    </row>
    <row r="1279" spans="14:20">
      <c r="N1279" s="80">
        <v>33</v>
      </c>
      <c r="O1279" s="80">
        <v>33316</v>
      </c>
      <c r="P1279" s="80" t="s">
        <v>1513</v>
      </c>
      <c r="Q1279" s="15" t="str">
        <f t="shared" si="19"/>
        <v>33 - PELLEGRUE</v>
      </c>
      <c r="R1279" s="146">
        <v>44699</v>
      </c>
      <c r="S1279" s="146">
        <v>44760</v>
      </c>
      <c r="T1279" s="80" t="s">
        <v>213</v>
      </c>
    </row>
    <row r="1280" spans="14:20">
      <c r="N1280" s="80">
        <v>33</v>
      </c>
      <c r="O1280" s="80">
        <v>33324</v>
      </c>
      <c r="P1280" s="80" t="s">
        <v>1514</v>
      </c>
      <c r="Q1280" s="15" t="str">
        <f t="shared" si="19"/>
        <v>33 - PINEUILH</v>
      </c>
      <c r="R1280" s="146">
        <v>44699</v>
      </c>
      <c r="S1280" s="146">
        <v>44760</v>
      </c>
      <c r="T1280" s="80" t="s">
        <v>213</v>
      </c>
    </row>
    <row r="1281" spans="14:20">
      <c r="N1281" s="80">
        <v>33</v>
      </c>
      <c r="O1281" s="80">
        <v>33354</v>
      </c>
      <c r="P1281" s="80" t="s">
        <v>1515</v>
      </c>
      <c r="Q1281" s="15" t="str">
        <f t="shared" si="19"/>
        <v>33 - RIOCAUD</v>
      </c>
      <c r="R1281" s="146">
        <v>44699</v>
      </c>
      <c r="S1281" s="146">
        <v>44760</v>
      </c>
      <c r="T1281" s="80" t="s">
        <v>213</v>
      </c>
    </row>
    <row r="1282" spans="14:20">
      <c r="N1282" s="80">
        <v>33</v>
      </c>
      <c r="O1282" s="80">
        <v>33360</v>
      </c>
      <c r="P1282" s="80" t="s">
        <v>1516</v>
      </c>
      <c r="Q1282" s="15" t="str">
        <f t="shared" si="19"/>
        <v>33 - LA ROQUILLE</v>
      </c>
      <c r="R1282" s="146">
        <v>44699</v>
      </c>
      <c r="S1282" s="146">
        <v>44760</v>
      </c>
      <c r="T1282" s="80" t="s">
        <v>213</v>
      </c>
    </row>
    <row r="1283" spans="14:20">
      <c r="N1283" s="80">
        <v>33</v>
      </c>
      <c r="O1283" s="80">
        <v>33369</v>
      </c>
      <c r="P1283" s="80" t="s">
        <v>1517</v>
      </c>
      <c r="Q1283" s="15" t="str">
        <f t="shared" si="19"/>
        <v>33 - SAINT-ANDRE-ET-APPELLES</v>
      </c>
      <c r="R1283" s="146">
        <v>44699</v>
      </c>
      <c r="S1283" s="146">
        <v>44760</v>
      </c>
      <c r="T1283" s="80" t="s">
        <v>213</v>
      </c>
    </row>
    <row r="1284" spans="14:20">
      <c r="N1284" s="80">
        <v>33</v>
      </c>
      <c r="O1284" s="80">
        <v>33462</v>
      </c>
      <c r="P1284" s="80" t="s">
        <v>1518</v>
      </c>
      <c r="Q1284" s="15" t="str">
        <f t="shared" si="19"/>
        <v>33 - SAINT-PHILIPPE-DU-SEIGNAL</v>
      </c>
      <c r="R1284" s="146">
        <v>44699</v>
      </c>
      <c r="S1284" s="146">
        <v>44760</v>
      </c>
      <c r="T1284" s="80" t="s">
        <v>213</v>
      </c>
    </row>
    <row r="1285" spans="14:20">
      <c r="N1285" s="80">
        <v>33</v>
      </c>
      <c r="O1285" s="80">
        <v>33520</v>
      </c>
      <c r="P1285" s="80" t="s">
        <v>1519</v>
      </c>
      <c r="Q1285" s="15" t="str">
        <f t="shared" si="19"/>
        <v>33 - TAILLECAVAT</v>
      </c>
      <c r="R1285" s="146">
        <v>44699</v>
      </c>
      <c r="S1285" s="146">
        <v>44760</v>
      </c>
      <c r="T1285" s="80" t="s">
        <v>213</v>
      </c>
    </row>
    <row r="1286" spans="14:20">
      <c r="N1286" s="80">
        <v>35</v>
      </c>
      <c r="O1286" s="80">
        <v>35002</v>
      </c>
      <c r="P1286" s="80" t="s">
        <v>1520</v>
      </c>
      <c r="Q1286" s="15" t="str">
        <f t="shared" si="19"/>
        <v>35 - AMANLIS</v>
      </c>
      <c r="R1286" s="146">
        <v>44639</v>
      </c>
      <c r="S1286" s="146">
        <v>44676</v>
      </c>
      <c r="T1286" s="80" t="s">
        <v>213</v>
      </c>
    </row>
    <row r="1287" spans="14:20">
      <c r="N1287" s="80">
        <v>35</v>
      </c>
      <c r="O1287" s="80">
        <v>35012</v>
      </c>
      <c r="P1287" s="80" t="s">
        <v>1521</v>
      </c>
      <c r="Q1287" s="15" t="str">
        <f t="shared" si="19"/>
        <v>35 - BAIN DE BRETAGNE</v>
      </c>
      <c r="R1287" s="146">
        <v>44647</v>
      </c>
      <c r="S1287" s="146">
        <v>44685</v>
      </c>
      <c r="T1287" s="80" t="s">
        <v>213</v>
      </c>
    </row>
    <row r="1288" spans="14:20">
      <c r="N1288" s="80">
        <v>35</v>
      </c>
      <c r="O1288" s="80">
        <v>35013</v>
      </c>
      <c r="P1288" s="80" t="s">
        <v>1522</v>
      </c>
      <c r="Q1288" s="15" t="str">
        <f t="shared" si="19"/>
        <v>35 - BAINS-SUR-OUST</v>
      </c>
      <c r="R1288" s="146">
        <v>44648</v>
      </c>
      <c r="S1288" s="146">
        <v>44686</v>
      </c>
      <c r="T1288" s="80" t="s">
        <v>213</v>
      </c>
    </row>
    <row r="1289" spans="14:20">
      <c r="N1289" s="80">
        <v>35</v>
      </c>
      <c r="O1289" s="80">
        <v>35017</v>
      </c>
      <c r="P1289" s="80" t="s">
        <v>1523</v>
      </c>
      <c r="Q1289" s="15" t="str">
        <f t="shared" si="19"/>
        <v>35 - LA BAUSSAINE</v>
      </c>
      <c r="R1289" s="146">
        <v>44804</v>
      </c>
      <c r="S1289" s="146">
        <v>44852</v>
      </c>
      <c r="T1289" s="80" t="s">
        <v>213</v>
      </c>
    </row>
    <row r="1290" spans="14:20">
      <c r="N1290" s="80">
        <v>35</v>
      </c>
      <c r="O1290" s="80">
        <v>35022</v>
      </c>
      <c r="P1290" s="80" t="s">
        <v>1524</v>
      </c>
      <c r="Q1290" s="15" t="str">
        <f t="shared" si="19"/>
        <v>35 - BECHEREL</v>
      </c>
      <c r="R1290" s="146">
        <v>44804</v>
      </c>
      <c r="S1290" s="146">
        <v>44852</v>
      </c>
      <c r="T1290" s="80" t="s">
        <v>213</v>
      </c>
    </row>
    <row r="1291" spans="14:20">
      <c r="N1291" s="80">
        <v>35</v>
      </c>
      <c r="O1291" s="80">
        <v>35023</v>
      </c>
      <c r="P1291" s="80" t="s">
        <v>1525</v>
      </c>
      <c r="Q1291" s="15" t="str">
        <f t="shared" si="19"/>
        <v>35 - BEDEE</v>
      </c>
      <c r="R1291" s="146">
        <v>44804</v>
      </c>
      <c r="S1291" s="146">
        <v>44852</v>
      </c>
      <c r="T1291" s="80" t="s">
        <v>213</v>
      </c>
    </row>
    <row r="1292" spans="14:20">
      <c r="N1292" s="80">
        <v>35</v>
      </c>
      <c r="O1292" s="80">
        <v>35026</v>
      </c>
      <c r="P1292" s="80" t="s">
        <v>1526</v>
      </c>
      <c r="Q1292" s="15" t="str">
        <f t="shared" ref="Q1292:Q1355" si="20">CONCATENATE(N1292," - ",P1292)</f>
        <v>35 - BLERUAIS</v>
      </c>
      <c r="R1292" s="146">
        <v>44813</v>
      </c>
      <c r="S1292" s="146">
        <v>44872</v>
      </c>
      <c r="T1292" s="80" t="s">
        <v>213</v>
      </c>
    </row>
    <row r="1293" spans="14:20">
      <c r="N1293" s="80">
        <v>35</v>
      </c>
      <c r="O1293" s="80">
        <v>35027</v>
      </c>
      <c r="P1293" s="80" t="s">
        <v>1527</v>
      </c>
      <c r="Q1293" s="15" t="str">
        <f t="shared" si="20"/>
        <v>35 - BOISGERVILLY</v>
      </c>
      <c r="R1293" s="146">
        <v>44813</v>
      </c>
      <c r="S1293" s="146">
        <v>44872</v>
      </c>
      <c r="T1293" s="80" t="s">
        <v>213</v>
      </c>
    </row>
    <row r="1294" spans="14:20">
      <c r="N1294" s="80">
        <v>35</v>
      </c>
      <c r="O1294" s="80">
        <v>35028</v>
      </c>
      <c r="P1294" s="80" t="s">
        <v>1528</v>
      </c>
      <c r="Q1294" s="15" t="str">
        <f t="shared" si="20"/>
        <v>35 - BOISTRUDAN</v>
      </c>
      <c r="R1294" s="146">
        <v>44639</v>
      </c>
      <c r="S1294" s="146">
        <v>44676</v>
      </c>
      <c r="T1294" s="80" t="s">
        <v>213</v>
      </c>
    </row>
    <row r="1295" spans="14:20">
      <c r="N1295" s="80">
        <v>35</v>
      </c>
      <c r="O1295" s="80">
        <v>35030</v>
      </c>
      <c r="P1295" s="80" t="s">
        <v>1529</v>
      </c>
      <c r="Q1295" s="15" t="str">
        <f t="shared" si="20"/>
        <v>35 - LA BOSSE DE BRETAGNE</v>
      </c>
      <c r="R1295" s="146">
        <v>44639</v>
      </c>
      <c r="S1295" s="146">
        <v>44676</v>
      </c>
      <c r="T1295" s="80" t="s">
        <v>213</v>
      </c>
    </row>
    <row r="1296" spans="14:20">
      <c r="N1296" s="80">
        <v>35</v>
      </c>
      <c r="O1296" s="80">
        <v>35033</v>
      </c>
      <c r="P1296" s="80" t="s">
        <v>1530</v>
      </c>
      <c r="Q1296" s="15" t="str">
        <f t="shared" si="20"/>
        <v>35 - BOURG DES COMPTES</v>
      </c>
      <c r="R1296" s="146">
        <v>44647</v>
      </c>
      <c r="S1296" s="146">
        <v>44685</v>
      </c>
      <c r="T1296" s="80" t="s">
        <v>213</v>
      </c>
    </row>
    <row r="1297" spans="14:20">
      <c r="N1297" s="80">
        <v>35</v>
      </c>
      <c r="O1297" s="80">
        <v>35041</v>
      </c>
      <c r="P1297" s="80" t="s">
        <v>1531</v>
      </c>
      <c r="Q1297" s="15" t="str">
        <f t="shared" si="20"/>
        <v>35 - BRIE</v>
      </c>
      <c r="R1297" s="146">
        <v>44639</v>
      </c>
      <c r="S1297" s="146">
        <v>44676</v>
      </c>
      <c r="T1297" s="80" t="s">
        <v>213</v>
      </c>
    </row>
    <row r="1298" spans="14:20">
      <c r="N1298" s="80">
        <v>35</v>
      </c>
      <c r="O1298" s="80">
        <v>35050</v>
      </c>
      <c r="P1298" s="80" t="s">
        <v>1532</v>
      </c>
      <c r="Q1298" s="15" t="str">
        <f t="shared" si="20"/>
        <v>35 - CARDROC</v>
      </c>
      <c r="R1298" s="146">
        <v>44804</v>
      </c>
      <c r="S1298" s="146">
        <v>44852</v>
      </c>
      <c r="T1298" s="80" t="s">
        <v>213</v>
      </c>
    </row>
    <row r="1299" spans="14:20">
      <c r="N1299" s="80">
        <v>35</v>
      </c>
      <c r="O1299" s="80">
        <v>35054</v>
      </c>
      <c r="P1299" s="80" t="s">
        <v>1533</v>
      </c>
      <c r="Q1299" s="15" t="str">
        <f t="shared" si="20"/>
        <v>35 - CHANTELOUP</v>
      </c>
      <c r="R1299" s="146">
        <v>44639</v>
      </c>
      <c r="S1299" s="146">
        <v>44676</v>
      </c>
      <c r="T1299" s="80" t="s">
        <v>213</v>
      </c>
    </row>
    <row r="1300" spans="14:20">
      <c r="N1300" s="80">
        <v>35</v>
      </c>
      <c r="O1300" s="80">
        <v>35058</v>
      </c>
      <c r="P1300" s="80" t="s">
        <v>1534</v>
      </c>
      <c r="Q1300" s="15" t="str">
        <f t="shared" si="20"/>
        <v>35 - LA CHAPELLE CHAUSSEE</v>
      </c>
      <c r="R1300" s="146">
        <v>44804</v>
      </c>
      <c r="S1300" s="146">
        <v>44852</v>
      </c>
      <c r="T1300" s="80" t="s">
        <v>213</v>
      </c>
    </row>
    <row r="1301" spans="14:20">
      <c r="N1301" s="80">
        <v>35</v>
      </c>
      <c r="O1301" s="80">
        <v>35060</v>
      </c>
      <c r="P1301" s="80" t="s">
        <v>1535</v>
      </c>
      <c r="Q1301" s="15" t="str">
        <f t="shared" si="20"/>
        <v>35 - LA CHAPELLE DU LOU DU LAC</v>
      </c>
      <c r="R1301" s="146">
        <v>44804</v>
      </c>
      <c r="S1301" s="146">
        <v>44852</v>
      </c>
      <c r="T1301" s="80" t="s">
        <v>213</v>
      </c>
    </row>
    <row r="1302" spans="14:20">
      <c r="N1302" s="80">
        <v>35</v>
      </c>
      <c r="O1302" s="80">
        <v>35069</v>
      </c>
      <c r="P1302" s="80" t="s">
        <v>1536</v>
      </c>
      <c r="Q1302" s="15" t="str">
        <f t="shared" si="20"/>
        <v>35 - CHATEAUGIRON</v>
      </c>
      <c r="R1302" s="146">
        <v>44639</v>
      </c>
      <c r="S1302" s="146">
        <v>44676</v>
      </c>
      <c r="T1302" s="80" t="s">
        <v>213</v>
      </c>
    </row>
    <row r="1303" spans="14:20">
      <c r="N1303" s="80">
        <v>35</v>
      </c>
      <c r="O1303" s="80">
        <v>35082</v>
      </c>
      <c r="P1303" s="80" t="s">
        <v>1537</v>
      </c>
      <c r="Q1303" s="15" t="str">
        <f t="shared" si="20"/>
        <v>35 - COESMES</v>
      </c>
      <c r="R1303" s="146">
        <v>44639</v>
      </c>
      <c r="S1303" s="146">
        <v>44676</v>
      </c>
      <c r="T1303" s="80" t="s">
        <v>213</v>
      </c>
    </row>
    <row r="1304" spans="14:20">
      <c r="N1304" s="80">
        <v>35</v>
      </c>
      <c r="O1304" s="80">
        <v>35088</v>
      </c>
      <c r="P1304" s="80" t="s">
        <v>1538</v>
      </c>
      <c r="Q1304" s="15" t="str">
        <f t="shared" si="20"/>
        <v>35 - CORPS NUDS</v>
      </c>
      <c r="R1304" s="146">
        <v>44639</v>
      </c>
      <c r="S1304" s="146">
        <v>44676</v>
      </c>
      <c r="T1304" s="80" t="s">
        <v>213</v>
      </c>
    </row>
    <row r="1305" spans="14:20">
      <c r="N1305" s="80">
        <v>35</v>
      </c>
      <c r="O1305" s="80">
        <v>35089</v>
      </c>
      <c r="P1305" s="80" t="s">
        <v>1539</v>
      </c>
      <c r="Q1305" s="15" t="str">
        <f t="shared" si="20"/>
        <v>35 - LA COUYERE</v>
      </c>
      <c r="R1305" s="146">
        <v>44639</v>
      </c>
      <c r="S1305" s="146">
        <v>44676</v>
      </c>
      <c r="T1305" s="80" t="s">
        <v>213</v>
      </c>
    </row>
    <row r="1306" spans="14:20">
      <c r="N1306" s="80">
        <v>35</v>
      </c>
      <c r="O1306" s="80">
        <v>35091</v>
      </c>
      <c r="P1306" s="80" t="s">
        <v>1540</v>
      </c>
      <c r="Q1306" s="15" t="str">
        <f t="shared" si="20"/>
        <v>35 - LE CROUAIS</v>
      </c>
      <c r="R1306" s="146">
        <v>44813</v>
      </c>
      <c r="S1306" s="146">
        <v>44872</v>
      </c>
      <c r="T1306" s="80" t="s">
        <v>213</v>
      </c>
    </row>
    <row r="1307" spans="14:20">
      <c r="N1307" s="80">
        <v>35</v>
      </c>
      <c r="O1307" s="80">
        <v>35098</v>
      </c>
      <c r="P1307" s="80" t="s">
        <v>1541</v>
      </c>
      <c r="Q1307" s="15" t="str">
        <f t="shared" si="20"/>
        <v>35 - LA DOMINELAIS</v>
      </c>
      <c r="R1307" s="146">
        <v>44647</v>
      </c>
      <c r="S1307" s="146">
        <v>44685</v>
      </c>
      <c r="T1307" s="80" t="s">
        <v>213</v>
      </c>
    </row>
    <row r="1308" spans="14:20">
      <c r="N1308" s="80">
        <v>35</v>
      </c>
      <c r="O1308" s="80">
        <v>35106</v>
      </c>
      <c r="P1308" s="80" t="s">
        <v>1542</v>
      </c>
      <c r="Q1308" s="15" t="str">
        <f t="shared" si="20"/>
        <v>35 - ERCEE EN LAMEE</v>
      </c>
      <c r="R1308" s="146">
        <v>44647</v>
      </c>
      <c r="S1308" s="146">
        <v>44685</v>
      </c>
      <c r="T1308" s="80" t="s">
        <v>213</v>
      </c>
    </row>
    <row r="1309" spans="14:20">
      <c r="N1309" s="80">
        <v>35</v>
      </c>
      <c r="O1309" s="80">
        <v>35108</v>
      </c>
      <c r="P1309" s="80" t="s">
        <v>1543</v>
      </c>
      <c r="Q1309" s="15" t="str">
        <f t="shared" si="20"/>
        <v>35 - ESSE</v>
      </c>
      <c r="R1309" s="146">
        <v>44639</v>
      </c>
      <c r="S1309" s="146">
        <v>44676</v>
      </c>
      <c r="T1309" s="80" t="s">
        <v>213</v>
      </c>
    </row>
    <row r="1310" spans="14:20">
      <c r="N1310" s="80">
        <v>35</v>
      </c>
      <c r="O1310" s="80">
        <v>35117</v>
      </c>
      <c r="P1310" s="80" t="s">
        <v>1544</v>
      </c>
      <c r="Q1310" s="15" t="str">
        <f t="shared" si="20"/>
        <v>35 - GAEL</v>
      </c>
      <c r="R1310" s="146">
        <v>44813</v>
      </c>
      <c r="S1310" s="146">
        <v>44872</v>
      </c>
      <c r="T1310" s="80" t="s">
        <v>213</v>
      </c>
    </row>
    <row r="1311" spans="14:20">
      <c r="N1311" s="80">
        <v>35</v>
      </c>
      <c r="O1311" s="80">
        <v>35124</v>
      </c>
      <c r="P1311" s="80" t="s">
        <v>1545</v>
      </c>
      <c r="Q1311" s="15" t="str">
        <f t="shared" si="20"/>
        <v>35 - GRAND FOUGERAY</v>
      </c>
      <c r="R1311" s="146">
        <v>44647</v>
      </c>
      <c r="S1311" s="146">
        <v>44685</v>
      </c>
      <c r="T1311" s="80" t="s">
        <v>213</v>
      </c>
    </row>
    <row r="1312" spans="14:20">
      <c r="N1312" s="80">
        <v>35</v>
      </c>
      <c r="O1312" s="80">
        <v>35126</v>
      </c>
      <c r="P1312" s="80" t="s">
        <v>1546</v>
      </c>
      <c r="Q1312" s="15" t="str">
        <f t="shared" si="20"/>
        <v>35 - GUICHEN</v>
      </c>
      <c r="R1312" s="146">
        <v>44647</v>
      </c>
      <c r="S1312" s="146">
        <v>44685</v>
      </c>
      <c r="T1312" s="80" t="s">
        <v>213</v>
      </c>
    </row>
    <row r="1313" spans="14:20">
      <c r="N1313" s="80">
        <v>35</v>
      </c>
      <c r="O1313" s="80">
        <v>35127</v>
      </c>
      <c r="P1313" s="80" t="s">
        <v>1547</v>
      </c>
      <c r="Q1313" s="15" t="str">
        <f t="shared" si="20"/>
        <v>35 - GUIGNEN</v>
      </c>
      <c r="R1313" s="146">
        <v>44647</v>
      </c>
      <c r="S1313" s="146">
        <v>44685</v>
      </c>
      <c r="T1313" s="80" t="s">
        <v>213</v>
      </c>
    </row>
    <row r="1314" spans="14:20">
      <c r="N1314" s="80">
        <v>35</v>
      </c>
      <c r="O1314" s="80">
        <v>35135</v>
      </c>
      <c r="P1314" s="80" t="s">
        <v>1548</v>
      </c>
      <c r="Q1314" s="15" t="str">
        <f t="shared" si="20"/>
        <v>35 - IRODOUER</v>
      </c>
      <c r="R1314" s="146">
        <v>44804</v>
      </c>
      <c r="S1314" s="146">
        <v>44852</v>
      </c>
      <c r="T1314" s="80" t="s">
        <v>213</v>
      </c>
    </row>
    <row r="1315" spans="14:20">
      <c r="N1315" s="80">
        <v>35</v>
      </c>
      <c r="O1315" s="80">
        <v>35136</v>
      </c>
      <c r="P1315" s="80" t="s">
        <v>1549</v>
      </c>
      <c r="Q1315" s="15" t="str">
        <f t="shared" si="20"/>
        <v>35 - JANZE</v>
      </c>
      <c r="R1315" s="146">
        <v>44639</v>
      </c>
      <c r="S1315" s="146">
        <v>44676</v>
      </c>
      <c r="T1315" s="80" t="s">
        <v>213</v>
      </c>
    </row>
    <row r="1316" spans="14:20">
      <c r="N1316" s="80">
        <v>35</v>
      </c>
      <c r="O1316" s="80">
        <v>35140</v>
      </c>
      <c r="P1316" s="80" t="s">
        <v>1550</v>
      </c>
      <c r="Q1316" s="15" t="str">
        <f t="shared" si="20"/>
        <v>35 - LALLEU</v>
      </c>
      <c r="R1316" s="146">
        <v>44639</v>
      </c>
      <c r="S1316" s="146">
        <v>44676</v>
      </c>
      <c r="T1316" s="80" t="s">
        <v>213</v>
      </c>
    </row>
    <row r="1317" spans="14:20">
      <c r="N1317" s="80">
        <v>35</v>
      </c>
      <c r="O1317" s="80">
        <v>35143</v>
      </c>
      <c r="P1317" s="80" t="s">
        <v>1551</v>
      </c>
      <c r="Q1317" s="15" t="str">
        <f t="shared" si="20"/>
        <v>35 - LANDUJAN</v>
      </c>
      <c r="R1317" s="146">
        <v>44804</v>
      </c>
      <c r="S1317" s="146">
        <v>44852</v>
      </c>
      <c r="T1317" s="80" t="s">
        <v>213</v>
      </c>
    </row>
    <row r="1318" spans="14:20">
      <c r="N1318" s="80">
        <v>35</v>
      </c>
      <c r="O1318" s="80">
        <v>35145</v>
      </c>
      <c r="P1318" s="80" t="s">
        <v>1552</v>
      </c>
      <c r="Q1318" s="15" t="str">
        <f t="shared" si="20"/>
        <v>35 - LANGON</v>
      </c>
      <c r="R1318" s="146">
        <v>44647</v>
      </c>
      <c r="S1318" s="146">
        <v>44685</v>
      </c>
      <c r="T1318" s="80" t="s">
        <v>213</v>
      </c>
    </row>
    <row r="1319" spans="14:20">
      <c r="N1319" s="80">
        <v>35</v>
      </c>
      <c r="O1319" s="80">
        <v>35151</v>
      </c>
      <c r="P1319" s="80" t="s">
        <v>1553</v>
      </c>
      <c r="Q1319" s="15" t="str">
        <f t="shared" si="20"/>
        <v>35 - LIEURON</v>
      </c>
      <c r="R1319" s="146">
        <v>44647</v>
      </c>
      <c r="S1319" s="146">
        <v>44685</v>
      </c>
      <c r="T1319" s="80" t="s">
        <v>213</v>
      </c>
    </row>
    <row r="1320" spans="14:20">
      <c r="N1320" s="80">
        <v>35</v>
      </c>
      <c r="O1320" s="80">
        <v>35155</v>
      </c>
      <c r="P1320" s="80" t="s">
        <v>1554</v>
      </c>
      <c r="Q1320" s="15" t="str">
        <f t="shared" si="20"/>
        <v>35 - LOHEAC</v>
      </c>
      <c r="R1320" s="146">
        <v>44647</v>
      </c>
      <c r="S1320" s="146">
        <v>44685</v>
      </c>
      <c r="T1320" s="80" t="s">
        <v>213</v>
      </c>
    </row>
    <row r="1321" spans="14:20">
      <c r="N1321" s="80">
        <v>35</v>
      </c>
      <c r="O1321" s="80">
        <v>35156</v>
      </c>
      <c r="P1321" s="80" t="s">
        <v>1555</v>
      </c>
      <c r="Q1321" s="15" t="str">
        <f t="shared" si="20"/>
        <v>35 - LONGAULNAY</v>
      </c>
      <c r="R1321" s="146">
        <v>44804</v>
      </c>
      <c r="S1321" s="146">
        <v>44852</v>
      </c>
      <c r="T1321" s="80" t="s">
        <v>213</v>
      </c>
    </row>
    <row r="1322" spans="14:20">
      <c r="N1322" s="80">
        <v>35</v>
      </c>
      <c r="O1322" s="80">
        <v>35165</v>
      </c>
      <c r="P1322" s="148" t="s">
        <v>1556</v>
      </c>
      <c r="Q1322" s="15" t="str">
        <f t="shared" si="20"/>
        <v>35 - MARCILLE ROBERT</v>
      </c>
      <c r="R1322" s="146">
        <v>44639</v>
      </c>
      <c r="S1322" s="146">
        <v>44676</v>
      </c>
      <c r="T1322" s="80" t="s">
        <v>213</v>
      </c>
    </row>
    <row r="1323" spans="14:20">
      <c r="N1323" s="80">
        <v>35</v>
      </c>
      <c r="O1323" s="80">
        <v>35171</v>
      </c>
      <c r="P1323" s="148" t="s">
        <v>1557</v>
      </c>
      <c r="Q1323" s="15" t="str">
        <f t="shared" si="20"/>
        <v>35 - MEDREAC</v>
      </c>
      <c r="R1323" s="146">
        <v>44804</v>
      </c>
      <c r="S1323" s="146">
        <v>44852</v>
      </c>
      <c r="T1323" s="80" t="s">
        <v>213</v>
      </c>
    </row>
    <row r="1324" spans="14:20">
      <c r="N1324" s="80">
        <v>35</v>
      </c>
      <c r="O1324" s="80">
        <v>35176</v>
      </c>
      <c r="P1324" s="80" t="s">
        <v>1558</v>
      </c>
      <c r="Q1324" s="15" t="str">
        <f t="shared" si="20"/>
        <v>35 - GUIPRY MESSAC</v>
      </c>
      <c r="R1324" s="146">
        <v>44647</v>
      </c>
      <c r="S1324" s="146">
        <v>44685</v>
      </c>
      <c r="T1324" s="80" t="s">
        <v>213</v>
      </c>
    </row>
    <row r="1325" spans="14:20">
      <c r="N1325" s="80">
        <v>35</v>
      </c>
      <c r="O1325" s="80">
        <v>35180</v>
      </c>
      <c r="P1325" s="148" t="s">
        <v>1559</v>
      </c>
      <c r="Q1325" s="15" t="str">
        <f t="shared" si="20"/>
        <v>35 - MINIAC SOUS BECHREL</v>
      </c>
      <c r="R1325" s="146">
        <v>44804</v>
      </c>
      <c r="S1325" s="146">
        <v>44852</v>
      </c>
      <c r="T1325" s="80" t="s">
        <v>213</v>
      </c>
    </row>
    <row r="1326" spans="14:20">
      <c r="N1326" s="80">
        <v>35</v>
      </c>
      <c r="O1326" s="80">
        <v>35184</v>
      </c>
      <c r="P1326" s="148" t="s">
        <v>1560</v>
      </c>
      <c r="Q1326" s="15" t="str">
        <f t="shared" si="20"/>
        <v>35 - MONTAUBAN DE BRETAGNE</v>
      </c>
      <c r="R1326" s="146">
        <v>44804</v>
      </c>
      <c r="S1326" s="146">
        <v>44872</v>
      </c>
      <c r="T1326" s="80" t="s">
        <v>213</v>
      </c>
    </row>
    <row r="1327" spans="14:20" ht="213.75">
      <c r="N1327" s="80">
        <v>35</v>
      </c>
      <c r="O1327" s="80">
        <v>35184</v>
      </c>
      <c r="P1327" s="149" t="s">
        <v>1561</v>
      </c>
      <c r="Q1327" s="15" t="str">
        <f t="shared" si="20"/>
        <v>35 - MONTAUBAN DE BRETAGNE
PARTIE DE LA COMMUNE SITUÉE À L’EST DU TRIANGLE FORMÉ PAR LES ROUTES N12 ET N164</v>
      </c>
      <c r="R1327" s="146">
        <v>44813</v>
      </c>
      <c r="S1327" s="146">
        <v>44872</v>
      </c>
      <c r="T1327" s="80" t="s">
        <v>213</v>
      </c>
    </row>
    <row r="1328" spans="14:20" ht="228">
      <c r="N1328" s="80">
        <v>35</v>
      </c>
      <c r="O1328" s="80">
        <v>35184</v>
      </c>
      <c r="P1328" s="149" t="s">
        <v>1562</v>
      </c>
      <c r="Q1328" s="15" t="str">
        <f t="shared" si="20"/>
        <v>35 - MONTAUBAN DE BRETAGNE
PARTIE DE LA COMMUNE SITUÉE À L’OUEST DU TRIANGLE FORMÉ PAR LES ROUTES N12 ET N164</v>
      </c>
      <c r="R1328" s="146">
        <v>44813</v>
      </c>
      <c r="S1328" s="146">
        <v>44872</v>
      </c>
      <c r="T1328" s="80" t="s">
        <v>213</v>
      </c>
    </row>
    <row r="1329" spans="14:20">
      <c r="N1329" s="80">
        <v>65</v>
      </c>
      <c r="O1329" s="80">
        <v>35187</v>
      </c>
      <c r="P1329" s="80" t="s">
        <v>1563</v>
      </c>
      <c r="Q1329" s="15" t="str">
        <f t="shared" si="20"/>
        <v>65 - GAUSSAN</v>
      </c>
      <c r="R1329" s="146">
        <v>44622</v>
      </c>
      <c r="S1329" s="146">
        <v>44686</v>
      </c>
      <c r="T1329" s="80" t="s">
        <v>213</v>
      </c>
    </row>
    <row r="1330" spans="14:20">
      <c r="N1330" s="80">
        <v>35</v>
      </c>
      <c r="O1330" s="80">
        <v>35198</v>
      </c>
      <c r="P1330" s="148" t="s">
        <v>1564</v>
      </c>
      <c r="Q1330" s="15" t="str">
        <f t="shared" si="20"/>
        <v>35 - MOULINS</v>
      </c>
      <c r="R1330" s="146">
        <v>44639</v>
      </c>
      <c r="S1330" s="146">
        <v>44676</v>
      </c>
      <c r="T1330" s="80" t="s">
        <v>213</v>
      </c>
    </row>
    <row r="1331" spans="14:20">
      <c r="N1331" s="80">
        <v>35</v>
      </c>
      <c r="O1331" s="80">
        <v>35201</v>
      </c>
      <c r="P1331" s="80" t="s">
        <v>1565</v>
      </c>
      <c r="Q1331" s="15" t="str">
        <f t="shared" si="20"/>
        <v>35 - MUEL</v>
      </c>
      <c r="R1331" s="146">
        <v>44813</v>
      </c>
      <c r="S1331" s="146">
        <v>44872</v>
      </c>
      <c r="T1331" s="80" t="s">
        <v>213</v>
      </c>
    </row>
    <row r="1332" spans="14:20">
      <c r="N1332" s="80">
        <v>35</v>
      </c>
      <c r="O1332" s="80">
        <v>35202</v>
      </c>
      <c r="P1332" s="80" t="s">
        <v>1566</v>
      </c>
      <c r="Q1332" s="15" t="str">
        <f t="shared" si="20"/>
        <v>35 - LA NOE BLANCHE</v>
      </c>
      <c r="R1332" s="146">
        <v>44647</v>
      </c>
      <c r="S1332" s="146">
        <v>44685</v>
      </c>
      <c r="T1332" s="80" t="s">
        <v>213</v>
      </c>
    </row>
    <row r="1333" spans="14:20">
      <c r="N1333" s="80">
        <v>35</v>
      </c>
      <c r="O1333" s="80">
        <v>35203</v>
      </c>
      <c r="P1333" s="80" t="s">
        <v>1567</v>
      </c>
      <c r="Q1333" s="15" t="str">
        <f t="shared" si="20"/>
        <v>35 - LA NOUYE</v>
      </c>
      <c r="R1333" s="146">
        <v>44804</v>
      </c>
      <c r="S1333" s="146">
        <v>44852</v>
      </c>
      <c r="T1333" s="80" t="s">
        <v>213</v>
      </c>
    </row>
    <row r="1334" spans="14:20">
      <c r="N1334" s="80">
        <v>35</v>
      </c>
      <c r="O1334" s="80">
        <v>35204</v>
      </c>
      <c r="P1334" s="80" t="s">
        <v>1568</v>
      </c>
      <c r="Q1334" s="15" t="str">
        <f t="shared" si="20"/>
        <v>35 - NOUVOITOU</v>
      </c>
      <c r="R1334" s="146">
        <v>44639</v>
      </c>
      <c r="S1334" s="146">
        <v>44676</v>
      </c>
      <c r="T1334" s="80" t="s">
        <v>213</v>
      </c>
    </row>
    <row r="1335" spans="14:20">
      <c r="N1335" s="80">
        <v>35</v>
      </c>
      <c r="O1335" s="80">
        <v>35212</v>
      </c>
      <c r="P1335" s="80" t="s">
        <v>1569</v>
      </c>
      <c r="Q1335" s="15" t="str">
        <f t="shared" si="20"/>
        <v>35 - PANCE</v>
      </c>
      <c r="R1335" s="146">
        <v>44647</v>
      </c>
      <c r="S1335" s="146">
        <v>44685</v>
      </c>
      <c r="T1335" s="80" t="s">
        <v>213</v>
      </c>
    </row>
    <row r="1336" spans="14:20">
      <c r="N1336" s="80">
        <v>35</v>
      </c>
      <c r="O1336" s="80">
        <v>35218</v>
      </c>
      <c r="P1336" s="80" t="s">
        <v>1570</v>
      </c>
      <c r="Q1336" s="15" t="str">
        <f t="shared" si="20"/>
        <v>35 - LE PETIT FOUGERAY</v>
      </c>
      <c r="R1336" s="146">
        <v>44639</v>
      </c>
      <c r="S1336" s="146">
        <v>44676</v>
      </c>
      <c r="T1336" s="80" t="s">
        <v>213</v>
      </c>
    </row>
    <row r="1337" spans="14:20">
      <c r="N1337" s="80">
        <v>35</v>
      </c>
      <c r="O1337" s="80">
        <v>35219</v>
      </c>
      <c r="P1337" s="80" t="s">
        <v>1571</v>
      </c>
      <c r="Q1337" s="15" t="str">
        <f t="shared" si="20"/>
        <v>35 - PIPRIAC</v>
      </c>
      <c r="R1337" s="146">
        <v>44647</v>
      </c>
      <c r="S1337" s="146">
        <v>44685</v>
      </c>
      <c r="T1337" s="80" t="s">
        <v>213</v>
      </c>
    </row>
    <row r="1338" spans="14:20">
      <c r="N1338" s="80">
        <v>35</v>
      </c>
      <c r="O1338" s="80">
        <v>35220</v>
      </c>
      <c r="P1338" s="80" t="s">
        <v>1572</v>
      </c>
      <c r="Q1338" s="15" t="str">
        <f t="shared" si="20"/>
        <v>35 - PIRE SUR SEICHE</v>
      </c>
      <c r="R1338" s="146">
        <v>44639</v>
      </c>
      <c r="S1338" s="146">
        <v>44676</v>
      </c>
      <c r="T1338" s="80" t="s">
        <v>213</v>
      </c>
    </row>
    <row r="1339" spans="14:20">
      <c r="N1339" s="80">
        <v>35</v>
      </c>
      <c r="O1339" s="80">
        <v>35221</v>
      </c>
      <c r="P1339" s="80" t="s">
        <v>1573</v>
      </c>
      <c r="Q1339" s="15" t="str">
        <f t="shared" si="20"/>
        <v>35 - PLECHATEL</v>
      </c>
      <c r="R1339" s="146">
        <v>44647</v>
      </c>
      <c r="S1339" s="146">
        <v>44685</v>
      </c>
      <c r="T1339" s="80" t="s">
        <v>213</v>
      </c>
    </row>
    <row r="1340" spans="14:20">
      <c r="N1340" s="80">
        <v>35</v>
      </c>
      <c r="O1340" s="80">
        <v>35231</v>
      </c>
      <c r="P1340" s="80" t="s">
        <v>1574</v>
      </c>
      <c r="Q1340" s="15" t="str">
        <f t="shared" si="20"/>
        <v>35 - POLIGNE</v>
      </c>
      <c r="R1340" s="146">
        <v>44647</v>
      </c>
      <c r="S1340" s="146">
        <v>44685</v>
      </c>
      <c r="T1340" s="80" t="s">
        <v>213</v>
      </c>
    </row>
    <row r="1341" spans="14:20">
      <c r="N1341" s="80">
        <v>35</v>
      </c>
      <c r="O1341" s="80">
        <v>35234</v>
      </c>
      <c r="P1341" s="80" t="s">
        <v>1575</v>
      </c>
      <c r="Q1341" s="15" t="str">
        <f t="shared" si="20"/>
        <v>35 - QUEDILLAC</v>
      </c>
      <c r="R1341" s="146">
        <v>44804</v>
      </c>
      <c r="S1341" s="146">
        <v>44872</v>
      </c>
      <c r="T1341" s="80" t="s">
        <v>213</v>
      </c>
    </row>
    <row r="1342" spans="14:20">
      <c r="N1342" s="80">
        <v>35</v>
      </c>
      <c r="O1342" s="80">
        <v>35239</v>
      </c>
      <c r="P1342" s="80" t="s">
        <v>1576</v>
      </c>
      <c r="Q1342" s="15" t="str">
        <f t="shared" si="20"/>
        <v>35 - RETIERS</v>
      </c>
      <c r="R1342" s="146">
        <v>44639</v>
      </c>
      <c r="S1342" s="146">
        <v>44676</v>
      </c>
      <c r="T1342" s="80" t="s">
        <v>213</v>
      </c>
    </row>
    <row r="1343" spans="14:20">
      <c r="N1343" s="80">
        <v>35</v>
      </c>
      <c r="O1343" s="80">
        <v>35245</v>
      </c>
      <c r="P1343" s="80" t="s">
        <v>1577</v>
      </c>
      <c r="Q1343" s="15" t="str">
        <f t="shared" si="20"/>
        <v>35 - ROMILLE</v>
      </c>
      <c r="R1343" s="146">
        <v>44804</v>
      </c>
      <c r="S1343" s="146">
        <v>44852</v>
      </c>
      <c r="T1343" s="80" t="s">
        <v>213</v>
      </c>
    </row>
    <row r="1344" spans="14:20">
      <c r="N1344" s="80">
        <v>35</v>
      </c>
      <c r="O1344" s="80">
        <v>35249</v>
      </c>
      <c r="P1344" s="80" t="s">
        <v>1578</v>
      </c>
      <c r="Q1344" s="15" t="str">
        <f t="shared" si="20"/>
        <v>35 - SAINTE ANNE SUR VIALINE</v>
      </c>
      <c r="R1344" s="146">
        <v>44647</v>
      </c>
      <c r="S1344" s="146">
        <v>44685</v>
      </c>
      <c r="T1344" s="80" t="s">
        <v>213</v>
      </c>
    </row>
    <row r="1345" spans="14:20">
      <c r="N1345" s="80">
        <v>35</v>
      </c>
      <c r="O1345" s="80">
        <v>35250</v>
      </c>
      <c r="P1345" s="80" t="s">
        <v>1579</v>
      </c>
      <c r="Q1345" s="15" t="str">
        <f t="shared" si="20"/>
        <v>35 - SAINT ARMEL</v>
      </c>
      <c r="R1345" s="146">
        <v>44639</v>
      </c>
      <c r="S1345" s="146">
        <v>44676</v>
      </c>
      <c r="T1345" s="80" t="s">
        <v>213</v>
      </c>
    </row>
    <row r="1346" spans="14:20">
      <c r="N1346" s="80">
        <v>35</v>
      </c>
      <c r="O1346" s="80">
        <v>35262</v>
      </c>
      <c r="P1346" s="80" t="s">
        <v>1580</v>
      </c>
      <c r="Q1346" s="15" t="str">
        <f t="shared" si="20"/>
        <v>35 - SAINTE COLOMBE</v>
      </c>
      <c r="R1346" s="146">
        <v>44639</v>
      </c>
      <c r="S1346" s="146">
        <v>44676</v>
      </c>
      <c r="T1346" s="80" t="s">
        <v>213</v>
      </c>
    </row>
    <row r="1347" spans="14:20">
      <c r="N1347" s="80">
        <v>35</v>
      </c>
      <c r="O1347" s="80">
        <v>35268</v>
      </c>
      <c r="P1347" s="80" t="s">
        <v>1581</v>
      </c>
      <c r="Q1347" s="15" t="str">
        <f t="shared" si="20"/>
        <v>35 - SAINT GANTON</v>
      </c>
      <c r="R1347" s="146">
        <v>44647</v>
      </c>
      <c r="S1347" s="146">
        <v>44685</v>
      </c>
      <c r="T1347" s="80" t="s">
        <v>213</v>
      </c>
    </row>
    <row r="1348" spans="14:20">
      <c r="N1348" s="80">
        <v>35</v>
      </c>
      <c r="O1348" s="80">
        <v>35289</v>
      </c>
      <c r="P1348" s="80" t="s">
        <v>1582</v>
      </c>
      <c r="Q1348" s="15" t="str">
        <f t="shared" si="20"/>
        <v>35 - SAINT MALO DE PHILY</v>
      </c>
      <c r="R1348" s="146">
        <v>44647</v>
      </c>
      <c r="S1348" s="146">
        <v>44685</v>
      </c>
      <c r="T1348" s="80" t="s">
        <v>213</v>
      </c>
    </row>
    <row r="1349" spans="14:20">
      <c r="N1349" s="80">
        <v>35</v>
      </c>
      <c r="O1349" s="80">
        <v>35295</v>
      </c>
      <c r="P1349" s="80" t="s">
        <v>1583</v>
      </c>
      <c r="Q1349" s="15" t="str">
        <f t="shared" si="20"/>
        <v>35 - SAINT MAUGAN</v>
      </c>
      <c r="R1349" s="146">
        <v>44813</v>
      </c>
      <c r="S1349" s="146">
        <v>44872</v>
      </c>
      <c r="T1349" s="80" t="s">
        <v>213</v>
      </c>
    </row>
    <row r="1350" spans="14:20" ht="185.25">
      <c r="N1350" s="80">
        <v>35</v>
      </c>
      <c r="O1350" s="80">
        <v>35297</v>
      </c>
      <c r="P1350" s="150" t="s">
        <v>1584</v>
      </c>
      <c r="Q1350" s="15" t="str">
        <f t="shared" si="20"/>
        <v>35 - IFFENDIC
PARTIE DE LA COMMUNE SITUÉE À L’OUEST DU TRIANGLE FORMÉ PAR LES ROUTES D61 ET D30</v>
      </c>
      <c r="R1350" s="146">
        <v>44813</v>
      </c>
      <c r="S1350" s="146">
        <v>44872</v>
      </c>
      <c r="T1350" s="80" t="s">
        <v>213</v>
      </c>
    </row>
    <row r="1351" spans="14:20">
      <c r="N1351" s="80">
        <v>35</v>
      </c>
      <c r="O1351" s="80">
        <v>35297</v>
      </c>
      <c r="P1351" s="80" t="s">
        <v>1585</v>
      </c>
      <c r="Q1351" s="15" t="str">
        <f t="shared" si="20"/>
        <v>35 - SAINT MEEN LE GRNAD</v>
      </c>
      <c r="R1351" s="146">
        <v>44813</v>
      </c>
      <c r="S1351" s="146">
        <v>44872</v>
      </c>
      <c r="T1351" s="80" t="s">
        <v>213</v>
      </c>
    </row>
    <row r="1352" spans="14:20">
      <c r="N1352" s="80">
        <v>35</v>
      </c>
      <c r="O1352" s="80">
        <v>35302</v>
      </c>
      <c r="P1352" s="80" t="s">
        <v>1586</v>
      </c>
      <c r="Q1352" s="15" t="str">
        <f t="shared" si="20"/>
        <v>35 - ST ONEN LA CHAPELLE</v>
      </c>
      <c r="R1352" s="146">
        <v>44813</v>
      </c>
      <c r="S1352" s="146">
        <v>44872</v>
      </c>
      <c r="T1352" s="80" t="s">
        <v>213</v>
      </c>
    </row>
    <row r="1353" spans="14:20">
      <c r="N1353" s="80">
        <v>35</v>
      </c>
      <c r="O1353" s="80">
        <v>35307</v>
      </c>
      <c r="P1353" s="80" t="s">
        <v>1587</v>
      </c>
      <c r="Q1353" s="15" t="str">
        <f t="shared" si="20"/>
        <v>35 - SAINT-PERN</v>
      </c>
      <c r="R1353" s="146">
        <v>44804</v>
      </c>
      <c r="S1353" s="146">
        <v>44852</v>
      </c>
      <c r="T1353" s="80" t="s">
        <v>213</v>
      </c>
    </row>
    <row r="1354" spans="14:20">
      <c r="N1354" s="80">
        <v>35</v>
      </c>
      <c r="O1354" s="80">
        <v>35312</v>
      </c>
      <c r="P1354" s="80" t="s">
        <v>1588</v>
      </c>
      <c r="Q1354" s="15" t="str">
        <f t="shared" si="20"/>
        <v>35 - SAINT SENOUX</v>
      </c>
      <c r="R1354" s="146">
        <v>44647</v>
      </c>
      <c r="S1354" s="146">
        <v>44685</v>
      </c>
      <c r="T1354" s="80" t="s">
        <v>213</v>
      </c>
    </row>
    <row r="1355" spans="14:20">
      <c r="N1355" s="80">
        <v>35</v>
      </c>
      <c r="O1355" s="80">
        <v>35316</v>
      </c>
      <c r="P1355" s="80" t="s">
        <v>1589</v>
      </c>
      <c r="Q1355" s="15" t="str">
        <f t="shared" si="20"/>
        <v>35 - SAINT SULPICE DES LANDES</v>
      </c>
      <c r="R1355" s="146">
        <v>44647</v>
      </c>
      <c r="S1355" s="146">
        <v>44685</v>
      </c>
      <c r="T1355" s="80" t="s">
        <v>213</v>
      </c>
    </row>
    <row r="1356" spans="14:20">
      <c r="N1356" s="80">
        <v>35</v>
      </c>
      <c r="O1356" s="80">
        <v>35320</v>
      </c>
      <c r="P1356" s="80" t="s">
        <v>1590</v>
      </c>
      <c r="Q1356" s="15" t="str">
        <f t="shared" ref="Q1356:Q1419" si="21">CONCATENATE(N1356," - ",P1356)</f>
        <v>35 - SAINT UNIAC</v>
      </c>
      <c r="R1356" s="146">
        <v>44813</v>
      </c>
      <c r="S1356" s="146">
        <v>44872</v>
      </c>
      <c r="T1356" s="80" t="s">
        <v>213</v>
      </c>
    </row>
    <row r="1357" spans="14:20">
      <c r="N1357" s="80">
        <v>35</v>
      </c>
      <c r="O1357" s="80">
        <v>35321</v>
      </c>
      <c r="P1357" s="80" t="s">
        <v>1591</v>
      </c>
      <c r="Q1357" s="15" t="str">
        <f t="shared" si="21"/>
        <v>35 - SAULNIERES</v>
      </c>
      <c r="R1357" s="146">
        <v>44639</v>
      </c>
      <c r="S1357" s="146">
        <v>44676</v>
      </c>
      <c r="T1357" s="80" t="s">
        <v>213</v>
      </c>
    </row>
    <row r="1358" spans="14:20">
      <c r="N1358" s="80">
        <v>35</v>
      </c>
      <c r="O1358" s="80">
        <v>35322</v>
      </c>
      <c r="P1358" s="80" t="s">
        <v>1592</v>
      </c>
      <c r="Q1358" s="15" t="str">
        <f t="shared" si="21"/>
        <v>35 - SEL DE BRETAGNE</v>
      </c>
      <c r="R1358" s="146">
        <v>44639</v>
      </c>
      <c r="S1358" s="146">
        <v>44676</v>
      </c>
      <c r="T1358" s="80" t="s">
        <v>213</v>
      </c>
    </row>
    <row r="1359" spans="14:20">
      <c r="N1359" s="80">
        <v>35</v>
      </c>
      <c r="O1359" s="80">
        <v>35332</v>
      </c>
      <c r="P1359" s="80" t="s">
        <v>1593</v>
      </c>
      <c r="Q1359" s="15" t="str">
        <f t="shared" si="21"/>
        <v>35 - TEILLAY</v>
      </c>
      <c r="R1359" s="146">
        <v>44647</v>
      </c>
      <c r="S1359" s="146">
        <v>44685</v>
      </c>
      <c r="T1359" s="80" t="s">
        <v>213</v>
      </c>
    </row>
    <row r="1360" spans="14:20">
      <c r="N1360" s="80">
        <v>35</v>
      </c>
      <c r="O1360" s="80">
        <v>35333</v>
      </c>
      <c r="P1360" s="80" t="s">
        <v>1594</v>
      </c>
      <c r="Q1360" s="15" t="str">
        <f t="shared" si="21"/>
        <v>35 - THEIL DE BRETAGNE</v>
      </c>
      <c r="R1360" s="146">
        <v>44639</v>
      </c>
      <c r="S1360" s="146">
        <v>44676</v>
      </c>
      <c r="T1360" s="80" t="s">
        <v>213</v>
      </c>
    </row>
    <row r="1361" spans="14:20">
      <c r="N1361" s="80">
        <v>35</v>
      </c>
      <c r="O1361" s="80">
        <v>35335</v>
      </c>
      <c r="P1361" s="80" t="s">
        <v>1595</v>
      </c>
      <c r="Q1361" s="15" t="str">
        <f t="shared" si="21"/>
        <v>35 - THOURIE</v>
      </c>
      <c r="R1361" s="146">
        <v>44639</v>
      </c>
      <c r="S1361" s="146">
        <v>44676</v>
      </c>
      <c r="T1361" s="80" t="s">
        <v>213</v>
      </c>
    </row>
    <row r="1362" spans="14:20">
      <c r="N1362" s="80">
        <v>35</v>
      </c>
      <c r="O1362" s="80">
        <v>35343</v>
      </c>
      <c r="P1362" s="80" t="s">
        <v>1596</v>
      </c>
      <c r="Q1362" s="15" t="str">
        <f t="shared" si="21"/>
        <v>35 - TRESBOEUF</v>
      </c>
      <c r="R1362" s="146">
        <v>44639</v>
      </c>
      <c r="S1362" s="146">
        <v>44676</v>
      </c>
      <c r="T1362" s="80" t="s">
        <v>213</v>
      </c>
    </row>
    <row r="1363" spans="14:20">
      <c r="N1363" s="80">
        <v>36</v>
      </c>
      <c r="O1363" s="80">
        <v>36006</v>
      </c>
      <c r="P1363" s="80" t="s">
        <v>1597</v>
      </c>
      <c r="Q1363" s="15" t="str">
        <f t="shared" si="21"/>
        <v>36 - ARGENTON-SUR-CREUSE</v>
      </c>
      <c r="R1363" s="146">
        <v>44572</v>
      </c>
      <c r="S1363" s="146">
        <v>44624</v>
      </c>
      <c r="T1363" s="80" t="s">
        <v>213</v>
      </c>
    </row>
    <row r="1364" spans="14:20">
      <c r="N1364" s="80">
        <v>36</v>
      </c>
      <c r="O1364" s="80">
        <v>36036</v>
      </c>
      <c r="P1364" s="80" t="s">
        <v>466</v>
      </c>
      <c r="Q1364" s="15" t="str">
        <f t="shared" si="21"/>
        <v>36 - CHALAIS</v>
      </c>
      <c r="R1364" s="146">
        <v>44572</v>
      </c>
      <c r="S1364" s="146">
        <v>44624</v>
      </c>
      <c r="T1364" s="80" t="s">
        <v>213</v>
      </c>
    </row>
    <row r="1365" spans="14:20">
      <c r="N1365" s="80">
        <v>36</v>
      </c>
      <c r="O1365" s="80">
        <v>36042</v>
      </c>
      <c r="P1365" s="80" t="s">
        <v>1598</v>
      </c>
      <c r="Q1365" s="15" t="str">
        <f t="shared" si="21"/>
        <v>36 - CHASSENEUIL</v>
      </c>
      <c r="R1365" s="146">
        <v>44572</v>
      </c>
      <c r="S1365" s="146">
        <v>44624</v>
      </c>
      <c r="T1365" s="80" t="s">
        <v>213</v>
      </c>
    </row>
    <row r="1366" spans="14:20">
      <c r="N1366" s="80">
        <v>36</v>
      </c>
      <c r="O1366" s="80">
        <v>36045</v>
      </c>
      <c r="P1366" s="80" t="s">
        <v>1599</v>
      </c>
      <c r="Q1366" s="15" t="str">
        <f t="shared" si="21"/>
        <v>36 - CHATILLON SUR INDRE</v>
      </c>
      <c r="R1366" s="146">
        <v>44630</v>
      </c>
      <c r="S1366" s="146">
        <v>44666</v>
      </c>
      <c r="T1366" s="80" t="s">
        <v>213</v>
      </c>
    </row>
    <row r="1367" spans="14:20">
      <c r="N1367" s="80">
        <v>36</v>
      </c>
      <c r="O1367" s="80">
        <v>36051</v>
      </c>
      <c r="P1367" s="80" t="s">
        <v>1600</v>
      </c>
      <c r="Q1367" s="15" t="str">
        <f t="shared" si="21"/>
        <v>36 - CHITRAY</v>
      </c>
      <c r="R1367" s="146">
        <v>44572</v>
      </c>
      <c r="S1367" s="146">
        <v>44624</v>
      </c>
      <c r="T1367" s="80" t="s">
        <v>213</v>
      </c>
    </row>
    <row r="1368" spans="14:20">
      <c r="N1368" s="80">
        <v>36</v>
      </c>
      <c r="O1368" s="80">
        <v>36053</v>
      </c>
      <c r="P1368" s="80" t="s">
        <v>1601</v>
      </c>
      <c r="Q1368" s="15" t="str">
        <f t="shared" si="21"/>
        <v>36 - CIRON</v>
      </c>
      <c r="R1368" s="146">
        <v>44572</v>
      </c>
      <c r="S1368" s="146">
        <v>44624</v>
      </c>
      <c r="T1368" s="80" t="s">
        <v>213</v>
      </c>
    </row>
    <row r="1369" spans="14:20">
      <c r="N1369" s="80">
        <v>36</v>
      </c>
      <c r="O1369" s="80">
        <v>36054</v>
      </c>
      <c r="P1369" s="80" t="s">
        <v>1602</v>
      </c>
      <c r="Q1369" s="15" t="str">
        <f t="shared" si="21"/>
        <v>36 - CLERE DU BOIS</v>
      </c>
      <c r="R1369" s="146">
        <v>44630</v>
      </c>
      <c r="S1369" s="146">
        <v>44666</v>
      </c>
      <c r="T1369" s="80" t="s">
        <v>213</v>
      </c>
    </row>
    <row r="1370" spans="14:20">
      <c r="N1370" s="80">
        <v>36</v>
      </c>
      <c r="O1370" s="80">
        <v>36074</v>
      </c>
      <c r="P1370" s="80" t="s">
        <v>1603</v>
      </c>
      <c r="Q1370" s="15" t="str">
        <f t="shared" si="21"/>
        <v>36 - FLERE LA RIVIERE (AUTRE PARTIE)</v>
      </c>
      <c r="R1370" s="146">
        <v>44630</v>
      </c>
      <c r="S1370" s="146">
        <v>44666</v>
      </c>
      <c r="T1370" s="80" t="s">
        <v>213</v>
      </c>
    </row>
    <row r="1371" spans="14:20">
      <c r="N1371" s="80">
        <v>36</v>
      </c>
      <c r="O1371" s="80">
        <v>36074</v>
      </c>
      <c r="P1371" s="80" t="s">
        <v>1604</v>
      </c>
      <c r="Q1371" s="15" t="str">
        <f t="shared" si="21"/>
        <v>36 - FLERE LA RIVIERE (PARTIE)</v>
      </c>
      <c r="R1371" s="146">
        <v>44630</v>
      </c>
      <c r="S1371" s="146">
        <v>44666</v>
      </c>
      <c r="T1371" s="80" t="s">
        <v>213</v>
      </c>
    </row>
    <row r="1372" spans="14:20">
      <c r="N1372" s="80">
        <v>36</v>
      </c>
      <c r="O1372" s="80">
        <v>36106</v>
      </c>
      <c r="P1372" s="80" t="s">
        <v>1605</v>
      </c>
      <c r="Q1372" s="15" t="str">
        <f t="shared" si="21"/>
        <v>36 - LUZERET</v>
      </c>
      <c r="R1372" s="146">
        <v>44572</v>
      </c>
      <c r="S1372" s="146">
        <v>44624</v>
      </c>
      <c r="T1372" s="80" t="s">
        <v>213</v>
      </c>
    </row>
    <row r="1373" spans="14:20">
      <c r="N1373" s="80">
        <v>36</v>
      </c>
      <c r="O1373" s="80">
        <v>36124</v>
      </c>
      <c r="P1373" s="80" t="s">
        <v>1606</v>
      </c>
      <c r="Q1373" s="15" t="str">
        <f t="shared" si="21"/>
        <v>36 - MIGNE</v>
      </c>
      <c r="R1373" s="146">
        <v>44572</v>
      </c>
      <c r="S1373" s="146">
        <v>44624</v>
      </c>
      <c r="T1373" s="80" t="s">
        <v>213</v>
      </c>
    </row>
    <row r="1374" spans="14:20">
      <c r="N1374" s="80">
        <v>36</v>
      </c>
      <c r="O1374" s="80">
        <v>36144</v>
      </c>
      <c r="P1374" s="80" t="s">
        <v>1607</v>
      </c>
      <c r="Q1374" s="15" t="str">
        <f t="shared" si="21"/>
        <v>36 - NURET-LE-FERRON</v>
      </c>
      <c r="R1374" s="146">
        <v>44572</v>
      </c>
      <c r="S1374" s="146">
        <v>44624</v>
      </c>
      <c r="T1374" s="80" t="s">
        <v>213</v>
      </c>
    </row>
    <row r="1375" spans="14:20">
      <c r="N1375" s="80">
        <v>36</v>
      </c>
      <c r="O1375" s="80">
        <v>36145</v>
      </c>
      <c r="P1375" s="80" t="s">
        <v>1608</v>
      </c>
      <c r="Q1375" s="15" t="str">
        <f t="shared" si="21"/>
        <v>36 - OBTERRE</v>
      </c>
      <c r="R1375" s="146">
        <v>44630</v>
      </c>
      <c r="S1375" s="146">
        <v>44666</v>
      </c>
      <c r="T1375" s="80" t="s">
        <v>213</v>
      </c>
    </row>
    <row r="1376" spans="14:20">
      <c r="N1376" s="80">
        <v>36</v>
      </c>
      <c r="O1376" s="80">
        <v>36148</v>
      </c>
      <c r="P1376" s="80" t="s">
        <v>1609</v>
      </c>
      <c r="Q1376" s="15" t="str">
        <f t="shared" si="21"/>
        <v>36 - OULCHES</v>
      </c>
      <c r="R1376" s="146">
        <v>44572</v>
      </c>
      <c r="S1376" s="146">
        <v>44624</v>
      </c>
      <c r="T1376" s="80" t="s">
        <v>213</v>
      </c>
    </row>
    <row r="1377" spans="14:20">
      <c r="N1377" s="80">
        <v>36</v>
      </c>
      <c r="O1377" s="80">
        <v>36161</v>
      </c>
      <c r="P1377" s="80" t="s">
        <v>1610</v>
      </c>
      <c r="Q1377" s="15" t="str">
        <f t="shared" si="21"/>
        <v>36 - LE PONT-CHRETIEN-CHABENET</v>
      </c>
      <c r="R1377" s="146">
        <v>44572</v>
      </c>
      <c r="S1377" s="146">
        <v>44624</v>
      </c>
      <c r="T1377" s="80" t="s">
        <v>213</v>
      </c>
    </row>
    <row r="1378" spans="14:20">
      <c r="N1378" s="80">
        <v>36</v>
      </c>
      <c r="O1378" s="80">
        <v>36168</v>
      </c>
      <c r="P1378" s="80" t="s">
        <v>1611</v>
      </c>
      <c r="Q1378" s="15" t="str">
        <f t="shared" si="21"/>
        <v>36 - PRISSAC</v>
      </c>
      <c r="R1378" s="146">
        <v>44572</v>
      </c>
      <c r="S1378" s="146">
        <v>44624</v>
      </c>
      <c r="T1378" s="80" t="s">
        <v>213</v>
      </c>
    </row>
    <row r="1379" spans="14:20">
      <c r="N1379" s="80">
        <v>36</v>
      </c>
      <c r="O1379" s="80">
        <v>36172</v>
      </c>
      <c r="P1379" s="80" t="s">
        <v>1612</v>
      </c>
      <c r="Q1379" s="15" t="str">
        <f t="shared" si="21"/>
        <v>36 - RIVARENNES</v>
      </c>
      <c r="R1379" s="146">
        <v>44572</v>
      </c>
      <c r="S1379" s="146">
        <v>44624</v>
      </c>
      <c r="T1379" s="80" t="s">
        <v>213</v>
      </c>
    </row>
    <row r="1380" spans="14:20">
      <c r="N1380" s="80">
        <v>36</v>
      </c>
      <c r="O1380" s="80">
        <v>36176</v>
      </c>
      <c r="P1380" s="80" t="s">
        <v>488</v>
      </c>
      <c r="Q1380" s="15" t="str">
        <f t="shared" si="21"/>
        <v>36 - RUFFEC</v>
      </c>
      <c r="R1380" s="146">
        <v>44572</v>
      </c>
      <c r="S1380" s="146">
        <v>44624</v>
      </c>
      <c r="T1380" s="80" t="s">
        <v>213</v>
      </c>
    </row>
    <row r="1381" spans="14:20">
      <c r="N1381" s="80">
        <v>36</v>
      </c>
      <c r="O1381" s="80">
        <v>36177</v>
      </c>
      <c r="P1381" s="80" t="s">
        <v>1613</v>
      </c>
      <c r="Q1381" s="15" t="str">
        <f t="shared" si="21"/>
        <v>36 - SACIERGES-SAINT-MARTIN</v>
      </c>
      <c r="R1381" s="146">
        <v>44572</v>
      </c>
      <c r="S1381" s="146">
        <v>44624</v>
      </c>
      <c r="T1381" s="80" t="s">
        <v>213</v>
      </c>
    </row>
    <row r="1382" spans="14:20">
      <c r="N1382" s="80">
        <v>36</v>
      </c>
      <c r="O1382" s="80">
        <v>36188</v>
      </c>
      <c r="P1382" s="80" t="s">
        <v>1614</v>
      </c>
      <c r="Q1382" s="15" t="str">
        <f t="shared" si="21"/>
        <v>36 - SAINT CYRAN DU JAMBOT</v>
      </c>
      <c r="R1382" s="146">
        <v>44630</v>
      </c>
      <c r="S1382" s="146">
        <v>44666</v>
      </c>
      <c r="T1382" s="80" t="s">
        <v>213</v>
      </c>
    </row>
    <row r="1383" spans="14:20">
      <c r="N1383" s="80">
        <v>36</v>
      </c>
      <c r="O1383" s="80">
        <v>36192</v>
      </c>
      <c r="P1383" s="80" t="s">
        <v>1615</v>
      </c>
      <c r="Q1383" s="15" t="str">
        <f t="shared" si="21"/>
        <v>36 - SAINT-GAULTIER</v>
      </c>
      <c r="R1383" s="146">
        <v>44572</v>
      </c>
      <c r="S1383" s="146">
        <v>44624</v>
      </c>
      <c r="T1383" s="80" t="s">
        <v>213</v>
      </c>
    </row>
    <row r="1384" spans="14:20">
      <c r="N1384" s="80">
        <v>36</v>
      </c>
      <c r="O1384" s="80">
        <v>36200</v>
      </c>
      <c r="P1384" s="80" t="s">
        <v>1616</v>
      </c>
      <c r="Q1384" s="15" t="str">
        <f t="shared" si="21"/>
        <v>36 - SAINT-MARCEL</v>
      </c>
      <c r="R1384" s="146">
        <v>44572</v>
      </c>
      <c r="S1384" s="146">
        <v>44624</v>
      </c>
      <c r="T1384" s="80" t="s">
        <v>213</v>
      </c>
    </row>
    <row r="1385" spans="14:20">
      <c r="N1385" s="80">
        <v>36</v>
      </c>
      <c r="O1385" s="80">
        <v>36220</v>
      </c>
      <c r="P1385" s="80" t="s">
        <v>1617</v>
      </c>
      <c r="Q1385" s="15" t="str">
        <f t="shared" si="21"/>
        <v>36 - THENAY</v>
      </c>
      <c r="R1385" s="146">
        <v>44572</v>
      </c>
      <c r="S1385" s="146">
        <v>44624</v>
      </c>
      <c r="T1385" s="80" t="s">
        <v>213</v>
      </c>
    </row>
    <row r="1386" spans="14:20">
      <c r="N1386" s="80">
        <v>36</v>
      </c>
      <c r="O1386" s="80">
        <v>36239</v>
      </c>
      <c r="P1386" s="80" t="s">
        <v>1618</v>
      </c>
      <c r="Q1386" s="15" t="str">
        <f t="shared" si="21"/>
        <v>36 - VIGOUX</v>
      </c>
      <c r="R1386" s="146">
        <v>44572</v>
      </c>
      <c r="S1386" s="146">
        <v>44624</v>
      </c>
      <c r="T1386" s="80" t="s">
        <v>213</v>
      </c>
    </row>
    <row r="1387" spans="14:20">
      <c r="N1387" s="80">
        <v>36</v>
      </c>
      <c r="O1387" s="80">
        <v>36240</v>
      </c>
      <c r="P1387" s="80" t="s">
        <v>1619</v>
      </c>
      <c r="Q1387" s="15" t="str">
        <f t="shared" si="21"/>
        <v>36 - ECUEILLE</v>
      </c>
      <c r="R1387" s="146">
        <v>44610</v>
      </c>
      <c r="S1387" s="146">
        <v>44643</v>
      </c>
      <c r="T1387" s="80" t="s">
        <v>213</v>
      </c>
    </row>
    <row r="1388" spans="14:20">
      <c r="N1388" s="80">
        <v>36</v>
      </c>
      <c r="O1388" s="80">
        <v>36244</v>
      </c>
      <c r="P1388" s="80" t="s">
        <v>1620</v>
      </c>
      <c r="Q1388" s="15" t="str">
        <f t="shared" si="21"/>
        <v>36 - VILLENTROIS FAVEROLLES EN BERRY (AUTRE PARTIE)</v>
      </c>
      <c r="R1388" s="146">
        <v>44610</v>
      </c>
      <c r="S1388" s="146">
        <v>44643</v>
      </c>
      <c r="T1388" s="80" t="s">
        <v>213</v>
      </c>
    </row>
    <row r="1389" spans="14:20">
      <c r="N1389" s="80">
        <v>36</v>
      </c>
      <c r="O1389" s="80">
        <v>36244</v>
      </c>
      <c r="P1389" s="80" t="s">
        <v>1621</v>
      </c>
      <c r="Q1389" s="15" t="str">
        <f t="shared" si="21"/>
        <v>36 - VILLENTROIS FAVEROLLES EN BERRY (PARTIE)</v>
      </c>
      <c r="R1389" s="146">
        <v>44610</v>
      </c>
      <c r="S1389" s="146">
        <v>44643</v>
      </c>
      <c r="T1389" s="80" t="s">
        <v>213</v>
      </c>
    </row>
    <row r="1390" spans="14:20">
      <c r="N1390" s="80">
        <v>36</v>
      </c>
      <c r="O1390" s="80">
        <v>36360</v>
      </c>
      <c r="P1390" s="80" t="s">
        <v>1622</v>
      </c>
      <c r="Q1390" s="15" t="str">
        <f t="shared" si="21"/>
        <v>36 - LUCAY LE MALE</v>
      </c>
      <c r="R1390" s="146">
        <v>44610</v>
      </c>
      <c r="S1390" s="146">
        <v>44643</v>
      </c>
      <c r="T1390" s="80" t="s">
        <v>213</v>
      </c>
    </row>
    <row r="1391" spans="14:20">
      <c r="N1391" s="80">
        <v>37</v>
      </c>
      <c r="O1391" s="80">
        <v>37016</v>
      </c>
      <c r="P1391" s="80" t="s">
        <v>1623</v>
      </c>
      <c r="Q1391" s="15" t="str">
        <f t="shared" si="21"/>
        <v>37 - AZAY-SUR-INDRE</v>
      </c>
      <c r="R1391" s="146"/>
      <c r="S1391" s="146"/>
      <c r="T1391" s="80" t="s">
        <v>213</v>
      </c>
    </row>
    <row r="1392" spans="14:20">
      <c r="N1392" s="80">
        <v>37</v>
      </c>
      <c r="O1392" s="80">
        <v>37020</v>
      </c>
      <c r="P1392" s="80" t="s">
        <v>1624</v>
      </c>
      <c r="Q1392" s="15" t="str">
        <f t="shared" si="21"/>
        <v>37 - BEAULIEU-LES-LOCHES</v>
      </c>
      <c r="R1392" s="146"/>
      <c r="S1392" s="146"/>
      <c r="T1392" s="80" t="s">
        <v>213</v>
      </c>
    </row>
    <row r="1393" spans="14:20">
      <c r="N1393" s="80">
        <v>37</v>
      </c>
      <c r="O1393" s="80">
        <v>37023</v>
      </c>
      <c r="P1393" s="80" t="s">
        <v>1625</v>
      </c>
      <c r="Q1393" s="15" t="str">
        <f t="shared" si="21"/>
        <v>37 - BEAUMONT-VILLAGE</v>
      </c>
      <c r="R1393" s="146">
        <v>44607</v>
      </c>
      <c r="S1393" s="146">
        <v>44643</v>
      </c>
      <c r="T1393" s="80" t="s">
        <v>213</v>
      </c>
    </row>
    <row r="1394" spans="14:20">
      <c r="N1394" s="80">
        <v>37</v>
      </c>
      <c r="O1394" s="80">
        <v>37026</v>
      </c>
      <c r="P1394" s="80" t="s">
        <v>1626</v>
      </c>
      <c r="Q1394" s="15" t="str">
        <f t="shared" si="21"/>
        <v>37 - BETZ LE CHATEAU</v>
      </c>
      <c r="R1394" s="146">
        <v>44629</v>
      </c>
      <c r="S1394" s="146">
        <v>44676</v>
      </c>
      <c r="T1394" s="80" t="s">
        <v>213</v>
      </c>
    </row>
    <row r="1395" spans="14:20">
      <c r="N1395" s="80">
        <v>37</v>
      </c>
      <c r="O1395" s="80">
        <v>37027</v>
      </c>
      <c r="P1395" s="80" t="s">
        <v>1627</v>
      </c>
      <c r="Q1395" s="15" t="str">
        <f t="shared" si="21"/>
        <v>37 - BLERE</v>
      </c>
      <c r="R1395" s="146"/>
      <c r="S1395" s="146"/>
      <c r="T1395" s="80" t="s">
        <v>213</v>
      </c>
    </row>
    <row r="1396" spans="14:20">
      <c r="N1396" s="80">
        <v>37</v>
      </c>
      <c r="O1396" s="80">
        <v>37039</v>
      </c>
      <c r="P1396" s="80" t="s">
        <v>1628</v>
      </c>
      <c r="Q1396" s="15" t="str">
        <f t="shared" si="21"/>
        <v>37 - BRIDORE</v>
      </c>
      <c r="R1396" s="146">
        <v>44629</v>
      </c>
      <c r="S1396" s="146">
        <v>44676</v>
      </c>
      <c r="T1396" s="80" t="s">
        <v>213</v>
      </c>
    </row>
    <row r="1397" spans="14:20">
      <c r="N1397" s="80">
        <v>37</v>
      </c>
      <c r="O1397" s="80">
        <v>37046</v>
      </c>
      <c r="P1397" s="80" t="s">
        <v>1629</v>
      </c>
      <c r="Q1397" s="15" t="str">
        <f t="shared" si="21"/>
        <v>37 - CERE-LA-RONDE</v>
      </c>
      <c r="R1397" s="146">
        <v>44607</v>
      </c>
      <c r="S1397" s="146">
        <v>44641</v>
      </c>
      <c r="T1397" s="80" t="s">
        <v>213</v>
      </c>
    </row>
    <row r="1398" spans="14:20">
      <c r="N1398" s="80">
        <v>37</v>
      </c>
      <c r="O1398" s="80">
        <v>37049</v>
      </c>
      <c r="P1398" s="80" t="s">
        <v>1630</v>
      </c>
      <c r="Q1398" s="15" t="str">
        <f t="shared" si="21"/>
        <v>37 - CHAMBOURG-SUR-INDRE</v>
      </c>
      <c r="R1398" s="146"/>
      <c r="S1398" s="146"/>
      <c r="T1398" s="80" t="s">
        <v>213</v>
      </c>
    </row>
    <row r="1399" spans="14:20">
      <c r="N1399" s="80">
        <v>37</v>
      </c>
      <c r="O1399" s="80">
        <v>37053</v>
      </c>
      <c r="P1399" s="80" t="s">
        <v>1631</v>
      </c>
      <c r="Q1399" s="15" t="str">
        <f t="shared" si="21"/>
        <v>37 - CHANCEAUX-PRES-LOCHES</v>
      </c>
      <c r="R1399" s="146"/>
      <c r="S1399" s="146"/>
      <c r="T1399" s="80" t="s">
        <v>213</v>
      </c>
    </row>
    <row r="1400" spans="14:20">
      <c r="N1400" s="80">
        <v>37</v>
      </c>
      <c r="O1400" s="80">
        <v>37061</v>
      </c>
      <c r="P1400" s="80" t="s">
        <v>1632</v>
      </c>
      <c r="Q1400" s="15" t="str">
        <f t="shared" si="21"/>
        <v>37 - CHARNIZAY</v>
      </c>
      <c r="R1400" s="146">
        <v>44629</v>
      </c>
      <c r="S1400" s="146">
        <v>44676</v>
      </c>
      <c r="T1400" s="80" t="s">
        <v>213</v>
      </c>
    </row>
    <row r="1401" spans="14:20">
      <c r="N1401" s="80">
        <v>37</v>
      </c>
      <c r="O1401" s="80">
        <v>37066</v>
      </c>
      <c r="P1401" s="80" t="s">
        <v>1633</v>
      </c>
      <c r="Q1401" s="15" t="str">
        <f t="shared" si="21"/>
        <v>37 - CHEDIGNY</v>
      </c>
      <c r="R1401" s="146"/>
      <c r="S1401" s="146"/>
      <c r="T1401" s="80" t="s">
        <v>213</v>
      </c>
    </row>
    <row r="1402" spans="14:20">
      <c r="N1402" s="80">
        <v>37</v>
      </c>
      <c r="O1402" s="80">
        <v>37069</v>
      </c>
      <c r="P1402" s="80" t="s">
        <v>1634</v>
      </c>
      <c r="Q1402" s="15" t="str">
        <f t="shared" si="21"/>
        <v>37 - CHEMILLE-SUR-INDROIS</v>
      </c>
      <c r="R1402" s="146">
        <v>44607</v>
      </c>
      <c r="S1402" s="146">
        <v>44641</v>
      </c>
      <c r="T1402" s="80" t="s">
        <v>213</v>
      </c>
    </row>
    <row r="1403" spans="14:20">
      <c r="N1403" s="80">
        <v>37</v>
      </c>
      <c r="O1403" s="80">
        <v>37075</v>
      </c>
      <c r="P1403" s="80" t="s">
        <v>1635</v>
      </c>
      <c r="Q1403" s="15" t="str">
        <f t="shared" si="21"/>
        <v>37 - CIGOGNE</v>
      </c>
      <c r="R1403" s="146"/>
      <c r="S1403" s="146"/>
      <c r="T1403" s="80" t="s">
        <v>213</v>
      </c>
    </row>
    <row r="1404" spans="14:20">
      <c r="N1404" s="80">
        <v>37</v>
      </c>
      <c r="O1404" s="80">
        <v>37085</v>
      </c>
      <c r="P1404" s="80" t="s">
        <v>1636</v>
      </c>
      <c r="Q1404" s="15" t="str">
        <f t="shared" si="21"/>
        <v>37 - COURCAY</v>
      </c>
      <c r="R1404" s="146"/>
      <c r="S1404" s="146"/>
      <c r="T1404" s="80" t="s">
        <v>213</v>
      </c>
    </row>
    <row r="1405" spans="14:20">
      <c r="N1405" s="80">
        <v>37</v>
      </c>
      <c r="O1405" s="80">
        <v>37097</v>
      </c>
      <c r="P1405" s="80" t="s">
        <v>1637</v>
      </c>
      <c r="Q1405" s="15" t="str">
        <f t="shared" si="21"/>
        <v>37 - DOLUS-LE-SEC</v>
      </c>
      <c r="R1405" s="146"/>
      <c r="S1405" s="146"/>
      <c r="T1405" s="80" t="s">
        <v>213</v>
      </c>
    </row>
    <row r="1406" spans="14:20">
      <c r="N1406" s="80">
        <v>37</v>
      </c>
      <c r="O1406" s="80">
        <v>37108</v>
      </c>
      <c r="P1406" s="80" t="s">
        <v>1638</v>
      </c>
      <c r="Q1406" s="15" t="str">
        <f t="shared" si="21"/>
        <v>37 - FERRIERE-SUR-BEAULIEU</v>
      </c>
      <c r="R1406" s="146"/>
      <c r="S1406" s="146"/>
      <c r="T1406" s="80" t="s">
        <v>213</v>
      </c>
    </row>
    <row r="1407" spans="14:20">
      <c r="N1407" s="80">
        <v>37</v>
      </c>
      <c r="O1407" s="80">
        <v>37111</v>
      </c>
      <c r="P1407" s="80" t="s">
        <v>1639</v>
      </c>
      <c r="Q1407" s="15" t="str">
        <f t="shared" si="21"/>
        <v>37 - GENILLE</v>
      </c>
      <c r="R1407" s="146">
        <v>44607</v>
      </c>
      <c r="S1407" s="146">
        <v>44641</v>
      </c>
      <c r="T1407" s="80" t="s">
        <v>213</v>
      </c>
    </row>
    <row r="1408" spans="14:20">
      <c r="N1408" s="80">
        <v>37</v>
      </c>
      <c r="O1408" s="80">
        <v>37127</v>
      </c>
      <c r="P1408" s="80" t="s">
        <v>1640</v>
      </c>
      <c r="Q1408" s="15" t="str">
        <f t="shared" si="21"/>
        <v>37 - LE LIEGE</v>
      </c>
      <c r="R1408" s="146">
        <v>44607</v>
      </c>
      <c r="S1408" s="146">
        <v>44641</v>
      </c>
      <c r="T1408" s="80" t="s">
        <v>213</v>
      </c>
    </row>
    <row r="1409" spans="14:20">
      <c r="N1409" s="80">
        <v>37</v>
      </c>
      <c r="O1409" s="80">
        <v>37132</v>
      </c>
      <c r="P1409" s="80" t="s">
        <v>1641</v>
      </c>
      <c r="Q1409" s="15" t="str">
        <f t="shared" si="21"/>
        <v>37 - LOCHES</v>
      </c>
      <c r="R1409" s="146"/>
      <c r="S1409" s="146"/>
      <c r="T1409" s="80" t="s">
        <v>213</v>
      </c>
    </row>
    <row r="1410" spans="14:20">
      <c r="N1410" s="80">
        <v>37</v>
      </c>
      <c r="O1410" s="80">
        <v>37133</v>
      </c>
      <c r="P1410" s="80" t="s">
        <v>1642</v>
      </c>
      <c r="Q1410" s="15" t="str">
        <f t="shared" si="21"/>
        <v>37 - LOCHE-SUR-INDROIS</v>
      </c>
      <c r="R1410" s="146">
        <v>44609</v>
      </c>
      <c r="S1410" s="146">
        <v>44643</v>
      </c>
      <c r="T1410" s="80" t="s">
        <v>213</v>
      </c>
    </row>
    <row r="1411" spans="14:20">
      <c r="N1411" s="80">
        <v>37</v>
      </c>
      <c r="O1411" s="80">
        <v>37141</v>
      </c>
      <c r="P1411" s="80" t="s">
        <v>1643</v>
      </c>
      <c r="Q1411" s="15" t="str">
        <f t="shared" si="21"/>
        <v>37 - LUZILLE</v>
      </c>
      <c r="R1411" s="146"/>
      <c r="S1411" s="146"/>
      <c r="T1411" s="80" t="s">
        <v>213</v>
      </c>
    </row>
    <row r="1412" spans="14:20">
      <c r="N1412" s="80">
        <v>37</v>
      </c>
      <c r="O1412" s="80">
        <v>37157</v>
      </c>
      <c r="P1412" s="80" t="s">
        <v>1644</v>
      </c>
      <c r="Q1412" s="15" t="str">
        <f t="shared" si="21"/>
        <v>37 - MONTRESOR</v>
      </c>
      <c r="R1412" s="146">
        <v>44607</v>
      </c>
      <c r="S1412" s="146">
        <v>44643</v>
      </c>
      <c r="T1412" s="80" t="s">
        <v>213</v>
      </c>
    </row>
    <row r="1413" spans="14:20">
      <c r="N1413" s="80">
        <v>37</v>
      </c>
      <c r="O1413" s="80">
        <v>37173</v>
      </c>
      <c r="P1413" s="80" t="s">
        <v>1645</v>
      </c>
      <c r="Q1413" s="15" t="str">
        <f t="shared" si="21"/>
        <v>37 - NOUANS-LES-FONTAINES</v>
      </c>
      <c r="R1413" s="146">
        <v>44607</v>
      </c>
      <c r="S1413" s="146">
        <v>44643</v>
      </c>
      <c r="T1413" s="80" t="s">
        <v>213</v>
      </c>
    </row>
    <row r="1414" spans="14:20">
      <c r="N1414" s="80">
        <v>37</v>
      </c>
      <c r="O1414" s="80">
        <v>37177</v>
      </c>
      <c r="P1414" s="80" t="s">
        <v>1646</v>
      </c>
      <c r="Q1414" s="15" t="str">
        <f t="shared" si="21"/>
        <v>37 - ORBIGNY</v>
      </c>
      <c r="R1414" s="146">
        <v>44607</v>
      </c>
      <c r="S1414" s="146">
        <v>44643</v>
      </c>
      <c r="T1414" s="80" t="s">
        <v>213</v>
      </c>
    </row>
    <row r="1415" spans="14:20">
      <c r="N1415" s="80">
        <v>37</v>
      </c>
      <c r="O1415" s="80">
        <v>37183</v>
      </c>
      <c r="P1415" s="80" t="s">
        <v>1647</v>
      </c>
      <c r="Q1415" s="15" t="str">
        <f t="shared" si="21"/>
        <v>37 - PERRUSSON</v>
      </c>
      <c r="R1415" s="146">
        <v>44629</v>
      </c>
      <c r="S1415" s="146">
        <v>44676</v>
      </c>
      <c r="T1415" s="80" t="s">
        <v>213</v>
      </c>
    </row>
    <row r="1416" spans="14:20">
      <c r="N1416" s="80">
        <v>37</v>
      </c>
      <c r="O1416" s="80">
        <v>37192</v>
      </c>
      <c r="P1416" s="80" t="s">
        <v>1648</v>
      </c>
      <c r="Q1416" s="15" t="str">
        <f t="shared" si="21"/>
        <v>37 - REIGNAC-SUR-INDRE</v>
      </c>
      <c r="R1416" s="146"/>
      <c r="S1416" s="146"/>
      <c r="T1416" s="80" t="s">
        <v>213</v>
      </c>
    </row>
    <row r="1417" spans="14:20">
      <c r="N1417" s="80">
        <v>37</v>
      </c>
      <c r="O1417" s="80">
        <v>37218</v>
      </c>
      <c r="P1417" s="80" t="s">
        <v>1649</v>
      </c>
      <c r="Q1417" s="15" t="str">
        <f t="shared" si="21"/>
        <v>37 - SAINT FLOVIER</v>
      </c>
      <c r="R1417" s="146">
        <v>44629</v>
      </c>
      <c r="S1417" s="146">
        <v>44676</v>
      </c>
      <c r="T1417" s="80" t="s">
        <v>213</v>
      </c>
    </row>
    <row r="1418" spans="14:20">
      <c r="N1418" s="80">
        <v>37</v>
      </c>
      <c r="O1418" s="80">
        <v>37221</v>
      </c>
      <c r="P1418" s="80" t="s">
        <v>1650</v>
      </c>
      <c r="Q1418" s="15" t="str">
        <f t="shared" si="21"/>
        <v>37 - SAINT HIPPOLYTE</v>
      </c>
      <c r="R1418" s="146">
        <v>44629</v>
      </c>
      <c r="S1418" s="146">
        <v>44676</v>
      </c>
      <c r="T1418" s="80" t="s">
        <v>213</v>
      </c>
    </row>
    <row r="1419" spans="14:20">
      <c r="N1419" s="80">
        <v>37</v>
      </c>
      <c r="O1419" s="80">
        <v>37222</v>
      </c>
      <c r="P1419" s="80" t="s">
        <v>1651</v>
      </c>
      <c r="Q1419" s="15" t="str">
        <f t="shared" si="21"/>
        <v>37 - SAINT JEAN SAINT GERMAIN</v>
      </c>
      <c r="R1419" s="146">
        <v>44629</v>
      </c>
      <c r="S1419" s="146">
        <v>44676</v>
      </c>
      <c r="T1419" s="80" t="s">
        <v>213</v>
      </c>
    </row>
    <row r="1420" spans="14:20">
      <c r="N1420" s="80">
        <v>37</v>
      </c>
      <c r="O1420" s="80">
        <v>37234</v>
      </c>
      <c r="P1420" s="80" t="s">
        <v>1652</v>
      </c>
      <c r="Q1420" s="15" t="str">
        <f t="shared" ref="Q1420:Q1483" si="22">CONCATENATE(N1420," - ",P1420)</f>
        <v>37 - SAINT-QUENTIN-SUR-INDROIS</v>
      </c>
      <c r="R1420" s="146"/>
      <c r="S1420" s="146"/>
      <c r="T1420" s="80" t="s">
        <v>213</v>
      </c>
    </row>
    <row r="1421" spans="14:20">
      <c r="N1421" s="80">
        <v>37</v>
      </c>
      <c r="O1421" s="80">
        <v>37238</v>
      </c>
      <c r="P1421" s="80" t="s">
        <v>1653</v>
      </c>
      <c r="Q1421" s="15" t="str">
        <f t="shared" si="22"/>
        <v>37 - SAINT SENOCH</v>
      </c>
      <c r="R1421" s="146">
        <v>44629</v>
      </c>
      <c r="S1421" s="146">
        <v>44676</v>
      </c>
      <c r="T1421" s="80" t="s">
        <v>213</v>
      </c>
    </row>
    <row r="1422" spans="14:20">
      <c r="N1422" s="80">
        <v>37</v>
      </c>
      <c r="O1422" s="80">
        <v>37253</v>
      </c>
      <c r="P1422" s="80" t="s">
        <v>1654</v>
      </c>
      <c r="Q1422" s="15" t="str">
        <f t="shared" si="22"/>
        <v>37 - SUBLAINES</v>
      </c>
      <c r="R1422" s="146"/>
      <c r="S1422" s="146"/>
      <c r="T1422" s="80" t="s">
        <v>213</v>
      </c>
    </row>
    <row r="1423" spans="14:20">
      <c r="N1423" s="80">
        <v>37</v>
      </c>
      <c r="O1423" s="80">
        <v>37269</v>
      </c>
      <c r="P1423" s="80" t="s">
        <v>1655</v>
      </c>
      <c r="Q1423" s="15" t="str">
        <f t="shared" si="22"/>
        <v>37 - VERNEUIL SUR INDRE</v>
      </c>
      <c r="R1423" s="146">
        <v>44629</v>
      </c>
      <c r="S1423" s="146">
        <v>44676</v>
      </c>
      <c r="T1423" s="80" t="s">
        <v>213</v>
      </c>
    </row>
    <row r="1424" spans="14:20">
      <c r="N1424" s="80">
        <v>37</v>
      </c>
      <c r="O1424" s="80">
        <v>37275</v>
      </c>
      <c r="P1424" s="80" t="s">
        <v>1656</v>
      </c>
      <c r="Q1424" s="15" t="str">
        <f t="shared" si="22"/>
        <v>37 - VILLEDOMAIN</v>
      </c>
      <c r="R1424" s="146">
        <v>44609</v>
      </c>
      <c r="S1424" s="146">
        <v>44643</v>
      </c>
      <c r="T1424" s="80" t="s">
        <v>213</v>
      </c>
    </row>
    <row r="1425" spans="14:20">
      <c r="N1425" s="80">
        <v>37</v>
      </c>
      <c r="O1425" s="80">
        <v>37277</v>
      </c>
      <c r="P1425" s="80" t="s">
        <v>1657</v>
      </c>
      <c r="Q1425" s="15" t="str">
        <f t="shared" si="22"/>
        <v>37 - VILLELOIN-COULANGE</v>
      </c>
      <c r="R1425" s="146">
        <v>44607</v>
      </c>
      <c r="S1425" s="146">
        <v>44643</v>
      </c>
      <c r="T1425" s="80" t="s">
        <v>213</v>
      </c>
    </row>
    <row r="1426" spans="14:20">
      <c r="N1426" s="80">
        <v>38</v>
      </c>
      <c r="O1426" s="80">
        <v>38022</v>
      </c>
      <c r="P1426" s="80" t="s">
        <v>1658</v>
      </c>
      <c r="Q1426" s="15" t="str">
        <f t="shared" si="22"/>
        <v>38 - LES AVENIERES VEYRINS -THUELLIN</v>
      </c>
      <c r="R1426" s="146"/>
      <c r="S1426" s="146"/>
      <c r="T1426" s="80" t="s">
        <v>213</v>
      </c>
    </row>
    <row r="1427" spans="14:20">
      <c r="N1427" s="80">
        <v>38</v>
      </c>
      <c r="O1427" s="80">
        <v>38050</v>
      </c>
      <c r="P1427" s="80" t="s">
        <v>1659</v>
      </c>
      <c r="Q1427" s="15" t="str">
        <f t="shared" si="22"/>
        <v>38 - LE BOUCHAGE</v>
      </c>
      <c r="R1427" s="146"/>
      <c r="S1427" s="146"/>
      <c r="T1427" s="80" t="s">
        <v>213</v>
      </c>
    </row>
    <row r="1428" spans="14:20">
      <c r="N1428" s="80">
        <v>38</v>
      </c>
      <c r="O1428" s="80">
        <v>38055</v>
      </c>
      <c r="P1428" s="80" t="s">
        <v>1660</v>
      </c>
      <c r="Q1428" s="15" t="str">
        <f t="shared" si="22"/>
        <v>38 - BRANGUES</v>
      </c>
      <c r="R1428" s="146"/>
      <c r="S1428" s="146"/>
      <c r="T1428" s="80" t="s">
        <v>213</v>
      </c>
    </row>
    <row r="1429" spans="14:20">
      <c r="N1429" s="80">
        <v>38</v>
      </c>
      <c r="O1429" s="80">
        <v>38139</v>
      </c>
      <c r="P1429" s="80" t="s">
        <v>1661</v>
      </c>
      <c r="Q1429" s="15" t="str">
        <f t="shared" si="22"/>
        <v>38 - CREYS-MEPIEU</v>
      </c>
      <c r="R1429" s="146"/>
      <c r="S1429" s="146"/>
      <c r="T1429" s="80" t="s">
        <v>213</v>
      </c>
    </row>
    <row r="1430" spans="14:20">
      <c r="N1430" s="80">
        <v>38</v>
      </c>
      <c r="O1430" s="80">
        <v>38261</v>
      </c>
      <c r="P1430" s="80" t="s">
        <v>1662</v>
      </c>
      <c r="Q1430" s="15" t="str">
        <f t="shared" si="22"/>
        <v>38 - MORESTEL</v>
      </c>
      <c r="R1430" s="146"/>
      <c r="S1430" s="146"/>
      <c r="T1430" s="80" t="s">
        <v>213</v>
      </c>
    </row>
    <row r="1431" spans="14:20">
      <c r="N1431" s="80">
        <v>38</v>
      </c>
      <c r="O1431" s="80">
        <v>38297</v>
      </c>
      <c r="P1431" s="80" t="s">
        <v>1663</v>
      </c>
      <c r="Q1431" s="15" t="str">
        <f t="shared" si="22"/>
        <v>38 - ARANDON-PASSINS</v>
      </c>
      <c r="R1431" s="146"/>
      <c r="S1431" s="146"/>
      <c r="T1431" s="80" t="s">
        <v>213</v>
      </c>
    </row>
    <row r="1432" spans="14:20">
      <c r="N1432" s="80">
        <v>38</v>
      </c>
      <c r="O1432" s="80">
        <v>38465</v>
      </c>
      <c r="P1432" s="80" t="s">
        <v>1664</v>
      </c>
      <c r="Q1432" s="15" t="str">
        <f t="shared" si="22"/>
        <v>38 - SAINT VICTOR DE MORESTEL</v>
      </c>
      <c r="R1432" s="146"/>
      <c r="S1432" s="146"/>
      <c r="T1432" s="80" t="s">
        <v>213</v>
      </c>
    </row>
    <row r="1433" spans="14:20">
      <c r="N1433" s="80">
        <v>38</v>
      </c>
      <c r="O1433" s="80">
        <v>38543</v>
      </c>
      <c r="P1433" s="80" t="s">
        <v>1665</v>
      </c>
      <c r="Q1433" s="15" t="str">
        <f t="shared" si="22"/>
        <v>38 - VEZERONCE CURTIN</v>
      </c>
      <c r="R1433" s="146"/>
      <c r="S1433" s="146"/>
      <c r="T1433" s="80" t="s">
        <v>213</v>
      </c>
    </row>
    <row r="1434" spans="14:20">
      <c r="N1434" s="80">
        <v>40</v>
      </c>
      <c r="O1434" s="80">
        <v>40001</v>
      </c>
      <c r="P1434" s="80" t="s">
        <v>1666</v>
      </c>
      <c r="Q1434" s="15" t="str">
        <f t="shared" si="22"/>
        <v>40 - AIRE-SUR-L'ADOUR</v>
      </c>
      <c r="R1434" s="146">
        <v>44561</v>
      </c>
      <c r="S1434" s="146">
        <v>44649</v>
      </c>
      <c r="T1434" s="80" t="s">
        <v>213</v>
      </c>
    </row>
    <row r="1435" spans="14:20">
      <c r="N1435" s="80">
        <v>40</v>
      </c>
      <c r="O1435" s="80">
        <v>40002</v>
      </c>
      <c r="P1435" s="80" t="s">
        <v>1667</v>
      </c>
      <c r="Q1435" s="15" t="str">
        <f t="shared" si="22"/>
        <v>40 - AMOU</v>
      </c>
      <c r="R1435" s="146">
        <v>44561</v>
      </c>
      <c r="S1435" s="146">
        <v>44649</v>
      </c>
      <c r="T1435" s="80" t="s">
        <v>213</v>
      </c>
    </row>
    <row r="1436" spans="14:20">
      <c r="N1436" s="80">
        <v>40</v>
      </c>
      <c r="O1436" s="80">
        <v>40003</v>
      </c>
      <c r="P1436" s="80" t="s">
        <v>1668</v>
      </c>
      <c r="Q1436" s="15" t="str">
        <f t="shared" si="22"/>
        <v>40 - ANGOUMÉ</v>
      </c>
      <c r="R1436" s="146">
        <v>44575</v>
      </c>
      <c r="S1436" s="146">
        <v>44635</v>
      </c>
      <c r="T1436" s="80" t="s">
        <v>213</v>
      </c>
    </row>
    <row r="1437" spans="14:20">
      <c r="N1437" s="80">
        <v>40</v>
      </c>
      <c r="O1437" s="80">
        <v>40005</v>
      </c>
      <c r="P1437" s="80" t="s">
        <v>1669</v>
      </c>
      <c r="Q1437" s="15" t="str">
        <f t="shared" si="22"/>
        <v>40 - ARBOUCAVE</v>
      </c>
      <c r="R1437" s="146">
        <v>44553</v>
      </c>
      <c r="S1437" s="146">
        <v>44649</v>
      </c>
      <c r="T1437" s="80" t="s">
        <v>1670</v>
      </c>
    </row>
    <row r="1438" spans="14:20">
      <c r="N1438" s="80">
        <v>40</v>
      </c>
      <c r="O1438" s="80">
        <v>40006</v>
      </c>
      <c r="P1438" s="80" t="s">
        <v>1671</v>
      </c>
      <c r="Q1438" s="15" t="str">
        <f t="shared" si="22"/>
        <v>40 - ARENGOSSE</v>
      </c>
      <c r="R1438" s="146">
        <v>44586</v>
      </c>
      <c r="S1438" s="146">
        <v>44649</v>
      </c>
      <c r="T1438" s="80" t="s">
        <v>213</v>
      </c>
    </row>
    <row r="1439" spans="14:20">
      <c r="N1439" s="80">
        <v>49</v>
      </c>
      <c r="O1439" s="80">
        <v>40006</v>
      </c>
      <c r="P1439" s="80" t="s">
        <v>1672</v>
      </c>
      <c r="Q1439" s="15" t="str">
        <f t="shared" si="22"/>
        <v>49 - ANDREZÉ (BEAUPRÉAU-EN-MAUGES)</v>
      </c>
      <c r="R1439" s="146">
        <v>44621</v>
      </c>
      <c r="S1439" s="146">
        <v>44809</v>
      </c>
      <c r="T1439" s="80" t="s">
        <v>213</v>
      </c>
    </row>
    <row r="1440" spans="14:20">
      <c r="N1440" s="80">
        <v>40</v>
      </c>
      <c r="O1440" s="80">
        <v>40007</v>
      </c>
      <c r="P1440" s="80" t="s">
        <v>1673</v>
      </c>
      <c r="Q1440" s="15" t="str">
        <f t="shared" si="22"/>
        <v>40 - ARGELOS</v>
      </c>
      <c r="R1440" s="146">
        <v>44553</v>
      </c>
      <c r="S1440" s="146">
        <v>44649</v>
      </c>
      <c r="T1440" s="80" t="s">
        <v>213</v>
      </c>
    </row>
    <row r="1441" spans="14:20">
      <c r="N1441" s="80">
        <v>40</v>
      </c>
      <c r="O1441" s="80">
        <v>40011</v>
      </c>
      <c r="P1441" s="80" t="s">
        <v>1674</v>
      </c>
      <c r="Q1441" s="15" t="str">
        <f t="shared" si="22"/>
        <v>40 - ARSAGUE</v>
      </c>
      <c r="R1441" s="146">
        <v>44561</v>
      </c>
      <c r="S1441" s="146">
        <v>44649</v>
      </c>
      <c r="T1441" s="80" t="s">
        <v>1146</v>
      </c>
    </row>
    <row r="1442" spans="14:20">
      <c r="N1442" s="80">
        <v>40</v>
      </c>
      <c r="O1442" s="80">
        <v>40012</v>
      </c>
      <c r="P1442" s="80" t="s">
        <v>1675</v>
      </c>
      <c r="Q1442" s="15" t="str">
        <f t="shared" si="22"/>
        <v>40 - ARTASSENX</v>
      </c>
      <c r="R1442" s="146">
        <v>44574</v>
      </c>
      <c r="S1442" s="146">
        <v>44649</v>
      </c>
      <c r="T1442" s="80" t="s">
        <v>213</v>
      </c>
    </row>
    <row r="1443" spans="14:20">
      <c r="N1443" s="80">
        <v>40</v>
      </c>
      <c r="O1443" s="80">
        <v>40013</v>
      </c>
      <c r="P1443" s="80" t="s">
        <v>1676</v>
      </c>
      <c r="Q1443" s="15" t="str">
        <f t="shared" si="22"/>
        <v>40 - ARTHEZ-D'ARMAGNAC</v>
      </c>
      <c r="R1443" s="146">
        <v>44579</v>
      </c>
      <c r="S1443" s="146">
        <v>44649</v>
      </c>
      <c r="T1443" s="80" t="s">
        <v>213</v>
      </c>
    </row>
    <row r="1444" spans="14:20">
      <c r="N1444" s="80">
        <v>40</v>
      </c>
      <c r="O1444" s="80">
        <v>40014</v>
      </c>
      <c r="P1444" s="80" t="s">
        <v>1677</v>
      </c>
      <c r="Q1444" s="15" t="str">
        <f t="shared" si="22"/>
        <v>40 - ARUE</v>
      </c>
      <c r="R1444" s="146"/>
      <c r="S1444" s="146"/>
      <c r="T1444" s="80" t="s">
        <v>1146</v>
      </c>
    </row>
    <row r="1445" spans="14:20">
      <c r="N1445" s="80">
        <v>40</v>
      </c>
      <c r="O1445" s="80">
        <v>40015</v>
      </c>
      <c r="P1445" s="80" t="s">
        <v>1678</v>
      </c>
      <c r="Q1445" s="15" t="str">
        <f t="shared" si="22"/>
        <v>40 - ARX</v>
      </c>
      <c r="R1445" s="146"/>
      <c r="S1445" s="146"/>
      <c r="T1445" s="80" t="s">
        <v>213</v>
      </c>
    </row>
    <row r="1446" spans="14:20">
      <c r="N1446" s="80">
        <v>40</v>
      </c>
      <c r="O1446" s="80">
        <v>40016</v>
      </c>
      <c r="P1446" s="80" t="s">
        <v>1679</v>
      </c>
      <c r="Q1446" s="15" t="str">
        <f t="shared" si="22"/>
        <v>40 - AUBAGNAN</v>
      </c>
      <c r="R1446" s="146">
        <v>44553</v>
      </c>
      <c r="S1446" s="146">
        <v>44649</v>
      </c>
      <c r="T1446" s="80" t="s">
        <v>1160</v>
      </c>
    </row>
    <row r="1447" spans="14:20">
      <c r="N1447" s="80">
        <v>40</v>
      </c>
      <c r="O1447" s="80">
        <v>40017</v>
      </c>
      <c r="P1447" s="80" t="s">
        <v>1680</v>
      </c>
      <c r="Q1447" s="15" t="str">
        <f t="shared" si="22"/>
        <v>40 - AUDIGNON</v>
      </c>
      <c r="R1447" s="146">
        <v>44561</v>
      </c>
      <c r="S1447" s="146">
        <v>44649</v>
      </c>
      <c r="T1447" s="80" t="s">
        <v>1146</v>
      </c>
    </row>
    <row r="1448" spans="14:20">
      <c r="N1448" s="80">
        <v>40</v>
      </c>
      <c r="O1448" s="80">
        <v>40018</v>
      </c>
      <c r="P1448" s="80" t="s">
        <v>1681</v>
      </c>
      <c r="Q1448" s="15" t="str">
        <f t="shared" si="22"/>
        <v>40 - AUDON</v>
      </c>
      <c r="R1448" s="146">
        <v>44575</v>
      </c>
      <c r="S1448" s="146">
        <v>44649</v>
      </c>
      <c r="T1448" s="80" t="s">
        <v>213</v>
      </c>
    </row>
    <row r="1449" spans="14:20">
      <c r="N1449" s="80">
        <v>40</v>
      </c>
      <c r="O1449" s="80">
        <v>40020</v>
      </c>
      <c r="P1449" s="80" t="s">
        <v>1682</v>
      </c>
      <c r="Q1449" s="15" t="str">
        <f t="shared" si="22"/>
        <v>40 - AURICE</v>
      </c>
      <c r="R1449" s="146">
        <v>44568</v>
      </c>
      <c r="S1449" s="146">
        <v>44649</v>
      </c>
      <c r="T1449" s="80" t="s">
        <v>213</v>
      </c>
    </row>
    <row r="1450" spans="14:20">
      <c r="N1450" s="80">
        <v>40</v>
      </c>
      <c r="O1450" s="80">
        <v>40022</v>
      </c>
      <c r="P1450" s="80" t="s">
        <v>1683</v>
      </c>
      <c r="Q1450" s="15" t="str">
        <f t="shared" si="22"/>
        <v>40 - BAHUS-SOUBIRAN</v>
      </c>
      <c r="R1450" s="146">
        <v>44561</v>
      </c>
      <c r="S1450" s="146">
        <v>44649</v>
      </c>
      <c r="T1450" s="80" t="s">
        <v>213</v>
      </c>
    </row>
    <row r="1451" spans="14:20">
      <c r="N1451" s="80">
        <v>40</v>
      </c>
      <c r="O1451" s="80">
        <v>40023</v>
      </c>
      <c r="P1451" s="80" t="s">
        <v>1684</v>
      </c>
      <c r="Q1451" s="15" t="str">
        <f t="shared" si="22"/>
        <v>40 - BAIGTS</v>
      </c>
      <c r="R1451" s="146">
        <v>44561</v>
      </c>
      <c r="S1451" s="146">
        <v>44649</v>
      </c>
      <c r="T1451" s="80" t="s">
        <v>1685</v>
      </c>
    </row>
    <row r="1452" spans="14:20">
      <c r="N1452" s="80">
        <v>40</v>
      </c>
      <c r="O1452" s="80">
        <v>40024</v>
      </c>
      <c r="P1452" s="80" t="s">
        <v>1686</v>
      </c>
      <c r="Q1452" s="15" t="str">
        <f t="shared" si="22"/>
        <v>40 - BANOS</v>
      </c>
      <c r="R1452" s="146">
        <v>44561</v>
      </c>
      <c r="S1452" s="146">
        <v>44649</v>
      </c>
      <c r="T1452" s="80" t="s">
        <v>213</v>
      </c>
    </row>
    <row r="1453" spans="14:20">
      <c r="N1453" s="80">
        <v>40</v>
      </c>
      <c r="O1453" s="80">
        <v>40025</v>
      </c>
      <c r="P1453" s="80" t="s">
        <v>1687</v>
      </c>
      <c r="Q1453" s="15" t="str">
        <f t="shared" si="22"/>
        <v>40 - BASCONS</v>
      </c>
      <c r="R1453" s="146">
        <v>44568</v>
      </c>
      <c r="S1453" s="146">
        <v>44649</v>
      </c>
      <c r="T1453" s="80" t="s">
        <v>213</v>
      </c>
    </row>
    <row r="1454" spans="14:20">
      <c r="N1454" s="80">
        <v>40</v>
      </c>
      <c r="O1454" s="80">
        <v>40026</v>
      </c>
      <c r="P1454" s="80" t="s">
        <v>1688</v>
      </c>
      <c r="Q1454" s="15" t="str">
        <f t="shared" si="22"/>
        <v>40 - BAS-MAUCO</v>
      </c>
      <c r="R1454" s="146">
        <v>44568</v>
      </c>
      <c r="S1454" s="146">
        <v>44649</v>
      </c>
      <c r="T1454" s="80" t="s">
        <v>213</v>
      </c>
    </row>
    <row r="1455" spans="14:20">
      <c r="N1455" s="80">
        <v>40</v>
      </c>
      <c r="O1455" s="80">
        <v>40027</v>
      </c>
      <c r="P1455" s="80" t="s">
        <v>1689</v>
      </c>
      <c r="Q1455" s="15" t="str">
        <f t="shared" si="22"/>
        <v>40 - BASSERCLES</v>
      </c>
      <c r="R1455" s="146">
        <v>44553</v>
      </c>
      <c r="S1455" s="146">
        <v>44649</v>
      </c>
      <c r="T1455" s="80" t="s">
        <v>213</v>
      </c>
    </row>
    <row r="1456" spans="14:20">
      <c r="N1456" s="80">
        <v>40</v>
      </c>
      <c r="O1456" s="80">
        <v>40028</v>
      </c>
      <c r="P1456" s="80" t="s">
        <v>1690</v>
      </c>
      <c r="Q1456" s="15" t="str">
        <f t="shared" si="22"/>
        <v>40 - BASTENNES</v>
      </c>
      <c r="R1456" s="146">
        <v>44561</v>
      </c>
      <c r="S1456" s="146">
        <v>44649</v>
      </c>
      <c r="T1456" s="80" t="s">
        <v>1399</v>
      </c>
    </row>
    <row r="1457" spans="14:20">
      <c r="N1457" s="80">
        <v>40</v>
      </c>
      <c r="O1457" s="80">
        <v>40029</v>
      </c>
      <c r="P1457" s="80" t="s">
        <v>1691</v>
      </c>
      <c r="Q1457" s="15" t="str">
        <f t="shared" si="22"/>
        <v>40 - BATS</v>
      </c>
      <c r="R1457" s="146">
        <v>44553</v>
      </c>
      <c r="S1457" s="146">
        <v>44649</v>
      </c>
      <c r="T1457" s="80" t="s">
        <v>1399</v>
      </c>
    </row>
    <row r="1458" spans="14:20">
      <c r="N1458" s="80">
        <v>40</v>
      </c>
      <c r="O1458" s="80">
        <v>40030</v>
      </c>
      <c r="P1458" s="80" t="s">
        <v>1692</v>
      </c>
      <c r="Q1458" s="15" t="str">
        <f t="shared" si="22"/>
        <v>40 - BAUDIGNAN</v>
      </c>
      <c r="R1458" s="146"/>
      <c r="S1458" s="146"/>
      <c r="T1458" s="80" t="s">
        <v>1146</v>
      </c>
    </row>
    <row r="1459" spans="14:20">
      <c r="N1459" s="80">
        <v>40</v>
      </c>
      <c r="O1459" s="80">
        <v>40031</v>
      </c>
      <c r="P1459" s="80" t="s">
        <v>1693</v>
      </c>
      <c r="Q1459" s="15" t="str">
        <f t="shared" si="22"/>
        <v>40 - BÉGAAR</v>
      </c>
      <c r="R1459" s="146">
        <v>44575</v>
      </c>
      <c r="S1459" s="146">
        <v>44649</v>
      </c>
      <c r="T1459" s="80" t="s">
        <v>213</v>
      </c>
    </row>
    <row r="1460" spans="14:20">
      <c r="N1460" s="80">
        <v>40</v>
      </c>
      <c r="O1460" s="80">
        <v>40033</v>
      </c>
      <c r="P1460" s="80" t="s">
        <v>1694</v>
      </c>
      <c r="Q1460" s="15" t="str">
        <f t="shared" si="22"/>
        <v>40 - BÉLIS</v>
      </c>
      <c r="R1460" s="146"/>
      <c r="S1460" s="146"/>
      <c r="T1460" s="80" t="s">
        <v>213</v>
      </c>
    </row>
    <row r="1461" spans="14:20">
      <c r="N1461" s="80">
        <v>40</v>
      </c>
      <c r="O1461" s="80">
        <v>40034</v>
      </c>
      <c r="P1461" s="80" t="s">
        <v>1695</v>
      </c>
      <c r="Q1461" s="15" t="str">
        <f t="shared" si="22"/>
        <v>40 - BÉLUS</v>
      </c>
      <c r="R1461" s="146">
        <v>44549</v>
      </c>
      <c r="S1461" s="146">
        <v>44649</v>
      </c>
      <c r="T1461" s="80" t="s">
        <v>213</v>
      </c>
    </row>
    <row r="1462" spans="14:20">
      <c r="N1462" s="80">
        <v>40</v>
      </c>
      <c r="O1462" s="80">
        <v>40035</v>
      </c>
      <c r="P1462" s="80" t="s">
        <v>1696</v>
      </c>
      <c r="Q1462" s="15" t="str">
        <f t="shared" si="22"/>
        <v>40 - BÉNESSE-LÈS-DAX</v>
      </c>
      <c r="R1462" s="146">
        <v>44580</v>
      </c>
      <c r="S1462" s="146">
        <v>44649</v>
      </c>
      <c r="T1462" s="80" t="s">
        <v>213</v>
      </c>
    </row>
    <row r="1463" spans="14:20">
      <c r="N1463" s="80">
        <v>40</v>
      </c>
      <c r="O1463" s="80">
        <v>40037</v>
      </c>
      <c r="P1463" s="80" t="s">
        <v>1697</v>
      </c>
      <c r="Q1463" s="15" t="str">
        <f t="shared" si="22"/>
        <v>40 - BENQUET</v>
      </c>
      <c r="R1463" s="146">
        <v>44568</v>
      </c>
      <c r="S1463" s="146">
        <v>44649</v>
      </c>
      <c r="T1463" s="80" t="s">
        <v>213</v>
      </c>
    </row>
    <row r="1464" spans="14:20">
      <c r="N1464" s="80">
        <v>40</v>
      </c>
      <c r="O1464" s="80">
        <v>40038</v>
      </c>
      <c r="P1464" s="80" t="s">
        <v>1698</v>
      </c>
      <c r="Q1464" s="15" t="str">
        <f t="shared" si="22"/>
        <v>40 - BERGOUEY</v>
      </c>
      <c r="R1464" s="146">
        <v>44561</v>
      </c>
      <c r="S1464" s="146">
        <v>44649</v>
      </c>
      <c r="T1464" s="80" t="s">
        <v>1685</v>
      </c>
    </row>
    <row r="1465" spans="14:20">
      <c r="N1465" s="80">
        <v>40</v>
      </c>
      <c r="O1465" s="80">
        <v>40039</v>
      </c>
      <c r="P1465" s="80" t="s">
        <v>1699</v>
      </c>
      <c r="Q1465" s="15" t="str">
        <f t="shared" si="22"/>
        <v>40 - BETBEZER-D'ARMAGNAC</v>
      </c>
      <c r="R1465" s="146">
        <v>44580</v>
      </c>
      <c r="S1465" s="146">
        <v>44649</v>
      </c>
      <c r="T1465" s="80" t="s">
        <v>213</v>
      </c>
    </row>
    <row r="1466" spans="14:20">
      <c r="N1466" s="80">
        <v>40</v>
      </c>
      <c r="O1466" s="80">
        <v>40040</v>
      </c>
      <c r="P1466" s="80" t="s">
        <v>1700</v>
      </c>
      <c r="Q1466" s="15" t="str">
        <f t="shared" si="22"/>
        <v>40 - BEYLONGUE</v>
      </c>
      <c r="R1466" s="146">
        <v>44575</v>
      </c>
      <c r="S1466" s="146">
        <v>44649</v>
      </c>
      <c r="T1466" s="80" t="s">
        <v>213</v>
      </c>
    </row>
    <row r="1467" spans="14:20">
      <c r="N1467" s="80">
        <v>40</v>
      </c>
      <c r="O1467" s="80">
        <v>40041</v>
      </c>
      <c r="P1467" s="80" t="s">
        <v>1701</v>
      </c>
      <c r="Q1467" s="15" t="str">
        <f t="shared" si="22"/>
        <v>40 - BEYRIES</v>
      </c>
      <c r="R1467" s="146">
        <v>44556</v>
      </c>
      <c r="S1467" s="146">
        <v>44649</v>
      </c>
      <c r="T1467" s="80" t="s">
        <v>213</v>
      </c>
    </row>
    <row r="1468" spans="14:20">
      <c r="N1468" s="80">
        <v>40</v>
      </c>
      <c r="O1468" s="80">
        <v>40042</v>
      </c>
      <c r="P1468" s="80" t="s">
        <v>1702</v>
      </c>
      <c r="Q1468" s="15" t="str">
        <f t="shared" si="22"/>
        <v>40 - BIARROTTE</v>
      </c>
      <c r="R1468" s="146">
        <v>44549</v>
      </c>
      <c r="S1468" s="146">
        <v>44649</v>
      </c>
      <c r="T1468" s="80" t="s">
        <v>213</v>
      </c>
    </row>
    <row r="1469" spans="14:20">
      <c r="N1469" s="80">
        <v>40</v>
      </c>
      <c r="O1469" s="80">
        <v>40047</v>
      </c>
      <c r="P1469" s="80" t="s">
        <v>1703</v>
      </c>
      <c r="Q1469" s="15" t="str">
        <f t="shared" si="22"/>
        <v>40 - BONNEGARDE</v>
      </c>
      <c r="R1469" s="146">
        <v>44561</v>
      </c>
      <c r="S1469" s="146">
        <v>44649</v>
      </c>
      <c r="T1469" s="80" t="s">
        <v>1146</v>
      </c>
    </row>
    <row r="1470" spans="14:20">
      <c r="N1470" s="80">
        <v>40</v>
      </c>
      <c r="O1470" s="80">
        <v>40049</v>
      </c>
      <c r="P1470" s="80" t="s">
        <v>1704</v>
      </c>
      <c r="Q1470" s="15" t="str">
        <f t="shared" si="22"/>
        <v>40 - BORDÈRES-ET-LAMENSANS</v>
      </c>
      <c r="R1470" s="146">
        <v>44568</v>
      </c>
      <c r="S1470" s="146">
        <v>44649</v>
      </c>
      <c r="T1470" s="80" t="s">
        <v>213</v>
      </c>
    </row>
    <row r="1471" spans="14:20">
      <c r="N1471" s="80">
        <v>40</v>
      </c>
      <c r="O1471" s="80">
        <v>40050</v>
      </c>
      <c r="P1471" s="80" t="s">
        <v>1705</v>
      </c>
      <c r="Q1471" s="15" t="str">
        <f t="shared" si="22"/>
        <v>40 - BOSTENS</v>
      </c>
      <c r="R1471" s="146">
        <v>44600</v>
      </c>
      <c r="S1471" s="146">
        <v>44649</v>
      </c>
      <c r="T1471" s="80" t="s">
        <v>213</v>
      </c>
    </row>
    <row r="1472" spans="14:20">
      <c r="N1472" s="80">
        <v>40</v>
      </c>
      <c r="O1472" s="80">
        <v>40051</v>
      </c>
      <c r="P1472" s="80" t="s">
        <v>1706</v>
      </c>
      <c r="Q1472" s="15" t="str">
        <f t="shared" si="22"/>
        <v>40 - BOUGUE</v>
      </c>
      <c r="R1472" s="146">
        <v>44579</v>
      </c>
      <c r="S1472" s="146">
        <v>44649</v>
      </c>
      <c r="T1472" s="80" t="s">
        <v>213</v>
      </c>
    </row>
    <row r="1473" spans="14:20">
      <c r="N1473" s="80">
        <v>40</v>
      </c>
      <c r="O1473" s="80">
        <v>40052</v>
      </c>
      <c r="P1473" s="80" t="s">
        <v>1707</v>
      </c>
      <c r="Q1473" s="15" t="str">
        <f t="shared" si="22"/>
        <v>40 - BOURDALAT</v>
      </c>
      <c r="R1473" s="146">
        <v>44574</v>
      </c>
      <c r="S1473" s="146">
        <v>44649</v>
      </c>
      <c r="T1473" s="80" t="s">
        <v>213</v>
      </c>
    </row>
    <row r="1474" spans="14:20">
      <c r="N1474" s="80">
        <v>40</v>
      </c>
      <c r="O1474" s="80">
        <v>40053</v>
      </c>
      <c r="P1474" s="80" t="s">
        <v>1708</v>
      </c>
      <c r="Q1474" s="15" t="str">
        <f t="shared" si="22"/>
        <v>40 - BOURRIOT-BERGONCE</v>
      </c>
      <c r="R1474" s="146">
        <v>44589</v>
      </c>
      <c r="S1474" s="146">
        <v>44649</v>
      </c>
      <c r="T1474" s="80" t="s">
        <v>213</v>
      </c>
    </row>
    <row r="1475" spans="14:20">
      <c r="N1475" s="80">
        <v>40</v>
      </c>
      <c r="O1475" s="80">
        <v>40054</v>
      </c>
      <c r="P1475" s="80" t="s">
        <v>1709</v>
      </c>
      <c r="Q1475" s="15" t="str">
        <f t="shared" si="22"/>
        <v>40 - BRASSEMPOUY</v>
      </c>
      <c r="R1475" s="146">
        <v>44553</v>
      </c>
      <c r="S1475" s="146">
        <v>44649</v>
      </c>
      <c r="T1475" s="80" t="s">
        <v>213</v>
      </c>
    </row>
    <row r="1476" spans="14:20">
      <c r="N1476" s="80">
        <v>40</v>
      </c>
      <c r="O1476" s="80">
        <v>40055</v>
      </c>
      <c r="P1476" s="80" t="s">
        <v>1710</v>
      </c>
      <c r="Q1476" s="15" t="str">
        <f t="shared" si="22"/>
        <v>40 - BRETAGNE-DE-MARSAN</v>
      </c>
      <c r="R1476" s="146">
        <v>44568</v>
      </c>
      <c r="S1476" s="146">
        <v>44649</v>
      </c>
      <c r="T1476" s="80" t="s">
        <v>213</v>
      </c>
    </row>
    <row r="1477" spans="14:20">
      <c r="N1477" s="80">
        <v>40</v>
      </c>
      <c r="O1477" s="80">
        <v>40057</v>
      </c>
      <c r="P1477" s="80" t="s">
        <v>1711</v>
      </c>
      <c r="Q1477" s="15" t="str">
        <f t="shared" si="22"/>
        <v>40 - BUANES</v>
      </c>
      <c r="R1477" s="146">
        <v>44561</v>
      </c>
      <c r="S1477" s="146">
        <v>44649</v>
      </c>
      <c r="T1477" s="80" t="s">
        <v>213</v>
      </c>
    </row>
    <row r="1478" spans="14:20">
      <c r="N1478" s="80">
        <v>40</v>
      </c>
      <c r="O1478" s="80">
        <v>40058</v>
      </c>
      <c r="P1478" s="80" t="s">
        <v>1712</v>
      </c>
      <c r="Q1478" s="15" t="str">
        <f t="shared" si="22"/>
        <v>40 - CACHEN</v>
      </c>
      <c r="R1478" s="146"/>
      <c r="S1478" s="146"/>
      <c r="T1478" s="80" t="s">
        <v>213</v>
      </c>
    </row>
    <row r="1479" spans="14:20">
      <c r="N1479" s="80">
        <v>40</v>
      </c>
      <c r="O1479" s="80">
        <v>40059</v>
      </c>
      <c r="P1479" s="80" t="s">
        <v>1713</v>
      </c>
      <c r="Q1479" s="15" t="str">
        <f t="shared" si="22"/>
        <v>40 - CAGNOTTE</v>
      </c>
      <c r="R1479" s="146">
        <v>44549</v>
      </c>
      <c r="S1479" s="146">
        <v>44649</v>
      </c>
      <c r="T1479" s="80" t="s">
        <v>213</v>
      </c>
    </row>
    <row r="1480" spans="14:20">
      <c r="N1480" s="80">
        <v>40</v>
      </c>
      <c r="O1480" s="80">
        <v>40061</v>
      </c>
      <c r="P1480" s="80" t="s">
        <v>709</v>
      </c>
      <c r="Q1480" s="15" t="str">
        <f t="shared" si="22"/>
        <v>40 - CAMPAGNE</v>
      </c>
      <c r="R1480" s="146">
        <v>44575</v>
      </c>
      <c r="S1480" s="146">
        <v>44649</v>
      </c>
      <c r="T1480" s="80" t="s">
        <v>213</v>
      </c>
    </row>
    <row r="1481" spans="14:20">
      <c r="N1481" s="80">
        <v>40</v>
      </c>
      <c r="O1481" s="80">
        <v>40062</v>
      </c>
      <c r="P1481" s="80" t="s">
        <v>1714</v>
      </c>
      <c r="Q1481" s="15" t="str">
        <f t="shared" si="22"/>
        <v>40 - CAMPET-ET-LAMOLÈRE</v>
      </c>
      <c r="R1481" s="146">
        <v>44575</v>
      </c>
      <c r="S1481" s="146">
        <v>44649</v>
      </c>
      <c r="T1481" s="80" t="s">
        <v>213</v>
      </c>
    </row>
    <row r="1482" spans="14:20">
      <c r="N1482" s="80">
        <v>40</v>
      </c>
      <c r="O1482" s="80">
        <v>40063</v>
      </c>
      <c r="P1482" s="80" t="s">
        <v>1715</v>
      </c>
      <c r="Q1482" s="15" t="str">
        <f t="shared" si="22"/>
        <v>40 - CANDRESSE</v>
      </c>
      <c r="R1482" s="146">
        <v>44580</v>
      </c>
      <c r="S1482" s="146">
        <v>44649</v>
      </c>
      <c r="T1482" s="80" t="s">
        <v>213</v>
      </c>
    </row>
    <row r="1483" spans="14:20">
      <c r="N1483" s="80">
        <v>40</v>
      </c>
      <c r="O1483" s="80">
        <v>40066</v>
      </c>
      <c r="P1483" s="80" t="s">
        <v>1716</v>
      </c>
      <c r="Q1483" s="15" t="str">
        <f t="shared" si="22"/>
        <v>40 - CARCARÈS-SAINTE-CROIX</v>
      </c>
      <c r="R1483" s="146">
        <v>44575</v>
      </c>
      <c r="S1483" s="146">
        <v>44649</v>
      </c>
      <c r="T1483" s="80" t="s">
        <v>1146</v>
      </c>
    </row>
    <row r="1484" spans="14:20">
      <c r="N1484" s="80">
        <v>40</v>
      </c>
      <c r="O1484" s="80">
        <v>40067</v>
      </c>
      <c r="P1484" s="80" t="s">
        <v>1717</v>
      </c>
      <c r="Q1484" s="15" t="str">
        <f t="shared" ref="Q1484:Q1547" si="23">CONCATENATE(N1484," - ",P1484)</f>
        <v>40 - CARCEN-PONSON</v>
      </c>
      <c r="R1484" s="146">
        <v>44575</v>
      </c>
      <c r="S1484" s="146">
        <v>44649</v>
      </c>
      <c r="T1484" s="80" t="s">
        <v>213</v>
      </c>
    </row>
    <row r="1485" spans="14:20">
      <c r="N1485" s="80">
        <v>40</v>
      </c>
      <c r="O1485" s="80">
        <v>40068</v>
      </c>
      <c r="P1485" s="80" t="s">
        <v>1718</v>
      </c>
      <c r="Q1485" s="15" t="str">
        <f t="shared" si="23"/>
        <v>40 - CASSEN</v>
      </c>
      <c r="R1485" s="146">
        <v>44574</v>
      </c>
      <c r="S1485" s="146">
        <v>44649</v>
      </c>
      <c r="T1485" s="80" t="s">
        <v>1160</v>
      </c>
    </row>
    <row r="1486" spans="14:20">
      <c r="N1486" s="80">
        <v>40</v>
      </c>
      <c r="O1486" s="80">
        <v>40069</v>
      </c>
      <c r="P1486" s="80" t="s">
        <v>1719</v>
      </c>
      <c r="Q1486" s="15" t="str">
        <f t="shared" si="23"/>
        <v>40 - CASTAIGNOS-SOUSLENS</v>
      </c>
      <c r="R1486" s="146">
        <v>44556</v>
      </c>
      <c r="S1486" s="146">
        <v>44649</v>
      </c>
      <c r="T1486" s="80" t="s">
        <v>213</v>
      </c>
    </row>
    <row r="1487" spans="14:20">
      <c r="N1487" s="80">
        <v>40</v>
      </c>
      <c r="O1487" s="80">
        <v>40070</v>
      </c>
      <c r="P1487" s="80" t="s">
        <v>1720</v>
      </c>
      <c r="Q1487" s="15" t="str">
        <f t="shared" si="23"/>
        <v>40 - CASTANDET</v>
      </c>
      <c r="R1487" s="146">
        <v>44568</v>
      </c>
      <c r="S1487" s="146">
        <v>44649</v>
      </c>
      <c r="T1487" s="80" t="s">
        <v>213</v>
      </c>
    </row>
    <row r="1488" spans="14:20">
      <c r="N1488" s="80">
        <v>40</v>
      </c>
      <c r="O1488" s="80">
        <v>40071</v>
      </c>
      <c r="P1488" s="80" t="s">
        <v>1721</v>
      </c>
      <c r="Q1488" s="15" t="str">
        <f t="shared" si="23"/>
        <v>40 - CASTELNAU-CHALOSSE</v>
      </c>
      <c r="R1488" s="146">
        <v>44561</v>
      </c>
      <c r="S1488" s="146">
        <v>44649</v>
      </c>
      <c r="T1488" s="80" t="s">
        <v>213</v>
      </c>
    </row>
    <row r="1489" spans="14:20">
      <c r="N1489" s="80">
        <v>40</v>
      </c>
      <c r="O1489" s="80">
        <v>40072</v>
      </c>
      <c r="P1489" s="80" t="s">
        <v>1722</v>
      </c>
      <c r="Q1489" s="15" t="str">
        <f t="shared" si="23"/>
        <v>40 - CASTELNAU-TURSAN</v>
      </c>
      <c r="R1489" s="146">
        <v>44561</v>
      </c>
      <c r="S1489" s="146">
        <v>44649</v>
      </c>
      <c r="T1489" s="80" t="s">
        <v>1399</v>
      </c>
    </row>
    <row r="1490" spans="14:20">
      <c r="N1490" s="80">
        <v>49</v>
      </c>
      <c r="O1490" s="80">
        <v>40072</v>
      </c>
      <c r="P1490" s="80" t="s">
        <v>1723</v>
      </c>
      <c r="Q1490" s="15" t="str">
        <f t="shared" si="23"/>
        <v>49 - LA CHAPELLE-DU-GENÊT (BEAUPRÉAU-EN-MAUGES)</v>
      </c>
      <c r="R1490" s="146">
        <v>44621</v>
      </c>
      <c r="S1490" s="146">
        <v>44809</v>
      </c>
      <c r="T1490" s="80" t="s">
        <v>1399</v>
      </c>
    </row>
    <row r="1491" spans="14:20">
      <c r="N1491" s="80">
        <v>40</v>
      </c>
      <c r="O1491" s="80">
        <v>40073</v>
      </c>
      <c r="P1491" s="80" t="s">
        <v>1724</v>
      </c>
      <c r="Q1491" s="15" t="str">
        <f t="shared" si="23"/>
        <v>40 - CASTELNER</v>
      </c>
      <c r="R1491" s="146">
        <v>44553</v>
      </c>
      <c r="S1491" s="146">
        <v>44649</v>
      </c>
      <c r="T1491" s="80" t="s">
        <v>1399</v>
      </c>
    </row>
    <row r="1492" spans="14:20">
      <c r="N1492" s="80">
        <v>40</v>
      </c>
      <c r="O1492" s="80">
        <v>40074</v>
      </c>
      <c r="P1492" s="80" t="s">
        <v>1725</v>
      </c>
      <c r="Q1492" s="15" t="str">
        <f t="shared" si="23"/>
        <v>40 - CASTEL-SARRAZIN</v>
      </c>
      <c r="R1492" s="146">
        <v>44561</v>
      </c>
      <c r="S1492" s="146">
        <v>44649</v>
      </c>
      <c r="T1492" s="80" t="s">
        <v>1399</v>
      </c>
    </row>
    <row r="1493" spans="14:20">
      <c r="N1493" s="80">
        <v>40</v>
      </c>
      <c r="O1493" s="80">
        <v>40076</v>
      </c>
      <c r="P1493" s="80" t="s">
        <v>1726</v>
      </c>
      <c r="Q1493" s="15" t="str">
        <f t="shared" si="23"/>
        <v>40 - CAUNA</v>
      </c>
      <c r="R1493" s="146">
        <v>44568</v>
      </c>
      <c r="S1493" s="146">
        <v>44649</v>
      </c>
      <c r="T1493" s="80" t="s">
        <v>1399</v>
      </c>
    </row>
    <row r="1494" spans="14:20">
      <c r="N1494" s="80">
        <v>40</v>
      </c>
      <c r="O1494" s="80">
        <v>40077</v>
      </c>
      <c r="P1494" s="80" t="s">
        <v>1727</v>
      </c>
      <c r="Q1494" s="15" t="str">
        <f t="shared" si="23"/>
        <v>40 - CAUNEILLE</v>
      </c>
      <c r="R1494" s="146">
        <v>44549</v>
      </c>
      <c r="S1494" s="146">
        <v>44649</v>
      </c>
      <c r="T1494" s="80" t="s">
        <v>213</v>
      </c>
    </row>
    <row r="1495" spans="14:20">
      <c r="N1495" s="80">
        <v>40</v>
      </c>
      <c r="O1495" s="80">
        <v>40078</v>
      </c>
      <c r="P1495" s="80" t="s">
        <v>1728</v>
      </c>
      <c r="Q1495" s="15" t="str">
        <f t="shared" si="23"/>
        <v>40 - CAUPENNE</v>
      </c>
      <c r="R1495" s="146">
        <v>44561</v>
      </c>
      <c r="S1495" s="146">
        <v>44649</v>
      </c>
      <c r="T1495" s="80" t="s">
        <v>213</v>
      </c>
    </row>
    <row r="1496" spans="14:20">
      <c r="N1496" s="80">
        <v>40</v>
      </c>
      <c r="O1496" s="80">
        <v>40079</v>
      </c>
      <c r="P1496" s="80" t="s">
        <v>1729</v>
      </c>
      <c r="Q1496" s="15" t="str">
        <f t="shared" si="23"/>
        <v>40 - CAZALIS</v>
      </c>
      <c r="R1496" s="146">
        <v>44556</v>
      </c>
      <c r="S1496" s="146">
        <v>44649</v>
      </c>
      <c r="T1496" s="80" t="s">
        <v>1399</v>
      </c>
    </row>
    <row r="1497" spans="14:20">
      <c r="N1497" s="80">
        <v>40</v>
      </c>
      <c r="O1497" s="80">
        <v>40080</v>
      </c>
      <c r="P1497" s="80" t="s">
        <v>1730</v>
      </c>
      <c r="Q1497" s="15" t="str">
        <f t="shared" si="23"/>
        <v>40 - CAZÈRES-SUR-L'ADOUR</v>
      </c>
      <c r="R1497" s="146">
        <v>44568</v>
      </c>
      <c r="S1497" s="146">
        <v>44649</v>
      </c>
      <c r="T1497" s="80" t="s">
        <v>213</v>
      </c>
    </row>
    <row r="1498" spans="14:20">
      <c r="N1498" s="80">
        <v>40</v>
      </c>
      <c r="O1498" s="80">
        <v>40082</v>
      </c>
      <c r="P1498" s="80" t="s">
        <v>1731</v>
      </c>
      <c r="Q1498" s="15" t="str">
        <f t="shared" si="23"/>
        <v>40 - CLASSUN</v>
      </c>
      <c r="R1498" s="146">
        <v>44561</v>
      </c>
      <c r="S1498" s="146">
        <v>44649</v>
      </c>
      <c r="T1498" s="80" t="s">
        <v>1160</v>
      </c>
    </row>
    <row r="1499" spans="14:20">
      <c r="N1499" s="80">
        <v>40</v>
      </c>
      <c r="O1499" s="80">
        <v>40083</v>
      </c>
      <c r="P1499" s="80" t="s">
        <v>1732</v>
      </c>
      <c r="Q1499" s="15" t="str">
        <f t="shared" si="23"/>
        <v>40 - CLÈDES</v>
      </c>
      <c r="R1499" s="146">
        <v>44553</v>
      </c>
      <c r="S1499" s="146">
        <v>44649</v>
      </c>
      <c r="T1499" s="80" t="s">
        <v>213</v>
      </c>
    </row>
    <row r="1500" spans="14:20">
      <c r="N1500" s="80">
        <v>40</v>
      </c>
      <c r="O1500" s="80">
        <v>40084</v>
      </c>
      <c r="P1500" s="80" t="s">
        <v>1733</v>
      </c>
      <c r="Q1500" s="15" t="str">
        <f t="shared" si="23"/>
        <v>40 - CLERMONT</v>
      </c>
      <c r="R1500" s="146">
        <v>44561</v>
      </c>
      <c r="S1500" s="146">
        <v>44649</v>
      </c>
      <c r="T1500" s="80" t="s">
        <v>213</v>
      </c>
    </row>
    <row r="1501" spans="14:20">
      <c r="N1501" s="80">
        <v>40</v>
      </c>
      <c r="O1501" s="80">
        <v>40086</v>
      </c>
      <c r="P1501" s="80" t="s">
        <v>1734</v>
      </c>
      <c r="Q1501" s="15" t="str">
        <f t="shared" si="23"/>
        <v>40 - COUDURES</v>
      </c>
      <c r="R1501" s="146">
        <v>44556</v>
      </c>
      <c r="S1501" s="146">
        <v>44649</v>
      </c>
      <c r="T1501" s="80" t="s">
        <v>213</v>
      </c>
    </row>
    <row r="1502" spans="14:20">
      <c r="N1502" s="80">
        <v>40</v>
      </c>
      <c r="O1502" s="80">
        <v>40087</v>
      </c>
      <c r="P1502" s="80" t="s">
        <v>1735</v>
      </c>
      <c r="Q1502" s="15" t="str">
        <f t="shared" si="23"/>
        <v>40 - CRÉON-D'ARMAGNAC</v>
      </c>
      <c r="R1502" s="146">
        <v>44580</v>
      </c>
      <c r="S1502" s="146">
        <v>44649</v>
      </c>
      <c r="T1502" s="80" t="s">
        <v>213</v>
      </c>
    </row>
    <row r="1503" spans="14:20">
      <c r="N1503" s="80">
        <v>40</v>
      </c>
      <c r="O1503" s="80">
        <v>40088</v>
      </c>
      <c r="P1503" s="80" t="s">
        <v>1736</v>
      </c>
      <c r="Q1503" s="15" t="str">
        <f t="shared" si="23"/>
        <v>40 - DAX</v>
      </c>
      <c r="R1503" s="146">
        <v>44575</v>
      </c>
      <c r="S1503" s="146">
        <v>44649</v>
      </c>
      <c r="T1503" s="80" t="s">
        <v>213</v>
      </c>
    </row>
    <row r="1504" spans="14:20">
      <c r="N1504" s="80">
        <v>40</v>
      </c>
      <c r="O1504" s="80">
        <v>40089</v>
      </c>
      <c r="P1504" s="80" t="s">
        <v>1737</v>
      </c>
      <c r="Q1504" s="15" t="str">
        <f t="shared" si="23"/>
        <v>40 - DOAZIT</v>
      </c>
      <c r="R1504" s="146">
        <v>44561</v>
      </c>
      <c r="S1504" s="146">
        <v>44649</v>
      </c>
      <c r="T1504" s="80" t="s">
        <v>1160</v>
      </c>
    </row>
    <row r="1505" spans="14:20">
      <c r="N1505" s="80">
        <v>40</v>
      </c>
      <c r="O1505" s="80">
        <v>40090</v>
      </c>
      <c r="P1505" s="80" t="s">
        <v>1738</v>
      </c>
      <c r="Q1505" s="15" t="str">
        <f t="shared" si="23"/>
        <v>40 - DONZACQ</v>
      </c>
      <c r="R1505" s="146">
        <v>44561</v>
      </c>
      <c r="S1505" s="146">
        <v>44649</v>
      </c>
      <c r="T1505" s="80" t="s">
        <v>1399</v>
      </c>
    </row>
    <row r="1506" spans="14:20">
      <c r="N1506" s="80">
        <v>40</v>
      </c>
      <c r="O1506" s="80">
        <v>40091</v>
      </c>
      <c r="P1506" s="80" t="s">
        <v>1739</v>
      </c>
      <c r="Q1506" s="15" t="str">
        <f t="shared" si="23"/>
        <v>40 - DUHORT-BACHEN</v>
      </c>
      <c r="R1506" s="146">
        <v>44561</v>
      </c>
      <c r="S1506" s="146">
        <v>44649</v>
      </c>
      <c r="T1506" s="80" t="s">
        <v>213</v>
      </c>
    </row>
    <row r="1507" spans="14:20">
      <c r="N1507" s="80">
        <v>40</v>
      </c>
      <c r="O1507" s="80">
        <v>40092</v>
      </c>
      <c r="P1507" s="80" t="s">
        <v>1740</v>
      </c>
      <c r="Q1507" s="15" t="str">
        <f t="shared" si="23"/>
        <v>40 - DUMES</v>
      </c>
      <c r="R1507" s="146">
        <v>44561</v>
      </c>
      <c r="S1507" s="146">
        <v>44649</v>
      </c>
      <c r="T1507" s="80" t="s">
        <v>213</v>
      </c>
    </row>
    <row r="1508" spans="14:20">
      <c r="N1508" s="80">
        <v>40</v>
      </c>
      <c r="O1508" s="80">
        <v>40093</v>
      </c>
      <c r="P1508" s="80" t="s">
        <v>1741</v>
      </c>
      <c r="Q1508" s="15" t="str">
        <f t="shared" si="23"/>
        <v>40 - ESCALANS</v>
      </c>
      <c r="R1508" s="146">
        <v>44581</v>
      </c>
      <c r="S1508" s="146">
        <v>44649</v>
      </c>
      <c r="T1508" s="80" t="s">
        <v>213</v>
      </c>
    </row>
    <row r="1509" spans="14:20">
      <c r="N1509" s="80">
        <v>40</v>
      </c>
      <c r="O1509" s="80">
        <v>40095</v>
      </c>
      <c r="P1509" s="80" t="s">
        <v>1742</v>
      </c>
      <c r="Q1509" s="15" t="str">
        <f t="shared" si="23"/>
        <v>40 - ESTIBEAUX</v>
      </c>
      <c r="R1509" s="146">
        <v>44561</v>
      </c>
      <c r="S1509" s="146">
        <v>44649</v>
      </c>
      <c r="T1509" s="80" t="s">
        <v>213</v>
      </c>
    </row>
    <row r="1510" spans="14:20">
      <c r="N1510" s="80">
        <v>40</v>
      </c>
      <c r="O1510" s="80">
        <v>40096</v>
      </c>
      <c r="P1510" s="80" t="s">
        <v>1743</v>
      </c>
      <c r="Q1510" s="15" t="str">
        <f t="shared" si="23"/>
        <v>40 - ESTIGARDE</v>
      </c>
      <c r="R1510" s="146">
        <v>44589</v>
      </c>
      <c r="S1510" s="146">
        <v>44640</v>
      </c>
      <c r="T1510" s="80" t="s">
        <v>213</v>
      </c>
    </row>
    <row r="1511" spans="14:20">
      <c r="N1511" s="80">
        <v>40</v>
      </c>
      <c r="O1511" s="80">
        <v>40097</v>
      </c>
      <c r="P1511" s="80" t="s">
        <v>1744</v>
      </c>
      <c r="Q1511" s="15" t="str">
        <f t="shared" si="23"/>
        <v>40 - EUGÉNIE-LES-BAINS</v>
      </c>
      <c r="R1511" s="146">
        <v>44561</v>
      </c>
      <c r="S1511" s="146">
        <v>44649</v>
      </c>
      <c r="T1511" s="80" t="s">
        <v>213</v>
      </c>
    </row>
    <row r="1512" spans="14:20">
      <c r="N1512" s="80">
        <v>40</v>
      </c>
      <c r="O1512" s="80">
        <v>40098</v>
      </c>
      <c r="P1512" s="80" t="s">
        <v>1745</v>
      </c>
      <c r="Q1512" s="15" t="str">
        <f t="shared" si="23"/>
        <v>40 - EYRES-MONCUBE</v>
      </c>
      <c r="R1512" s="146">
        <v>44561</v>
      </c>
      <c r="S1512" s="146">
        <v>44649</v>
      </c>
      <c r="T1512" s="80" t="s">
        <v>213</v>
      </c>
    </row>
    <row r="1513" spans="14:20">
      <c r="N1513" s="80">
        <v>40</v>
      </c>
      <c r="O1513" s="80">
        <v>40099</v>
      </c>
      <c r="P1513" s="80" t="s">
        <v>1746</v>
      </c>
      <c r="Q1513" s="15" t="str">
        <f t="shared" si="23"/>
        <v>40 - FARGUES</v>
      </c>
      <c r="R1513" s="146">
        <v>44561</v>
      </c>
      <c r="S1513" s="146">
        <v>44649</v>
      </c>
      <c r="T1513" s="80" t="s">
        <v>213</v>
      </c>
    </row>
    <row r="1514" spans="14:20">
      <c r="N1514" s="80">
        <v>40</v>
      </c>
      <c r="O1514" s="80">
        <v>40100</v>
      </c>
      <c r="P1514" s="80" t="s">
        <v>1747</v>
      </c>
      <c r="Q1514" s="15" t="str">
        <f t="shared" si="23"/>
        <v>40 - LE FRÊCHE</v>
      </c>
      <c r="R1514" s="146">
        <v>44579</v>
      </c>
      <c r="S1514" s="146">
        <v>44649</v>
      </c>
      <c r="T1514" s="80" t="s">
        <v>213</v>
      </c>
    </row>
    <row r="1515" spans="14:20">
      <c r="N1515" s="80">
        <v>40</v>
      </c>
      <c r="O1515" s="80">
        <v>40101</v>
      </c>
      <c r="P1515" s="80" t="s">
        <v>1748</v>
      </c>
      <c r="Q1515" s="15" t="str">
        <f t="shared" si="23"/>
        <v>40 - GAAS</v>
      </c>
      <c r="R1515" s="146">
        <v>44580</v>
      </c>
      <c r="S1515" s="146">
        <v>44649</v>
      </c>
      <c r="T1515" s="80" t="s">
        <v>1399</v>
      </c>
    </row>
    <row r="1516" spans="14:20">
      <c r="N1516" s="80">
        <v>40</v>
      </c>
      <c r="O1516" s="80">
        <v>40102</v>
      </c>
      <c r="P1516" s="80" t="s">
        <v>1749</v>
      </c>
      <c r="Q1516" s="15" t="str">
        <f t="shared" si="23"/>
        <v>40 - GABARRET</v>
      </c>
      <c r="R1516" s="146">
        <v>44581</v>
      </c>
      <c r="S1516" s="146">
        <v>44649</v>
      </c>
      <c r="T1516" s="80" t="s">
        <v>213</v>
      </c>
    </row>
    <row r="1517" spans="14:20">
      <c r="N1517" s="80">
        <v>40</v>
      </c>
      <c r="O1517" s="80">
        <v>40103</v>
      </c>
      <c r="P1517" s="80" t="s">
        <v>1750</v>
      </c>
      <c r="Q1517" s="15" t="str">
        <f t="shared" si="23"/>
        <v>40 - GAILLÈRES</v>
      </c>
      <c r="R1517" s="146">
        <v>44594</v>
      </c>
      <c r="S1517" s="146">
        <v>44649</v>
      </c>
      <c r="T1517" s="80" t="s">
        <v>213</v>
      </c>
    </row>
    <row r="1518" spans="14:20">
      <c r="N1518" s="80">
        <v>49</v>
      </c>
      <c r="O1518" s="80">
        <v>40103</v>
      </c>
      <c r="P1518" s="80" t="s">
        <v>1751</v>
      </c>
      <c r="Q1518" s="15" t="str">
        <f t="shared" si="23"/>
        <v>49 - COMBRÉE (OMBRÉE-D’ANJOU)</v>
      </c>
      <c r="R1518" s="146">
        <v>44608</v>
      </c>
      <c r="S1518" s="146">
        <v>44654</v>
      </c>
      <c r="T1518" s="80" t="s">
        <v>213</v>
      </c>
    </row>
    <row r="1519" spans="14:20">
      <c r="N1519" s="80">
        <v>40</v>
      </c>
      <c r="O1519" s="80">
        <v>40104</v>
      </c>
      <c r="P1519" s="80" t="s">
        <v>1752</v>
      </c>
      <c r="Q1519" s="15" t="str">
        <f t="shared" si="23"/>
        <v>40 - GAMARDE-LES-BAINS</v>
      </c>
      <c r="R1519" s="146">
        <v>44568</v>
      </c>
      <c r="S1519" s="146">
        <v>44649</v>
      </c>
      <c r="T1519" s="80" t="s">
        <v>213</v>
      </c>
    </row>
    <row r="1520" spans="14:20">
      <c r="N1520" s="80">
        <v>40</v>
      </c>
      <c r="O1520" s="80">
        <v>40106</v>
      </c>
      <c r="P1520" s="80" t="s">
        <v>1753</v>
      </c>
      <c r="Q1520" s="15" t="str">
        <f t="shared" si="23"/>
        <v>40 - GARREY</v>
      </c>
      <c r="R1520" s="146">
        <v>44568</v>
      </c>
      <c r="S1520" s="146">
        <v>44649</v>
      </c>
      <c r="T1520" s="80" t="s">
        <v>1399</v>
      </c>
    </row>
    <row r="1521" spans="14:20">
      <c r="N1521" s="80">
        <v>40</v>
      </c>
      <c r="O1521" s="80">
        <v>40109</v>
      </c>
      <c r="P1521" s="80" t="s">
        <v>1754</v>
      </c>
      <c r="Q1521" s="15" t="str">
        <f t="shared" si="23"/>
        <v>40 - GAUJACQ</v>
      </c>
      <c r="R1521" s="146">
        <v>44561</v>
      </c>
      <c r="S1521" s="146">
        <v>44649</v>
      </c>
      <c r="T1521" s="80" t="s">
        <v>213</v>
      </c>
    </row>
    <row r="1522" spans="14:20">
      <c r="N1522" s="80">
        <v>40</v>
      </c>
      <c r="O1522" s="80">
        <v>40110</v>
      </c>
      <c r="P1522" s="80" t="s">
        <v>1755</v>
      </c>
      <c r="Q1522" s="15" t="str">
        <f t="shared" si="23"/>
        <v>40 - GEAUNE</v>
      </c>
      <c r="R1522" s="146">
        <v>44561</v>
      </c>
      <c r="S1522" s="146">
        <v>44649</v>
      </c>
      <c r="T1522" s="80" t="s">
        <v>213</v>
      </c>
    </row>
    <row r="1523" spans="14:20">
      <c r="N1523" s="80">
        <v>40</v>
      </c>
      <c r="O1523" s="80">
        <v>40112</v>
      </c>
      <c r="P1523" s="80" t="s">
        <v>1756</v>
      </c>
      <c r="Q1523" s="15" t="str">
        <f t="shared" si="23"/>
        <v>40 - GIBRET</v>
      </c>
      <c r="R1523" s="146">
        <v>44561</v>
      </c>
      <c r="S1523" s="146">
        <v>44649</v>
      </c>
      <c r="T1523" s="80" t="s">
        <v>1399</v>
      </c>
    </row>
    <row r="1524" spans="14:20">
      <c r="N1524" s="80">
        <v>40</v>
      </c>
      <c r="O1524" s="80">
        <v>40113</v>
      </c>
      <c r="P1524" s="80" t="s">
        <v>1757</v>
      </c>
      <c r="Q1524" s="15" t="str">
        <f t="shared" si="23"/>
        <v>40 - GOOS</v>
      </c>
      <c r="R1524" s="146">
        <v>44574</v>
      </c>
      <c r="S1524" s="146">
        <v>44649</v>
      </c>
      <c r="T1524" s="80" t="s">
        <v>1399</v>
      </c>
    </row>
    <row r="1525" spans="14:20">
      <c r="N1525" s="80">
        <v>40</v>
      </c>
      <c r="O1525" s="80">
        <v>40115</v>
      </c>
      <c r="P1525" s="80" t="s">
        <v>1758</v>
      </c>
      <c r="Q1525" s="15" t="str">
        <f t="shared" si="23"/>
        <v>40 - GOUSSE</v>
      </c>
      <c r="R1525" s="146">
        <v>44580</v>
      </c>
      <c r="S1525" s="146">
        <v>44649</v>
      </c>
      <c r="T1525" s="80" t="s">
        <v>213</v>
      </c>
    </row>
    <row r="1526" spans="14:20">
      <c r="N1526" s="80">
        <v>40</v>
      </c>
      <c r="O1526" s="80">
        <v>40116</v>
      </c>
      <c r="P1526" s="80" t="s">
        <v>1759</v>
      </c>
      <c r="Q1526" s="15" t="str">
        <f t="shared" si="23"/>
        <v>40 - GOUTS</v>
      </c>
      <c r="R1526" s="146">
        <v>44568</v>
      </c>
      <c r="S1526" s="146">
        <v>44649</v>
      </c>
      <c r="T1526" s="80" t="s">
        <v>213</v>
      </c>
    </row>
    <row r="1527" spans="14:20">
      <c r="N1527" s="80">
        <v>40</v>
      </c>
      <c r="O1527" s="80">
        <v>40117</v>
      </c>
      <c r="P1527" s="80" t="s">
        <v>1760</v>
      </c>
      <c r="Q1527" s="15" t="str">
        <f t="shared" si="23"/>
        <v>40 - GRENADE-SUR-L'ADOUR</v>
      </c>
      <c r="R1527" s="146">
        <v>44568</v>
      </c>
      <c r="S1527" s="146">
        <v>44649</v>
      </c>
      <c r="T1527" s="80" t="s">
        <v>213</v>
      </c>
    </row>
    <row r="1528" spans="14:20">
      <c r="N1528" s="80">
        <v>40</v>
      </c>
      <c r="O1528" s="80">
        <v>40118</v>
      </c>
      <c r="P1528" s="80" t="s">
        <v>1761</v>
      </c>
      <c r="Q1528" s="15" t="str">
        <f t="shared" si="23"/>
        <v>40 - HABAS</v>
      </c>
      <c r="R1528" s="146">
        <v>44568</v>
      </c>
      <c r="S1528" s="146">
        <v>44649</v>
      </c>
      <c r="T1528" s="80" t="s">
        <v>1399</v>
      </c>
    </row>
    <row r="1529" spans="14:20">
      <c r="N1529" s="80">
        <v>40</v>
      </c>
      <c r="O1529" s="80">
        <v>40119</v>
      </c>
      <c r="P1529" s="80" t="s">
        <v>1762</v>
      </c>
      <c r="Q1529" s="15" t="str">
        <f t="shared" si="23"/>
        <v>40 - HAGETMAU</v>
      </c>
      <c r="R1529" s="146">
        <v>44556</v>
      </c>
      <c r="S1529" s="146">
        <v>44649</v>
      </c>
      <c r="T1529" s="80" t="s">
        <v>213</v>
      </c>
    </row>
    <row r="1530" spans="14:20">
      <c r="N1530" s="80">
        <v>40</v>
      </c>
      <c r="O1530" s="80">
        <v>40120</v>
      </c>
      <c r="P1530" s="80" t="s">
        <v>1763</v>
      </c>
      <c r="Q1530" s="15" t="str">
        <f t="shared" si="23"/>
        <v>40 - HASTINGUES</v>
      </c>
      <c r="R1530" s="146">
        <v>44549</v>
      </c>
      <c r="S1530" s="146">
        <v>44649</v>
      </c>
      <c r="T1530" s="80" t="s">
        <v>213</v>
      </c>
    </row>
    <row r="1531" spans="14:20">
      <c r="N1531" s="80">
        <v>40</v>
      </c>
      <c r="O1531" s="80">
        <v>40121</v>
      </c>
      <c r="P1531" s="80" t="s">
        <v>1764</v>
      </c>
      <c r="Q1531" s="15" t="str">
        <f t="shared" si="23"/>
        <v>40 - HAURIET</v>
      </c>
      <c r="R1531" s="146">
        <v>44561</v>
      </c>
      <c r="S1531" s="146">
        <v>44649</v>
      </c>
      <c r="T1531" s="80" t="s">
        <v>213</v>
      </c>
    </row>
    <row r="1532" spans="14:20">
      <c r="N1532" s="80">
        <v>40</v>
      </c>
      <c r="O1532" s="80">
        <v>40122</v>
      </c>
      <c r="P1532" s="80" t="s">
        <v>1765</v>
      </c>
      <c r="Q1532" s="15" t="str">
        <f t="shared" si="23"/>
        <v>40 - HAUT-MAUCO</v>
      </c>
      <c r="R1532" s="146">
        <v>44568</v>
      </c>
      <c r="S1532" s="146">
        <v>44649</v>
      </c>
      <c r="T1532" s="80" t="s">
        <v>1399</v>
      </c>
    </row>
    <row r="1533" spans="14:20">
      <c r="N1533" s="80">
        <v>40</v>
      </c>
      <c r="O1533" s="80">
        <v>40124</v>
      </c>
      <c r="P1533" s="80" t="s">
        <v>1766</v>
      </c>
      <c r="Q1533" s="15" t="str">
        <f t="shared" si="23"/>
        <v>40 - HERRÉ</v>
      </c>
      <c r="R1533" s="146">
        <v>44589</v>
      </c>
      <c r="S1533" s="146">
        <v>44640</v>
      </c>
      <c r="T1533" s="80" t="s">
        <v>213</v>
      </c>
    </row>
    <row r="1534" spans="14:20">
      <c r="N1534" s="80">
        <v>40</v>
      </c>
      <c r="O1534" s="80">
        <v>40125</v>
      </c>
      <c r="P1534" s="80" t="s">
        <v>1767</v>
      </c>
      <c r="Q1534" s="15" t="str">
        <f t="shared" si="23"/>
        <v>40 - HEUGAS</v>
      </c>
      <c r="R1534" s="146">
        <v>44575</v>
      </c>
      <c r="S1534" s="146">
        <v>44649</v>
      </c>
      <c r="T1534" s="80" t="s">
        <v>213</v>
      </c>
    </row>
    <row r="1535" spans="14:20">
      <c r="N1535" s="80">
        <v>40</v>
      </c>
      <c r="O1535" s="80">
        <v>40126</v>
      </c>
      <c r="P1535" s="80" t="s">
        <v>1768</v>
      </c>
      <c r="Q1535" s="15" t="str">
        <f t="shared" si="23"/>
        <v>40 - HINX</v>
      </c>
      <c r="R1535" s="146">
        <v>44574</v>
      </c>
      <c r="S1535" s="146">
        <v>44649</v>
      </c>
      <c r="T1535" s="80" t="s">
        <v>213</v>
      </c>
    </row>
    <row r="1536" spans="14:20">
      <c r="N1536" s="80">
        <v>40</v>
      </c>
      <c r="O1536" s="80">
        <v>40127</v>
      </c>
      <c r="P1536" s="80" t="s">
        <v>1769</v>
      </c>
      <c r="Q1536" s="15" t="str">
        <f t="shared" si="23"/>
        <v>40 - HONTANX</v>
      </c>
      <c r="R1536" s="146">
        <v>44568</v>
      </c>
      <c r="S1536" s="146">
        <v>44649</v>
      </c>
      <c r="T1536" s="80" t="s">
        <v>213</v>
      </c>
    </row>
    <row r="1537" spans="14:20">
      <c r="N1537" s="80">
        <v>40</v>
      </c>
      <c r="O1537" s="80">
        <v>40128</v>
      </c>
      <c r="P1537" s="80" t="s">
        <v>1770</v>
      </c>
      <c r="Q1537" s="15" t="str">
        <f t="shared" si="23"/>
        <v>40 - HORSARRIEU</v>
      </c>
      <c r="R1537" s="146">
        <v>44561</v>
      </c>
      <c r="S1537" s="146">
        <v>44649</v>
      </c>
      <c r="T1537" s="80" t="s">
        <v>1399</v>
      </c>
    </row>
    <row r="1538" spans="14:20">
      <c r="N1538" s="80">
        <v>40</v>
      </c>
      <c r="O1538" s="80">
        <v>40129</v>
      </c>
      <c r="P1538" s="80" t="s">
        <v>1771</v>
      </c>
      <c r="Q1538" s="15" t="str">
        <f t="shared" si="23"/>
        <v>40 - JOSSE</v>
      </c>
      <c r="R1538" s="146">
        <v>44575</v>
      </c>
      <c r="S1538" s="146">
        <v>44635</v>
      </c>
      <c r="T1538" s="80" t="s">
        <v>213</v>
      </c>
    </row>
    <row r="1539" spans="14:20">
      <c r="N1539" s="80">
        <v>40</v>
      </c>
      <c r="O1539" s="80">
        <v>40130</v>
      </c>
      <c r="P1539" s="80" t="s">
        <v>1772</v>
      </c>
      <c r="Q1539" s="15" t="str">
        <f t="shared" si="23"/>
        <v>40 - LABASTIDE-CHALOSSE</v>
      </c>
      <c r="R1539" s="146">
        <v>44556</v>
      </c>
      <c r="S1539" s="146">
        <v>44649</v>
      </c>
      <c r="T1539" s="80" t="s">
        <v>213</v>
      </c>
    </row>
    <row r="1540" spans="14:20">
      <c r="N1540" s="80">
        <v>40</v>
      </c>
      <c r="O1540" s="80">
        <v>40131</v>
      </c>
      <c r="P1540" s="80" t="s">
        <v>1773</v>
      </c>
      <c r="Q1540" s="15" t="str">
        <f t="shared" si="23"/>
        <v>40 - LABASTIDE-D'ARMAGNAC</v>
      </c>
      <c r="R1540" s="146">
        <v>44580</v>
      </c>
      <c r="S1540" s="146">
        <v>44649</v>
      </c>
      <c r="T1540" s="80" t="s">
        <v>213</v>
      </c>
    </row>
    <row r="1541" spans="14:20">
      <c r="N1541" s="80">
        <v>40</v>
      </c>
      <c r="O1541" s="80">
        <v>40132</v>
      </c>
      <c r="P1541" s="80" t="s">
        <v>1774</v>
      </c>
      <c r="Q1541" s="15" t="str">
        <f t="shared" si="23"/>
        <v>40 - LABATUT</v>
      </c>
      <c r="R1541" s="146">
        <v>44549</v>
      </c>
      <c r="S1541" s="146">
        <v>44649</v>
      </c>
      <c r="T1541" s="80" t="s">
        <v>213</v>
      </c>
    </row>
    <row r="1542" spans="14:20">
      <c r="N1542" s="80">
        <v>40</v>
      </c>
      <c r="O1542" s="80">
        <v>40136</v>
      </c>
      <c r="P1542" s="80" t="s">
        <v>1775</v>
      </c>
      <c r="Q1542" s="15" t="str">
        <f t="shared" si="23"/>
        <v>40 - LACAJUNTE</v>
      </c>
      <c r="R1542" s="146">
        <v>44553</v>
      </c>
      <c r="S1542" s="146">
        <v>44649</v>
      </c>
      <c r="T1542" s="80" t="s">
        <v>213</v>
      </c>
    </row>
    <row r="1543" spans="14:20">
      <c r="N1543" s="80">
        <v>40</v>
      </c>
      <c r="O1543" s="80">
        <v>40137</v>
      </c>
      <c r="P1543" s="80" t="s">
        <v>1776</v>
      </c>
      <c r="Q1543" s="15" t="str">
        <f t="shared" si="23"/>
        <v>40 - LACQUY</v>
      </c>
      <c r="R1543" s="146">
        <v>44580</v>
      </c>
      <c r="S1543" s="146">
        <v>44649</v>
      </c>
      <c r="T1543" s="80" t="s">
        <v>213</v>
      </c>
    </row>
    <row r="1544" spans="14:20">
      <c r="N1544" s="80">
        <v>40</v>
      </c>
      <c r="O1544" s="80">
        <v>40138</v>
      </c>
      <c r="P1544" s="80" t="s">
        <v>1777</v>
      </c>
      <c r="Q1544" s="15" t="str">
        <f t="shared" si="23"/>
        <v>40 - LACRABE</v>
      </c>
      <c r="R1544" s="146">
        <v>44553</v>
      </c>
      <c r="S1544" s="146">
        <v>44649</v>
      </c>
      <c r="T1544" s="80" t="s">
        <v>213</v>
      </c>
    </row>
    <row r="1545" spans="14:20">
      <c r="N1545" s="80">
        <v>40</v>
      </c>
      <c r="O1545" s="80">
        <v>40139</v>
      </c>
      <c r="P1545" s="80" t="s">
        <v>1778</v>
      </c>
      <c r="Q1545" s="15" t="str">
        <f t="shared" si="23"/>
        <v>40 - LAGLORIEUSE</v>
      </c>
      <c r="R1545" s="146">
        <v>44574</v>
      </c>
      <c r="S1545" s="146">
        <v>44649</v>
      </c>
      <c r="T1545" s="80" t="s">
        <v>213</v>
      </c>
    </row>
    <row r="1546" spans="14:20">
      <c r="N1546" s="80">
        <v>40</v>
      </c>
      <c r="O1546" s="80">
        <v>40140</v>
      </c>
      <c r="P1546" s="80" t="s">
        <v>1779</v>
      </c>
      <c r="Q1546" s="15" t="str">
        <f t="shared" si="23"/>
        <v>40 - LAGRANGE</v>
      </c>
      <c r="R1546" s="146">
        <v>44580</v>
      </c>
      <c r="S1546" s="146">
        <v>44649</v>
      </c>
      <c r="T1546" s="80" t="s">
        <v>213</v>
      </c>
    </row>
    <row r="1547" spans="14:20">
      <c r="N1547" s="80">
        <v>40</v>
      </c>
      <c r="O1547" s="80">
        <v>40141</v>
      </c>
      <c r="P1547" s="80" t="s">
        <v>1780</v>
      </c>
      <c r="Q1547" s="15" t="str">
        <f t="shared" si="23"/>
        <v>40 - LAHOSSE</v>
      </c>
      <c r="R1547" s="146">
        <v>44561</v>
      </c>
      <c r="S1547" s="146">
        <v>44649</v>
      </c>
      <c r="T1547" s="80" t="s">
        <v>213</v>
      </c>
    </row>
    <row r="1548" spans="14:20">
      <c r="N1548" s="80">
        <v>40</v>
      </c>
      <c r="O1548" s="80">
        <v>40142</v>
      </c>
      <c r="P1548" s="80" t="s">
        <v>1781</v>
      </c>
      <c r="Q1548" s="15" t="str">
        <f t="shared" ref="Q1548:Q1611" si="24">CONCATENATE(N1548," - ",P1548)</f>
        <v>40 - LALUQUE</v>
      </c>
      <c r="R1548" s="146">
        <v>44594</v>
      </c>
      <c r="S1548" s="146">
        <v>44649</v>
      </c>
      <c r="T1548" s="80" t="s">
        <v>213</v>
      </c>
    </row>
    <row r="1549" spans="14:20">
      <c r="N1549" s="80">
        <v>40</v>
      </c>
      <c r="O1549" s="80">
        <v>40143</v>
      </c>
      <c r="P1549" s="80" t="s">
        <v>1782</v>
      </c>
      <c r="Q1549" s="15" t="str">
        <f t="shared" si="24"/>
        <v>40 - LAMOTHE</v>
      </c>
      <c r="R1549" s="146">
        <v>44568</v>
      </c>
      <c r="S1549" s="146">
        <v>44649</v>
      </c>
      <c r="T1549" s="80" t="s">
        <v>213</v>
      </c>
    </row>
    <row r="1550" spans="14:20">
      <c r="N1550" s="80">
        <v>40</v>
      </c>
      <c r="O1550" s="80">
        <v>40144</v>
      </c>
      <c r="P1550" s="80" t="s">
        <v>1783</v>
      </c>
      <c r="Q1550" s="15" t="str">
        <f t="shared" si="24"/>
        <v>40 - LARBEY</v>
      </c>
      <c r="R1550" s="146">
        <v>44561</v>
      </c>
      <c r="S1550" s="146">
        <v>44649</v>
      </c>
      <c r="T1550" s="80" t="s">
        <v>1160</v>
      </c>
    </row>
    <row r="1551" spans="14:20">
      <c r="N1551" s="80">
        <v>40</v>
      </c>
      <c r="O1551" s="80">
        <v>40145</v>
      </c>
      <c r="P1551" s="80" t="s">
        <v>1784</v>
      </c>
      <c r="Q1551" s="15" t="str">
        <f t="shared" si="24"/>
        <v>40 - LARRIVIÈRE-SAINT-SAVIN</v>
      </c>
      <c r="R1551" s="146">
        <v>44561</v>
      </c>
      <c r="S1551" s="146">
        <v>44649</v>
      </c>
      <c r="T1551" s="80" t="s">
        <v>213</v>
      </c>
    </row>
    <row r="1552" spans="14:20">
      <c r="N1552" s="80">
        <v>40</v>
      </c>
      <c r="O1552" s="80">
        <v>40146</v>
      </c>
      <c r="P1552" s="80" t="s">
        <v>1785</v>
      </c>
      <c r="Q1552" s="15" t="str">
        <f t="shared" si="24"/>
        <v>40 - LATRILLE</v>
      </c>
      <c r="R1552" s="146">
        <v>44561</v>
      </c>
      <c r="S1552" s="146">
        <v>44649</v>
      </c>
      <c r="T1552" s="80" t="s">
        <v>1399</v>
      </c>
    </row>
    <row r="1553" spans="14:20">
      <c r="N1553" s="80">
        <v>40</v>
      </c>
      <c r="O1553" s="80">
        <v>40147</v>
      </c>
      <c r="P1553" s="80" t="s">
        <v>1786</v>
      </c>
      <c r="Q1553" s="15" t="str">
        <f t="shared" si="24"/>
        <v>40 - LAURÈDE</v>
      </c>
      <c r="R1553" s="146">
        <v>44568</v>
      </c>
      <c r="S1553" s="146">
        <v>44649</v>
      </c>
      <c r="T1553" s="80" t="s">
        <v>213</v>
      </c>
    </row>
    <row r="1554" spans="14:20">
      <c r="N1554" s="80">
        <v>40</v>
      </c>
      <c r="O1554" s="80">
        <v>40148</v>
      </c>
      <c r="P1554" s="80" t="s">
        <v>1787</v>
      </c>
      <c r="Q1554" s="15" t="str">
        <f t="shared" si="24"/>
        <v>40 - LAURET</v>
      </c>
      <c r="R1554" s="146">
        <v>44561</v>
      </c>
      <c r="S1554" s="146">
        <v>44649</v>
      </c>
      <c r="T1554" s="80" t="s">
        <v>213</v>
      </c>
    </row>
    <row r="1555" spans="14:20">
      <c r="N1555" s="80">
        <v>40</v>
      </c>
      <c r="O1555" s="80">
        <v>40151</v>
      </c>
      <c r="P1555" s="80" t="s">
        <v>1788</v>
      </c>
      <c r="Q1555" s="15" t="str">
        <f t="shared" si="24"/>
        <v>40 - LESGOR</v>
      </c>
      <c r="R1555" s="146">
        <v>44586</v>
      </c>
      <c r="S1555" s="146">
        <v>44649</v>
      </c>
      <c r="T1555" s="80" t="s">
        <v>213</v>
      </c>
    </row>
    <row r="1556" spans="14:20">
      <c r="N1556" s="80">
        <v>40</v>
      </c>
      <c r="O1556" s="80">
        <v>40153</v>
      </c>
      <c r="P1556" s="80" t="s">
        <v>1789</v>
      </c>
      <c r="Q1556" s="15" t="str">
        <f t="shared" si="24"/>
        <v>40 - LE LEUY</v>
      </c>
      <c r="R1556" s="146">
        <v>44568</v>
      </c>
      <c r="S1556" s="146">
        <v>44649</v>
      </c>
      <c r="T1556" s="80" t="s">
        <v>213</v>
      </c>
    </row>
    <row r="1557" spans="14:20">
      <c r="N1557" s="80">
        <v>40</v>
      </c>
      <c r="O1557" s="80">
        <v>40158</v>
      </c>
      <c r="P1557" s="80" t="s">
        <v>1790</v>
      </c>
      <c r="Q1557" s="15" t="str">
        <f t="shared" si="24"/>
        <v>40 - LOSSE</v>
      </c>
      <c r="R1557" s="146">
        <v>44589</v>
      </c>
      <c r="S1557" s="146">
        <v>44640</v>
      </c>
      <c r="T1557" s="80" t="s">
        <v>213</v>
      </c>
    </row>
    <row r="1558" spans="14:20">
      <c r="N1558" s="80">
        <v>40</v>
      </c>
      <c r="O1558" s="80">
        <v>40159</v>
      </c>
      <c r="P1558" s="80" t="s">
        <v>1791</v>
      </c>
      <c r="Q1558" s="15" t="str">
        <f t="shared" si="24"/>
        <v>40 - LOUER</v>
      </c>
      <c r="R1558" s="146">
        <v>44580</v>
      </c>
      <c r="S1558" s="146">
        <v>44649</v>
      </c>
      <c r="T1558" s="80" t="s">
        <v>213</v>
      </c>
    </row>
    <row r="1559" spans="14:20">
      <c r="N1559" s="80">
        <v>40</v>
      </c>
      <c r="O1559" s="80">
        <v>40160</v>
      </c>
      <c r="P1559" s="80" t="s">
        <v>1792</v>
      </c>
      <c r="Q1559" s="15" t="str">
        <f t="shared" si="24"/>
        <v>40 - LOURQUEN</v>
      </c>
      <c r="R1559" s="146">
        <v>44561</v>
      </c>
      <c r="S1559" s="146">
        <v>44649</v>
      </c>
      <c r="T1559" s="80" t="s">
        <v>213</v>
      </c>
    </row>
    <row r="1560" spans="14:20">
      <c r="N1560" s="80">
        <v>40</v>
      </c>
      <c r="O1560" s="80">
        <v>40161</v>
      </c>
      <c r="P1560" s="80" t="s">
        <v>1793</v>
      </c>
      <c r="Q1560" s="15" t="str">
        <f t="shared" si="24"/>
        <v>40 - LUBBON</v>
      </c>
      <c r="R1560" s="146">
        <v>44589</v>
      </c>
      <c r="S1560" s="146">
        <v>44640</v>
      </c>
      <c r="T1560" s="80" t="s">
        <v>213</v>
      </c>
    </row>
    <row r="1561" spans="14:20">
      <c r="N1561" s="80">
        <v>40</v>
      </c>
      <c r="O1561" s="80">
        <v>40162</v>
      </c>
      <c r="P1561" s="80" t="s">
        <v>1794</v>
      </c>
      <c r="Q1561" s="15" t="str">
        <f t="shared" si="24"/>
        <v>40 - LUCBARDEZ ET BARGUES</v>
      </c>
      <c r="R1561" s="146">
        <v>44600</v>
      </c>
      <c r="S1561" s="146">
        <v>44649</v>
      </c>
      <c r="T1561" s="80" t="s">
        <v>213</v>
      </c>
    </row>
    <row r="1562" spans="14:20">
      <c r="N1562" s="80">
        <v>40</v>
      </c>
      <c r="O1562" s="80">
        <v>40164</v>
      </c>
      <c r="P1562" s="80" t="s">
        <v>1795</v>
      </c>
      <c r="Q1562" s="15" t="str">
        <f t="shared" si="24"/>
        <v>40 - RETJONS</v>
      </c>
      <c r="R1562" s="146">
        <v>44589</v>
      </c>
      <c r="S1562" s="146">
        <v>44640</v>
      </c>
      <c r="T1562" s="80" t="s">
        <v>213</v>
      </c>
    </row>
    <row r="1563" spans="14:20">
      <c r="N1563" s="80">
        <v>40</v>
      </c>
      <c r="O1563" s="80">
        <v>40166</v>
      </c>
      <c r="P1563" s="80" t="s">
        <v>1796</v>
      </c>
      <c r="Q1563" s="15" t="str">
        <f t="shared" si="24"/>
        <v>40 - LUSSAGNET</v>
      </c>
      <c r="R1563" s="146">
        <v>44568</v>
      </c>
      <c r="S1563" s="146">
        <v>44649</v>
      </c>
      <c r="T1563" s="80" t="s">
        <v>213</v>
      </c>
    </row>
    <row r="1564" spans="14:20">
      <c r="N1564" s="80">
        <v>40</v>
      </c>
      <c r="O1564" s="80">
        <v>40168</v>
      </c>
      <c r="P1564" s="80" t="s">
        <v>1797</v>
      </c>
      <c r="Q1564" s="15" t="str">
        <f t="shared" si="24"/>
        <v>40 - MAGESCQ</v>
      </c>
      <c r="R1564" s="146">
        <v>44575</v>
      </c>
      <c r="S1564" s="146">
        <v>44635</v>
      </c>
      <c r="T1564" s="80" t="s">
        <v>1146</v>
      </c>
    </row>
    <row r="1565" spans="14:20">
      <c r="N1565" s="80">
        <v>40</v>
      </c>
      <c r="O1565" s="80">
        <v>40172</v>
      </c>
      <c r="P1565" s="80" t="s">
        <v>1798</v>
      </c>
      <c r="Q1565" s="15" t="str">
        <f t="shared" si="24"/>
        <v>40 - MANT</v>
      </c>
      <c r="R1565" s="146">
        <v>44553</v>
      </c>
      <c r="S1565" s="146">
        <v>44649</v>
      </c>
      <c r="T1565" s="80" t="s">
        <v>1160</v>
      </c>
    </row>
    <row r="1566" spans="14:20">
      <c r="N1566" s="80">
        <v>40</v>
      </c>
      <c r="O1566" s="80">
        <v>40173</v>
      </c>
      <c r="P1566" s="80" t="s">
        <v>1799</v>
      </c>
      <c r="Q1566" s="15" t="str">
        <f t="shared" si="24"/>
        <v>40 - MARPAPS</v>
      </c>
      <c r="R1566" s="146">
        <v>44556</v>
      </c>
      <c r="S1566" s="146">
        <v>44649</v>
      </c>
      <c r="T1566" s="80" t="s">
        <v>1399</v>
      </c>
    </row>
    <row r="1567" spans="14:20">
      <c r="N1567" s="80">
        <v>40</v>
      </c>
      <c r="O1567" s="80">
        <v>40174</v>
      </c>
      <c r="P1567" s="80" t="s">
        <v>1800</v>
      </c>
      <c r="Q1567" s="15" t="str">
        <f t="shared" si="24"/>
        <v>40 - MAURIES</v>
      </c>
      <c r="R1567" s="146">
        <v>44561</v>
      </c>
      <c r="S1567" s="146">
        <v>44649</v>
      </c>
      <c r="T1567" s="80" t="s">
        <v>213</v>
      </c>
    </row>
    <row r="1568" spans="14:20">
      <c r="N1568" s="80">
        <v>40</v>
      </c>
      <c r="O1568" s="80">
        <v>40175</v>
      </c>
      <c r="P1568" s="80" t="s">
        <v>1801</v>
      </c>
      <c r="Q1568" s="15" t="str">
        <f t="shared" si="24"/>
        <v>40 - MAURRIN</v>
      </c>
      <c r="R1568" s="146">
        <v>44568</v>
      </c>
      <c r="S1568" s="146">
        <v>44649</v>
      </c>
      <c r="T1568" s="80" t="s">
        <v>213</v>
      </c>
    </row>
    <row r="1569" spans="14:20">
      <c r="N1569" s="80">
        <v>40</v>
      </c>
      <c r="O1569" s="80">
        <v>40176</v>
      </c>
      <c r="P1569" s="80" t="s">
        <v>1802</v>
      </c>
      <c r="Q1569" s="15" t="str">
        <f t="shared" si="24"/>
        <v>40 - MAUVEZIN-D'ARMAGNAC</v>
      </c>
      <c r="R1569" s="146">
        <v>44580</v>
      </c>
      <c r="S1569" s="146">
        <v>44649</v>
      </c>
      <c r="T1569" s="80" t="s">
        <v>213</v>
      </c>
    </row>
    <row r="1570" spans="14:20">
      <c r="N1570" s="80">
        <v>40</v>
      </c>
      <c r="O1570" s="80">
        <v>40177</v>
      </c>
      <c r="P1570" s="80" t="s">
        <v>1803</v>
      </c>
      <c r="Q1570" s="15" t="str">
        <f t="shared" si="24"/>
        <v>40 - MAYLIS</v>
      </c>
      <c r="R1570" s="146">
        <v>44561</v>
      </c>
      <c r="S1570" s="146">
        <v>44649</v>
      </c>
      <c r="T1570" s="80" t="s">
        <v>1685</v>
      </c>
    </row>
    <row r="1571" spans="14:20">
      <c r="N1571" s="80">
        <v>40</v>
      </c>
      <c r="O1571" s="80">
        <v>40178</v>
      </c>
      <c r="P1571" s="80" t="s">
        <v>1804</v>
      </c>
      <c r="Q1571" s="15" t="str">
        <f t="shared" si="24"/>
        <v>40 - MAZEROLLES</v>
      </c>
      <c r="R1571" s="146">
        <v>44580</v>
      </c>
      <c r="S1571" s="146">
        <v>44649</v>
      </c>
      <c r="T1571" s="80" t="s">
        <v>213</v>
      </c>
    </row>
    <row r="1572" spans="14:20">
      <c r="N1572" s="80">
        <v>40</v>
      </c>
      <c r="O1572" s="80">
        <v>40179</v>
      </c>
      <c r="P1572" s="80" t="s">
        <v>1805</v>
      </c>
      <c r="Q1572" s="15" t="str">
        <f t="shared" si="24"/>
        <v>40 - MÉES</v>
      </c>
      <c r="R1572" s="146">
        <v>44575</v>
      </c>
      <c r="S1572" s="146">
        <v>44635</v>
      </c>
      <c r="T1572" s="80" t="s">
        <v>213</v>
      </c>
    </row>
    <row r="1573" spans="14:20">
      <c r="N1573" s="80">
        <v>40</v>
      </c>
      <c r="O1573" s="80">
        <v>40180</v>
      </c>
      <c r="P1573" s="80" t="s">
        <v>1343</v>
      </c>
      <c r="Q1573" s="15" t="str">
        <f t="shared" si="24"/>
        <v>40 - MEILHAN</v>
      </c>
      <c r="R1573" s="146">
        <v>44575</v>
      </c>
      <c r="S1573" s="146">
        <v>44649</v>
      </c>
      <c r="T1573" s="80" t="s">
        <v>213</v>
      </c>
    </row>
    <row r="1574" spans="14:20">
      <c r="N1574" s="80">
        <v>40</v>
      </c>
      <c r="O1574" s="80">
        <v>40183</v>
      </c>
      <c r="P1574" s="80" t="s">
        <v>1806</v>
      </c>
      <c r="Q1574" s="15" t="str">
        <f t="shared" si="24"/>
        <v>40 - MIMBASTE</v>
      </c>
      <c r="R1574" s="146">
        <v>44568</v>
      </c>
      <c r="S1574" s="146">
        <v>44649</v>
      </c>
      <c r="T1574" s="80" t="s">
        <v>213</v>
      </c>
    </row>
    <row r="1575" spans="14:20">
      <c r="N1575" s="80">
        <v>40</v>
      </c>
      <c r="O1575" s="80">
        <v>40185</v>
      </c>
      <c r="P1575" s="80" t="s">
        <v>1807</v>
      </c>
      <c r="Q1575" s="15" t="str">
        <f t="shared" si="24"/>
        <v>40 - MIRAMONT-SENSACQ</v>
      </c>
      <c r="R1575" s="146">
        <v>44561</v>
      </c>
      <c r="S1575" s="146">
        <v>44649</v>
      </c>
      <c r="T1575" s="80" t="s">
        <v>1685</v>
      </c>
    </row>
    <row r="1576" spans="14:20">
      <c r="N1576" s="80">
        <v>40</v>
      </c>
      <c r="O1576" s="80">
        <v>40186</v>
      </c>
      <c r="P1576" s="80" t="s">
        <v>1808</v>
      </c>
      <c r="Q1576" s="15" t="str">
        <f t="shared" si="24"/>
        <v>40 - MISSON</v>
      </c>
      <c r="R1576" s="146">
        <v>44568</v>
      </c>
      <c r="S1576" s="146">
        <v>44649</v>
      </c>
      <c r="T1576" s="80" t="s">
        <v>1399</v>
      </c>
    </row>
    <row r="1577" spans="14:20">
      <c r="N1577" s="80">
        <v>40</v>
      </c>
      <c r="O1577" s="80">
        <v>40188</v>
      </c>
      <c r="P1577" s="80" t="s">
        <v>1809</v>
      </c>
      <c r="Q1577" s="15" t="str">
        <f t="shared" si="24"/>
        <v>40 - MOMUY</v>
      </c>
      <c r="R1577" s="146">
        <v>44556</v>
      </c>
      <c r="S1577" s="146">
        <v>44649</v>
      </c>
      <c r="T1577" s="80" t="s">
        <v>213</v>
      </c>
    </row>
    <row r="1578" spans="14:20">
      <c r="N1578" s="80">
        <v>40</v>
      </c>
      <c r="O1578" s="80">
        <v>40189</v>
      </c>
      <c r="P1578" s="80" t="s">
        <v>1810</v>
      </c>
      <c r="Q1578" s="15" t="str">
        <f t="shared" si="24"/>
        <v>40 - MONGET</v>
      </c>
      <c r="R1578" s="146">
        <v>44553</v>
      </c>
      <c r="S1578" s="146">
        <v>44649</v>
      </c>
      <c r="T1578" s="80" t="s">
        <v>213</v>
      </c>
    </row>
    <row r="1579" spans="14:20">
      <c r="N1579" s="80">
        <v>40</v>
      </c>
      <c r="O1579" s="80">
        <v>40190</v>
      </c>
      <c r="P1579" s="80" t="s">
        <v>1811</v>
      </c>
      <c r="Q1579" s="15" t="str">
        <f t="shared" si="24"/>
        <v>40 - MONSÉGUR</v>
      </c>
      <c r="R1579" s="146">
        <v>44553</v>
      </c>
      <c r="S1579" s="146">
        <v>44649</v>
      </c>
      <c r="T1579" s="80" t="s">
        <v>213</v>
      </c>
    </row>
    <row r="1580" spans="14:20">
      <c r="N1580" s="80">
        <v>40</v>
      </c>
      <c r="O1580" s="80">
        <v>40191</v>
      </c>
      <c r="P1580" s="80" t="s">
        <v>872</v>
      </c>
      <c r="Q1580" s="15" t="str">
        <f t="shared" si="24"/>
        <v>40 - MONTAUT</v>
      </c>
      <c r="R1580" s="146">
        <v>44561</v>
      </c>
      <c r="S1580" s="146">
        <v>44649</v>
      </c>
      <c r="T1580" s="80" t="s">
        <v>1399</v>
      </c>
    </row>
    <row r="1581" spans="14:20">
      <c r="N1581" s="80">
        <v>40</v>
      </c>
      <c r="O1581" s="80">
        <v>40192</v>
      </c>
      <c r="P1581" s="80" t="s">
        <v>1812</v>
      </c>
      <c r="Q1581" s="15" t="str">
        <f t="shared" si="24"/>
        <v>40 - MONT-DE-MARSAN</v>
      </c>
      <c r="R1581" s="146">
        <v>44580</v>
      </c>
      <c r="S1581" s="146">
        <v>44649</v>
      </c>
      <c r="T1581" s="80" t="s">
        <v>213</v>
      </c>
    </row>
    <row r="1582" spans="14:20">
      <c r="N1582" s="80">
        <v>40</v>
      </c>
      <c r="O1582" s="80">
        <v>40193</v>
      </c>
      <c r="P1582" s="80" t="s">
        <v>1813</v>
      </c>
      <c r="Q1582" s="15" t="str">
        <f t="shared" si="24"/>
        <v>40 - MONTÉGUT</v>
      </c>
      <c r="R1582" s="146">
        <v>44579</v>
      </c>
      <c r="S1582" s="146">
        <v>44649</v>
      </c>
      <c r="T1582" s="80" t="s">
        <v>213</v>
      </c>
    </row>
    <row r="1583" spans="14:20">
      <c r="N1583" s="80">
        <v>40</v>
      </c>
      <c r="O1583" s="80">
        <v>40194</v>
      </c>
      <c r="P1583" s="80" t="s">
        <v>1814</v>
      </c>
      <c r="Q1583" s="15" t="str">
        <f t="shared" si="24"/>
        <v>40 - MONTFORT-EN-CHALOSSE</v>
      </c>
      <c r="R1583" s="146">
        <v>44561</v>
      </c>
      <c r="S1583" s="146">
        <v>44649</v>
      </c>
      <c r="T1583" s="80" t="s">
        <v>213</v>
      </c>
    </row>
    <row r="1584" spans="14:20">
      <c r="N1584" s="80">
        <v>40</v>
      </c>
      <c r="O1584" s="80">
        <v>40195</v>
      </c>
      <c r="P1584" s="80" t="s">
        <v>1815</v>
      </c>
      <c r="Q1584" s="15" t="str">
        <f t="shared" si="24"/>
        <v>40 - MONTGAILLARD</v>
      </c>
      <c r="R1584" s="146">
        <v>44561</v>
      </c>
      <c r="S1584" s="146">
        <v>44649</v>
      </c>
      <c r="T1584" s="80" t="s">
        <v>1399</v>
      </c>
    </row>
    <row r="1585" spans="14:20">
      <c r="N1585" s="80">
        <v>40</v>
      </c>
      <c r="O1585" s="80">
        <v>40196</v>
      </c>
      <c r="P1585" s="80" t="s">
        <v>1816</v>
      </c>
      <c r="Q1585" s="15" t="str">
        <f t="shared" si="24"/>
        <v>40 - MONTSOUÉ</v>
      </c>
      <c r="R1585" s="146">
        <v>44561</v>
      </c>
      <c r="S1585" s="146">
        <v>44649</v>
      </c>
      <c r="T1585" s="80" t="s">
        <v>1399</v>
      </c>
    </row>
    <row r="1586" spans="14:20">
      <c r="N1586" s="80">
        <v>40</v>
      </c>
      <c r="O1586" s="80">
        <v>40198</v>
      </c>
      <c r="P1586" s="80" t="s">
        <v>1817</v>
      </c>
      <c r="Q1586" s="15" t="str">
        <f t="shared" si="24"/>
        <v>40 - MORGANX</v>
      </c>
      <c r="R1586" s="146">
        <v>44553</v>
      </c>
      <c r="S1586" s="146">
        <v>44649</v>
      </c>
      <c r="T1586" s="80" t="s">
        <v>1160</v>
      </c>
    </row>
    <row r="1587" spans="14:20">
      <c r="N1587" s="80">
        <v>40</v>
      </c>
      <c r="O1587" s="80">
        <v>40199</v>
      </c>
      <c r="P1587" s="80" t="s">
        <v>1818</v>
      </c>
      <c r="Q1587" s="15" t="str">
        <f t="shared" si="24"/>
        <v>40 - MOUSCARDÈS</v>
      </c>
      <c r="R1587" s="146">
        <v>44561</v>
      </c>
      <c r="S1587" s="146">
        <v>44649</v>
      </c>
      <c r="T1587" s="80" t="s">
        <v>213</v>
      </c>
    </row>
    <row r="1588" spans="14:20">
      <c r="N1588" s="80">
        <v>40</v>
      </c>
      <c r="O1588" s="80">
        <v>40201</v>
      </c>
      <c r="P1588" s="80" t="s">
        <v>1819</v>
      </c>
      <c r="Q1588" s="15" t="str">
        <f t="shared" si="24"/>
        <v>40 - MUGRON</v>
      </c>
      <c r="R1588" s="146">
        <v>44561</v>
      </c>
      <c r="S1588" s="146">
        <v>44649</v>
      </c>
      <c r="T1588" s="80" t="s">
        <v>213</v>
      </c>
    </row>
    <row r="1589" spans="14:20">
      <c r="N1589" s="80">
        <v>40</v>
      </c>
      <c r="O1589" s="80">
        <v>40202</v>
      </c>
      <c r="P1589" s="80" t="s">
        <v>1820</v>
      </c>
      <c r="Q1589" s="15" t="str">
        <f t="shared" si="24"/>
        <v>40 - NARROSSE</v>
      </c>
      <c r="R1589" s="146">
        <v>44580</v>
      </c>
      <c r="S1589" s="146">
        <v>44649</v>
      </c>
      <c r="T1589" s="80" t="s">
        <v>213</v>
      </c>
    </row>
    <row r="1590" spans="14:20">
      <c r="N1590" s="80">
        <v>40</v>
      </c>
      <c r="O1590" s="80">
        <v>40203</v>
      </c>
      <c r="P1590" s="80" t="s">
        <v>1821</v>
      </c>
      <c r="Q1590" s="15" t="str">
        <f t="shared" si="24"/>
        <v>40 - NASSIET</v>
      </c>
      <c r="R1590" s="146">
        <v>44556</v>
      </c>
      <c r="S1590" s="146">
        <v>44649</v>
      </c>
      <c r="T1590" s="80" t="s">
        <v>213</v>
      </c>
    </row>
    <row r="1591" spans="14:20">
      <c r="N1591" s="80">
        <v>40</v>
      </c>
      <c r="O1591" s="80">
        <v>40204</v>
      </c>
      <c r="P1591" s="80" t="s">
        <v>1822</v>
      </c>
      <c r="Q1591" s="15" t="str">
        <f t="shared" si="24"/>
        <v>40 - NERBIS</v>
      </c>
      <c r="R1591" s="146">
        <v>44561</v>
      </c>
      <c r="S1591" s="146">
        <v>44649</v>
      </c>
      <c r="T1591" s="80" t="s">
        <v>1399</v>
      </c>
    </row>
    <row r="1592" spans="14:20">
      <c r="N1592" s="80">
        <v>40</v>
      </c>
      <c r="O1592" s="80">
        <v>40205</v>
      </c>
      <c r="P1592" s="80" t="s">
        <v>1823</v>
      </c>
      <c r="Q1592" s="15" t="str">
        <f t="shared" si="24"/>
        <v>40 - NOUSSE</v>
      </c>
      <c r="R1592" s="146">
        <v>44561</v>
      </c>
      <c r="S1592" s="146">
        <v>44649</v>
      </c>
      <c r="T1592" s="80" t="s">
        <v>1160</v>
      </c>
    </row>
    <row r="1593" spans="14:20">
      <c r="N1593" s="80">
        <v>40</v>
      </c>
      <c r="O1593" s="80">
        <v>40206</v>
      </c>
      <c r="P1593" s="80" t="s">
        <v>1824</v>
      </c>
      <c r="Q1593" s="15" t="str">
        <f t="shared" si="24"/>
        <v>40 - OEYREGAVE</v>
      </c>
      <c r="R1593" s="146">
        <v>44549</v>
      </c>
      <c r="S1593" s="146">
        <v>44649</v>
      </c>
      <c r="T1593" s="80" t="s">
        <v>213</v>
      </c>
    </row>
    <row r="1594" spans="14:20">
      <c r="N1594" s="80">
        <v>40</v>
      </c>
      <c r="O1594" s="80">
        <v>40207</v>
      </c>
      <c r="P1594" s="80" t="s">
        <v>1825</v>
      </c>
      <c r="Q1594" s="15" t="str">
        <f t="shared" si="24"/>
        <v>40 - OEYRELUY</v>
      </c>
      <c r="R1594" s="146">
        <v>44575</v>
      </c>
      <c r="S1594" s="146">
        <v>44649</v>
      </c>
      <c r="T1594" s="80" t="s">
        <v>213</v>
      </c>
    </row>
    <row r="1595" spans="14:20">
      <c r="N1595" s="80">
        <v>40</v>
      </c>
      <c r="O1595" s="80">
        <v>40208</v>
      </c>
      <c r="P1595" s="80" t="s">
        <v>1826</v>
      </c>
      <c r="Q1595" s="15" t="str">
        <f t="shared" si="24"/>
        <v>40 - ONARD</v>
      </c>
      <c r="R1595" s="146">
        <v>44580</v>
      </c>
      <c r="S1595" s="146">
        <v>44649</v>
      </c>
      <c r="T1595" s="80" t="s">
        <v>213</v>
      </c>
    </row>
    <row r="1596" spans="14:20">
      <c r="N1596" s="80">
        <v>40</v>
      </c>
      <c r="O1596" s="80">
        <v>40211</v>
      </c>
      <c r="P1596" s="80" t="s">
        <v>1827</v>
      </c>
      <c r="Q1596" s="15" t="str">
        <f t="shared" si="24"/>
        <v>40 - ORIST</v>
      </c>
      <c r="R1596" s="146">
        <v>44575</v>
      </c>
      <c r="S1596" s="146">
        <v>44635</v>
      </c>
      <c r="T1596" s="80" t="s">
        <v>213</v>
      </c>
    </row>
    <row r="1597" spans="14:20">
      <c r="N1597" s="80">
        <v>40</v>
      </c>
      <c r="O1597" s="80">
        <v>40212</v>
      </c>
      <c r="P1597" s="80" t="s">
        <v>1828</v>
      </c>
      <c r="Q1597" s="15" t="str">
        <f t="shared" si="24"/>
        <v>40 - ORTHEVIELLE</v>
      </c>
      <c r="R1597" s="146">
        <v>44549</v>
      </c>
      <c r="S1597" s="146">
        <v>44649</v>
      </c>
      <c r="T1597" s="80" t="s">
        <v>213</v>
      </c>
    </row>
    <row r="1598" spans="14:20">
      <c r="N1598" s="80">
        <v>40</v>
      </c>
      <c r="O1598" s="80">
        <v>40214</v>
      </c>
      <c r="P1598" s="80" t="s">
        <v>1829</v>
      </c>
      <c r="Q1598" s="15" t="str">
        <f t="shared" si="24"/>
        <v>40 - OSSAGES</v>
      </c>
      <c r="R1598" s="146">
        <v>44561</v>
      </c>
      <c r="S1598" s="146">
        <v>44649</v>
      </c>
      <c r="T1598" s="80" t="s">
        <v>213</v>
      </c>
    </row>
    <row r="1599" spans="14:20">
      <c r="N1599" s="80">
        <v>40</v>
      </c>
      <c r="O1599" s="80">
        <v>40215</v>
      </c>
      <c r="P1599" s="80" t="s">
        <v>1830</v>
      </c>
      <c r="Q1599" s="15" t="str">
        <f t="shared" si="24"/>
        <v>40 - OUSSE-SUZAN</v>
      </c>
      <c r="R1599" s="146">
        <v>44575</v>
      </c>
      <c r="S1599" s="146">
        <v>44649</v>
      </c>
      <c r="T1599" s="80" t="s">
        <v>213</v>
      </c>
    </row>
    <row r="1600" spans="14:20">
      <c r="N1600" s="80">
        <v>40</v>
      </c>
      <c r="O1600" s="80">
        <v>40216</v>
      </c>
      <c r="P1600" s="80" t="s">
        <v>1831</v>
      </c>
      <c r="Q1600" s="15" t="str">
        <f t="shared" si="24"/>
        <v>40 - OZOURT</v>
      </c>
      <c r="R1600" s="146">
        <v>44561</v>
      </c>
      <c r="S1600" s="146">
        <v>44649</v>
      </c>
      <c r="T1600" s="80" t="s">
        <v>213</v>
      </c>
    </row>
    <row r="1601" spans="14:20">
      <c r="N1601" s="80">
        <v>40</v>
      </c>
      <c r="O1601" s="80">
        <v>40218</v>
      </c>
      <c r="P1601" s="80" t="s">
        <v>1832</v>
      </c>
      <c r="Q1601" s="15" t="str">
        <f t="shared" si="24"/>
        <v>40 - PARLEBOSCQ</v>
      </c>
      <c r="R1601" s="146">
        <v>44551</v>
      </c>
      <c r="S1601" s="146">
        <v>44649</v>
      </c>
      <c r="T1601" s="80" t="s">
        <v>213</v>
      </c>
    </row>
    <row r="1602" spans="14:20">
      <c r="N1602" s="80">
        <v>40</v>
      </c>
      <c r="O1602" s="80">
        <v>40219</v>
      </c>
      <c r="P1602" s="80" t="s">
        <v>1833</v>
      </c>
      <c r="Q1602" s="15" t="str">
        <f t="shared" si="24"/>
        <v>40 - PAYROS-CAZAUTETS</v>
      </c>
      <c r="R1602" s="146">
        <v>44553</v>
      </c>
      <c r="S1602" s="146">
        <v>44649</v>
      </c>
      <c r="T1602" s="80" t="s">
        <v>1399</v>
      </c>
    </row>
    <row r="1603" spans="14:20">
      <c r="N1603" s="80">
        <v>40</v>
      </c>
      <c r="O1603" s="80">
        <v>40220</v>
      </c>
      <c r="P1603" s="80" t="s">
        <v>1834</v>
      </c>
      <c r="Q1603" s="15" t="str">
        <f t="shared" si="24"/>
        <v>40 - PÉCORADE</v>
      </c>
      <c r="R1603" s="146">
        <v>44561</v>
      </c>
      <c r="S1603" s="146">
        <v>44649</v>
      </c>
      <c r="T1603" s="80" t="s">
        <v>1399</v>
      </c>
    </row>
    <row r="1604" spans="14:20">
      <c r="N1604" s="80">
        <v>40</v>
      </c>
      <c r="O1604" s="80">
        <v>40221</v>
      </c>
      <c r="P1604" s="80" t="s">
        <v>1835</v>
      </c>
      <c r="Q1604" s="15" t="str">
        <f t="shared" si="24"/>
        <v>40 - PERQUIE</v>
      </c>
      <c r="R1604" s="146">
        <v>44575</v>
      </c>
      <c r="S1604" s="146">
        <v>44649</v>
      </c>
      <c r="T1604" s="80" t="s">
        <v>213</v>
      </c>
    </row>
    <row r="1605" spans="14:20">
      <c r="N1605" s="80">
        <v>40</v>
      </c>
      <c r="O1605" s="80">
        <v>40222</v>
      </c>
      <c r="P1605" s="80" t="s">
        <v>1836</v>
      </c>
      <c r="Q1605" s="15" t="str">
        <f t="shared" si="24"/>
        <v>40 - PEY</v>
      </c>
      <c r="R1605" s="146">
        <v>44575</v>
      </c>
      <c r="S1605" s="146">
        <v>44635</v>
      </c>
      <c r="T1605" s="80" t="s">
        <v>213</v>
      </c>
    </row>
    <row r="1606" spans="14:20">
      <c r="N1606" s="80">
        <v>40</v>
      </c>
      <c r="O1606" s="80">
        <v>40223</v>
      </c>
      <c r="P1606" s="80" t="s">
        <v>1837</v>
      </c>
      <c r="Q1606" s="15" t="str">
        <f t="shared" si="24"/>
        <v>40 - PEYRE</v>
      </c>
      <c r="R1606" s="146">
        <v>44553</v>
      </c>
      <c r="S1606" s="146">
        <v>44649</v>
      </c>
      <c r="T1606" s="80" t="s">
        <v>213</v>
      </c>
    </row>
    <row r="1607" spans="14:20">
      <c r="N1607" s="80">
        <v>40</v>
      </c>
      <c r="O1607" s="80">
        <v>40224</v>
      </c>
      <c r="P1607" s="80" t="s">
        <v>1838</v>
      </c>
      <c r="Q1607" s="15" t="str">
        <f t="shared" si="24"/>
        <v>40 - PEYREHORADE</v>
      </c>
      <c r="R1607" s="146">
        <v>44549</v>
      </c>
      <c r="S1607" s="146">
        <v>44649</v>
      </c>
      <c r="T1607" s="80" t="s">
        <v>213</v>
      </c>
    </row>
    <row r="1608" spans="14:20">
      <c r="N1608" s="80">
        <v>40</v>
      </c>
      <c r="O1608" s="80">
        <v>40225</v>
      </c>
      <c r="P1608" s="80" t="s">
        <v>1839</v>
      </c>
      <c r="Q1608" s="15" t="str">
        <f t="shared" si="24"/>
        <v>40 - PHILONDENX</v>
      </c>
      <c r="R1608" s="146">
        <v>44553</v>
      </c>
      <c r="S1608" s="146">
        <v>44649</v>
      </c>
      <c r="T1608" s="80" t="s">
        <v>213</v>
      </c>
    </row>
    <row r="1609" spans="14:20">
      <c r="N1609" s="80">
        <v>40</v>
      </c>
      <c r="O1609" s="80">
        <v>40226</v>
      </c>
      <c r="P1609" s="80" t="s">
        <v>1840</v>
      </c>
      <c r="Q1609" s="15" t="str">
        <f t="shared" si="24"/>
        <v>40 - PIMBO</v>
      </c>
      <c r="R1609" s="146">
        <v>44553</v>
      </c>
      <c r="S1609" s="146">
        <v>44649</v>
      </c>
      <c r="T1609" s="80" t="s">
        <v>213</v>
      </c>
    </row>
    <row r="1610" spans="14:20">
      <c r="N1610" s="80">
        <v>40</v>
      </c>
      <c r="O1610" s="80">
        <v>40228</v>
      </c>
      <c r="P1610" s="80" t="s">
        <v>1841</v>
      </c>
      <c r="Q1610" s="15" t="str">
        <f t="shared" si="24"/>
        <v>40 - POMAREZ</v>
      </c>
      <c r="R1610" s="146">
        <v>44561</v>
      </c>
      <c r="S1610" s="146">
        <v>44649</v>
      </c>
      <c r="T1610" s="80" t="s">
        <v>213</v>
      </c>
    </row>
    <row r="1611" spans="14:20">
      <c r="N1611" s="80">
        <v>40</v>
      </c>
      <c r="O1611" s="80">
        <v>40230</v>
      </c>
      <c r="P1611" s="80" t="s">
        <v>1842</v>
      </c>
      <c r="Q1611" s="15" t="str">
        <f t="shared" si="24"/>
        <v>40 - PONTONX-SUR-L'ADOUR</v>
      </c>
      <c r="R1611" s="146">
        <v>44580</v>
      </c>
      <c r="S1611" s="146">
        <v>44649</v>
      </c>
      <c r="T1611" s="80" t="s">
        <v>213</v>
      </c>
    </row>
    <row r="1612" spans="14:20">
      <c r="N1612" s="80">
        <v>40</v>
      </c>
      <c r="O1612" s="80">
        <v>40231</v>
      </c>
      <c r="P1612" s="80" t="s">
        <v>1843</v>
      </c>
      <c r="Q1612" s="15" t="str">
        <f t="shared" ref="Q1612:Q1675" si="25">CONCATENATE(N1612," - ",P1612)</f>
        <v>40 - PORT-DE-LANNE</v>
      </c>
      <c r="R1612" s="146">
        <v>44549</v>
      </c>
      <c r="S1612" s="146">
        <v>44649</v>
      </c>
      <c r="T1612" s="80" t="s">
        <v>213</v>
      </c>
    </row>
    <row r="1613" spans="14:20">
      <c r="N1613" s="80">
        <v>40</v>
      </c>
      <c r="O1613" s="80">
        <v>40232</v>
      </c>
      <c r="P1613" s="80" t="s">
        <v>1844</v>
      </c>
      <c r="Q1613" s="15" t="str">
        <f t="shared" si="25"/>
        <v>40 - POUDENX</v>
      </c>
      <c r="R1613" s="146">
        <v>44553</v>
      </c>
      <c r="S1613" s="146">
        <v>44649</v>
      </c>
      <c r="T1613" s="80" t="s">
        <v>213</v>
      </c>
    </row>
    <row r="1614" spans="14:20">
      <c r="N1614" s="80">
        <v>40</v>
      </c>
      <c r="O1614" s="80">
        <v>40233</v>
      </c>
      <c r="P1614" s="80" t="s">
        <v>1845</v>
      </c>
      <c r="Q1614" s="15" t="str">
        <f t="shared" si="25"/>
        <v>40 - POUILLON</v>
      </c>
      <c r="R1614" s="146">
        <v>44580</v>
      </c>
      <c r="S1614" s="146">
        <v>44649</v>
      </c>
      <c r="T1614" s="80" t="s">
        <v>213</v>
      </c>
    </row>
    <row r="1615" spans="14:20">
      <c r="N1615" s="80">
        <v>40</v>
      </c>
      <c r="O1615" s="80">
        <v>40234</v>
      </c>
      <c r="P1615" s="80" t="s">
        <v>1846</v>
      </c>
      <c r="Q1615" s="15" t="str">
        <f t="shared" si="25"/>
        <v>40 - POUYDESSEAUX</v>
      </c>
      <c r="R1615" s="146">
        <v>44580</v>
      </c>
      <c r="S1615" s="146">
        <v>44649</v>
      </c>
      <c r="T1615" s="80" t="s">
        <v>213</v>
      </c>
    </row>
    <row r="1616" spans="14:20">
      <c r="N1616" s="80">
        <v>40</v>
      </c>
      <c r="O1616" s="80">
        <v>40235</v>
      </c>
      <c r="P1616" s="80" t="s">
        <v>1847</v>
      </c>
      <c r="Q1616" s="15" t="str">
        <f t="shared" si="25"/>
        <v>40 - POYANNE</v>
      </c>
      <c r="R1616" s="146">
        <v>44568</v>
      </c>
      <c r="S1616" s="146">
        <v>44649</v>
      </c>
      <c r="T1616" s="80" t="s">
        <v>213</v>
      </c>
    </row>
    <row r="1617" spans="14:20">
      <c r="N1617" s="80">
        <v>40</v>
      </c>
      <c r="O1617" s="80">
        <v>40236</v>
      </c>
      <c r="P1617" s="80" t="s">
        <v>1848</v>
      </c>
      <c r="Q1617" s="15" t="str">
        <f t="shared" si="25"/>
        <v>40 - POYARTIN</v>
      </c>
      <c r="R1617" s="146">
        <v>44561</v>
      </c>
      <c r="S1617" s="146">
        <v>44649</v>
      </c>
      <c r="T1617" s="80" t="s">
        <v>1399</v>
      </c>
    </row>
    <row r="1618" spans="14:20">
      <c r="N1618" s="80">
        <v>40</v>
      </c>
      <c r="O1618" s="80">
        <v>40237</v>
      </c>
      <c r="P1618" s="80" t="s">
        <v>1849</v>
      </c>
      <c r="Q1618" s="15" t="str">
        <f t="shared" si="25"/>
        <v>40 - PRÉCHACQ-LES-BAINS</v>
      </c>
      <c r="R1618" s="146">
        <v>44580</v>
      </c>
      <c r="S1618" s="146">
        <v>44649</v>
      </c>
      <c r="T1618" s="80" t="s">
        <v>213</v>
      </c>
    </row>
    <row r="1619" spans="14:20">
      <c r="N1619" s="80">
        <v>40</v>
      </c>
      <c r="O1619" s="80">
        <v>40238</v>
      </c>
      <c r="P1619" s="80" t="s">
        <v>1850</v>
      </c>
      <c r="Q1619" s="15" t="str">
        <f t="shared" si="25"/>
        <v>40 - PUJO-LE-PLAN</v>
      </c>
      <c r="R1619" s="146">
        <v>44574</v>
      </c>
      <c r="S1619" s="146">
        <v>44649</v>
      </c>
      <c r="T1619" s="80" t="s">
        <v>213</v>
      </c>
    </row>
    <row r="1620" spans="14:20">
      <c r="N1620" s="80">
        <v>40</v>
      </c>
      <c r="O1620" s="80">
        <v>40239</v>
      </c>
      <c r="P1620" s="80" t="s">
        <v>1851</v>
      </c>
      <c r="Q1620" s="15" t="str">
        <f t="shared" si="25"/>
        <v>40 - PUYOL-CAZALET</v>
      </c>
      <c r="R1620" s="146">
        <v>44553</v>
      </c>
      <c r="S1620" s="146">
        <v>44649</v>
      </c>
      <c r="T1620" s="80" t="s">
        <v>1399</v>
      </c>
    </row>
    <row r="1621" spans="14:20">
      <c r="N1621" s="80">
        <v>40</v>
      </c>
      <c r="O1621" s="80">
        <v>40240</v>
      </c>
      <c r="P1621" s="80" t="s">
        <v>1852</v>
      </c>
      <c r="Q1621" s="15" t="str">
        <f t="shared" si="25"/>
        <v>40 - RENUNG</v>
      </c>
      <c r="R1621" s="146">
        <v>44561</v>
      </c>
      <c r="S1621" s="146">
        <v>44649</v>
      </c>
      <c r="T1621" s="80" t="s">
        <v>213</v>
      </c>
    </row>
    <row r="1622" spans="14:20">
      <c r="N1622" s="80">
        <v>40</v>
      </c>
      <c r="O1622" s="80">
        <v>40242</v>
      </c>
      <c r="P1622" s="80" t="s">
        <v>1853</v>
      </c>
      <c r="Q1622" s="15" t="str">
        <f t="shared" si="25"/>
        <v>40 - RIMBEZ-ET-BAUDIETS</v>
      </c>
      <c r="R1622" s="146"/>
      <c r="S1622" s="146"/>
      <c r="T1622" s="80" t="s">
        <v>213</v>
      </c>
    </row>
    <row r="1623" spans="14:20">
      <c r="N1623" s="80">
        <v>40</v>
      </c>
      <c r="O1623" s="80">
        <v>40243</v>
      </c>
      <c r="P1623" s="80" t="s">
        <v>1854</v>
      </c>
      <c r="Q1623" s="15" t="str">
        <f t="shared" si="25"/>
        <v>40 - RION-DES-LANDES</v>
      </c>
      <c r="R1623" s="146">
        <v>44586</v>
      </c>
      <c r="S1623" s="146">
        <v>44649</v>
      </c>
      <c r="T1623" s="80" t="s">
        <v>213</v>
      </c>
    </row>
    <row r="1624" spans="14:20">
      <c r="N1624" s="80">
        <v>40</v>
      </c>
      <c r="O1624" s="80">
        <v>40244</v>
      </c>
      <c r="P1624" s="80" t="s">
        <v>1855</v>
      </c>
      <c r="Q1624" s="15" t="str">
        <f t="shared" si="25"/>
        <v>40 - RIVIÈRE-SAAS-ET-GOURBY</v>
      </c>
      <c r="R1624" s="146">
        <v>44575</v>
      </c>
      <c r="S1624" s="146">
        <v>44635</v>
      </c>
      <c r="T1624" s="80" t="s">
        <v>213</v>
      </c>
    </row>
    <row r="1625" spans="14:20">
      <c r="N1625" s="80">
        <v>40</v>
      </c>
      <c r="O1625" s="80">
        <v>40247</v>
      </c>
      <c r="P1625" s="80" t="s">
        <v>1856</v>
      </c>
      <c r="Q1625" s="15" t="str">
        <f t="shared" si="25"/>
        <v>40 - SAINT-AGNET</v>
      </c>
      <c r="R1625" s="146">
        <v>44561</v>
      </c>
      <c r="S1625" s="146">
        <v>44649</v>
      </c>
      <c r="T1625" s="80" t="s">
        <v>1399</v>
      </c>
    </row>
    <row r="1626" spans="14:20">
      <c r="N1626" s="80">
        <v>40</v>
      </c>
      <c r="O1626" s="80">
        <v>40249</v>
      </c>
      <c r="P1626" s="80" t="s">
        <v>1857</v>
      </c>
      <c r="Q1626" s="15" t="str">
        <f t="shared" si="25"/>
        <v>40 - SAINT-AUBIN</v>
      </c>
      <c r="R1626" s="146">
        <v>44561</v>
      </c>
      <c r="S1626" s="146">
        <v>44649</v>
      </c>
      <c r="T1626" s="80" t="s">
        <v>1399</v>
      </c>
    </row>
    <row r="1627" spans="14:20">
      <c r="N1627" s="80">
        <v>40</v>
      </c>
      <c r="O1627" s="80">
        <v>40250</v>
      </c>
      <c r="P1627" s="80" t="s">
        <v>489</v>
      </c>
      <c r="Q1627" s="15" t="str">
        <f t="shared" si="25"/>
        <v>40 - SAINT-AVIT</v>
      </c>
      <c r="R1627" s="146">
        <v>44600</v>
      </c>
      <c r="S1627" s="146">
        <v>44649</v>
      </c>
      <c r="T1627" s="80" t="s">
        <v>213</v>
      </c>
    </row>
    <row r="1628" spans="14:20">
      <c r="N1628" s="80">
        <v>40</v>
      </c>
      <c r="O1628" s="80">
        <v>40252</v>
      </c>
      <c r="P1628" s="80" t="s">
        <v>1858</v>
      </c>
      <c r="Q1628" s="15" t="str">
        <f t="shared" si="25"/>
        <v>40 - SAINTE-COLOMBE</v>
      </c>
      <c r="R1628" s="146">
        <v>44556</v>
      </c>
      <c r="S1628" s="146">
        <v>44649</v>
      </c>
      <c r="T1628" s="80" t="s">
        <v>213</v>
      </c>
    </row>
    <row r="1629" spans="14:20">
      <c r="N1629" s="80">
        <v>40</v>
      </c>
      <c r="O1629" s="80">
        <v>40253</v>
      </c>
      <c r="P1629" s="80" t="s">
        <v>1859</v>
      </c>
      <c r="Q1629" s="15" t="str">
        <f t="shared" si="25"/>
        <v>40 - SAINT-CRICQ-CHALOSSE</v>
      </c>
      <c r="R1629" s="146">
        <v>44561</v>
      </c>
      <c r="S1629" s="146">
        <v>44649</v>
      </c>
      <c r="T1629" s="80" t="s">
        <v>213</v>
      </c>
    </row>
    <row r="1630" spans="14:20">
      <c r="N1630" s="80">
        <v>40</v>
      </c>
      <c r="O1630" s="80">
        <v>40254</v>
      </c>
      <c r="P1630" s="80" t="s">
        <v>1860</v>
      </c>
      <c r="Q1630" s="15" t="str">
        <f t="shared" si="25"/>
        <v>40 - SAINT-CRICQ-DU-GAVE</v>
      </c>
      <c r="R1630" s="146">
        <v>44549</v>
      </c>
      <c r="S1630" s="146">
        <v>44649</v>
      </c>
      <c r="T1630" s="80" t="s">
        <v>213</v>
      </c>
    </row>
    <row r="1631" spans="14:20">
      <c r="N1631" s="80">
        <v>40</v>
      </c>
      <c r="O1631" s="80">
        <v>40255</v>
      </c>
      <c r="P1631" s="80" t="s">
        <v>1861</v>
      </c>
      <c r="Q1631" s="15" t="str">
        <f t="shared" si="25"/>
        <v>40 - SAINT-CRICQ-VILLENEUVE</v>
      </c>
      <c r="R1631" s="146">
        <v>44579</v>
      </c>
      <c r="S1631" s="146">
        <v>44649</v>
      </c>
      <c r="T1631" s="80" t="s">
        <v>213</v>
      </c>
    </row>
    <row r="1632" spans="14:20">
      <c r="N1632" s="80">
        <v>40</v>
      </c>
      <c r="O1632" s="80">
        <v>40256</v>
      </c>
      <c r="P1632" s="80" t="s">
        <v>1862</v>
      </c>
      <c r="Q1632" s="15" t="str">
        <f t="shared" si="25"/>
        <v>40 - SAINT-ÉTIENNE-D'ORTHE</v>
      </c>
      <c r="R1632" s="146">
        <v>44549</v>
      </c>
      <c r="S1632" s="146">
        <v>44649</v>
      </c>
      <c r="T1632" s="80" t="s">
        <v>213</v>
      </c>
    </row>
    <row r="1633" spans="14:20">
      <c r="N1633" s="80">
        <v>40</v>
      </c>
      <c r="O1633" s="80">
        <v>40258</v>
      </c>
      <c r="P1633" s="80" t="s">
        <v>1863</v>
      </c>
      <c r="Q1633" s="15" t="str">
        <f t="shared" si="25"/>
        <v>40 - SAINTE-FOY</v>
      </c>
      <c r="R1633" s="146">
        <v>44579</v>
      </c>
      <c r="S1633" s="146">
        <v>44649</v>
      </c>
      <c r="T1633" s="80" t="s">
        <v>213</v>
      </c>
    </row>
    <row r="1634" spans="14:20">
      <c r="N1634" s="80">
        <v>40</v>
      </c>
      <c r="O1634" s="80">
        <v>40259</v>
      </c>
      <c r="P1634" s="80" t="s">
        <v>1864</v>
      </c>
      <c r="Q1634" s="15" t="str">
        <f t="shared" si="25"/>
        <v>40 - SAINT-GEIN</v>
      </c>
      <c r="R1634" s="146">
        <v>44574</v>
      </c>
      <c r="S1634" s="146">
        <v>44649</v>
      </c>
      <c r="T1634" s="80" t="s">
        <v>213</v>
      </c>
    </row>
    <row r="1635" spans="14:20">
      <c r="N1635" s="80">
        <v>40</v>
      </c>
      <c r="O1635" s="80">
        <v>40260</v>
      </c>
      <c r="P1635" s="80" t="s">
        <v>1865</v>
      </c>
      <c r="Q1635" s="15" t="str">
        <f t="shared" si="25"/>
        <v>40 - SAINT-GEOURS-D'AURIBAT</v>
      </c>
      <c r="R1635" s="146">
        <v>44568</v>
      </c>
      <c r="S1635" s="146">
        <v>44649</v>
      </c>
      <c r="T1635" s="80" t="s">
        <v>213</v>
      </c>
    </row>
    <row r="1636" spans="14:20">
      <c r="N1636" s="80">
        <v>40</v>
      </c>
      <c r="O1636" s="80">
        <v>40261</v>
      </c>
      <c r="P1636" s="80" t="s">
        <v>1866</v>
      </c>
      <c r="Q1636" s="15" t="str">
        <f t="shared" si="25"/>
        <v>40 - SAINT-GEOURS-DE-MAREMNE</v>
      </c>
      <c r="R1636" s="146">
        <v>44575</v>
      </c>
      <c r="S1636" s="146">
        <v>44635</v>
      </c>
      <c r="T1636" s="80" t="s">
        <v>213</v>
      </c>
    </row>
    <row r="1637" spans="14:20">
      <c r="N1637" s="80">
        <v>40</v>
      </c>
      <c r="O1637" s="80">
        <v>40262</v>
      </c>
      <c r="P1637" s="80" t="s">
        <v>1867</v>
      </c>
      <c r="Q1637" s="15" t="str">
        <f t="shared" si="25"/>
        <v>40 - SAINT-GOR</v>
      </c>
      <c r="R1637" s="146">
        <v>44589</v>
      </c>
      <c r="S1637" s="146">
        <v>44640</v>
      </c>
      <c r="T1637" s="80" t="s">
        <v>213</v>
      </c>
    </row>
    <row r="1638" spans="14:20">
      <c r="N1638" s="80">
        <v>40</v>
      </c>
      <c r="O1638" s="80">
        <v>40263</v>
      </c>
      <c r="P1638" s="80" t="s">
        <v>1868</v>
      </c>
      <c r="Q1638" s="15" t="str">
        <f t="shared" si="25"/>
        <v>40 - SAINT-JEAN-DE-LIER</v>
      </c>
      <c r="R1638" s="146">
        <v>44580</v>
      </c>
      <c r="S1638" s="146">
        <v>44649</v>
      </c>
      <c r="T1638" s="80" t="s">
        <v>1160</v>
      </c>
    </row>
    <row r="1639" spans="14:20">
      <c r="N1639" s="80">
        <v>40</v>
      </c>
      <c r="O1639" s="80">
        <v>40264</v>
      </c>
      <c r="P1639" s="80" t="s">
        <v>1869</v>
      </c>
      <c r="Q1639" s="15" t="str">
        <f t="shared" si="25"/>
        <v>40 - SAINT-JEAN-DE-MARSACQ</v>
      </c>
      <c r="R1639" s="146">
        <v>44575</v>
      </c>
      <c r="S1639" s="146">
        <v>44635</v>
      </c>
      <c r="T1639" s="80" t="s">
        <v>213</v>
      </c>
    </row>
    <row r="1640" spans="14:20">
      <c r="N1640" s="80">
        <v>40</v>
      </c>
      <c r="O1640" s="80">
        <v>40265</v>
      </c>
      <c r="P1640" s="80" t="s">
        <v>1870</v>
      </c>
      <c r="Q1640" s="15" t="str">
        <f t="shared" si="25"/>
        <v>40 - SAINT-JULIEN-D'ARMAGNAC</v>
      </c>
      <c r="R1640" s="146">
        <v>44580</v>
      </c>
      <c r="S1640" s="146">
        <v>44649</v>
      </c>
      <c r="T1640" s="80" t="s">
        <v>213</v>
      </c>
    </row>
    <row r="1641" spans="14:20">
      <c r="N1641" s="80">
        <v>40</v>
      </c>
      <c r="O1641" s="80">
        <v>40267</v>
      </c>
      <c r="P1641" s="80" t="s">
        <v>1446</v>
      </c>
      <c r="Q1641" s="15" t="str">
        <f t="shared" si="25"/>
        <v>40 - SAINT-JUSTIN</v>
      </c>
      <c r="R1641" s="146">
        <v>44580</v>
      </c>
      <c r="S1641" s="146">
        <v>44649</v>
      </c>
      <c r="T1641" s="80" t="s">
        <v>213</v>
      </c>
    </row>
    <row r="1642" spans="14:20">
      <c r="N1642" s="80">
        <v>40</v>
      </c>
      <c r="O1642" s="80">
        <v>40268</v>
      </c>
      <c r="P1642" s="80" t="s">
        <v>1871</v>
      </c>
      <c r="Q1642" s="15" t="str">
        <f t="shared" si="25"/>
        <v>40 - SAINT-LAURENT-DE-GOSSE</v>
      </c>
      <c r="R1642" s="146">
        <v>44549</v>
      </c>
      <c r="S1642" s="146">
        <v>44649</v>
      </c>
      <c r="T1642" s="80" t="s">
        <v>213</v>
      </c>
    </row>
    <row r="1643" spans="14:20">
      <c r="N1643" s="80">
        <v>40</v>
      </c>
      <c r="O1643" s="80">
        <v>40269</v>
      </c>
      <c r="P1643" s="80" t="s">
        <v>1872</v>
      </c>
      <c r="Q1643" s="15" t="str">
        <f t="shared" si="25"/>
        <v>40 - SAINT-LON-LES-MINES</v>
      </c>
      <c r="R1643" s="146">
        <v>44575</v>
      </c>
      <c r="S1643" s="146">
        <v>44649</v>
      </c>
      <c r="T1643" s="80" t="s">
        <v>213</v>
      </c>
    </row>
    <row r="1644" spans="14:20">
      <c r="N1644" s="80">
        <v>40</v>
      </c>
      <c r="O1644" s="80">
        <v>40270</v>
      </c>
      <c r="P1644" s="80" t="s">
        <v>1873</v>
      </c>
      <c r="Q1644" s="15" t="str">
        <f t="shared" si="25"/>
        <v>40 - SAINT-LOUBOUER</v>
      </c>
      <c r="R1644" s="146">
        <v>44561</v>
      </c>
      <c r="S1644" s="146">
        <v>44649</v>
      </c>
      <c r="T1644" s="80" t="s">
        <v>213</v>
      </c>
    </row>
    <row r="1645" spans="14:20">
      <c r="N1645" s="80">
        <v>40</v>
      </c>
      <c r="O1645" s="80">
        <v>40271</v>
      </c>
      <c r="P1645" s="80" t="s">
        <v>1874</v>
      </c>
      <c r="Q1645" s="15" t="str">
        <f t="shared" si="25"/>
        <v>40 - SAINTE-MARIE-DE-GOSSE</v>
      </c>
      <c r="R1645" s="146">
        <v>44549</v>
      </c>
      <c r="S1645" s="146">
        <v>44649</v>
      </c>
      <c r="T1645" s="80" t="s">
        <v>213</v>
      </c>
    </row>
    <row r="1646" spans="14:20">
      <c r="N1646" s="80">
        <v>40</v>
      </c>
      <c r="O1646" s="80">
        <v>40272</v>
      </c>
      <c r="P1646" s="80" t="s">
        <v>1875</v>
      </c>
      <c r="Q1646" s="15" t="str">
        <f t="shared" si="25"/>
        <v>40 - SAINT-MARTIN-DE-HINX</v>
      </c>
      <c r="R1646" s="146">
        <v>44549</v>
      </c>
      <c r="S1646" s="146">
        <v>44649</v>
      </c>
      <c r="T1646" s="80" t="s">
        <v>213</v>
      </c>
    </row>
    <row r="1647" spans="14:20">
      <c r="N1647" s="80">
        <v>40</v>
      </c>
      <c r="O1647" s="80">
        <v>40274</v>
      </c>
      <c r="P1647" s="80" t="s">
        <v>1876</v>
      </c>
      <c r="Q1647" s="15" t="str">
        <f t="shared" si="25"/>
        <v>40 - SAINT-MARTIN-D'ONEY</v>
      </c>
      <c r="R1647" s="146">
        <v>44575</v>
      </c>
      <c r="S1647" s="146">
        <v>44649</v>
      </c>
      <c r="T1647" s="80" t="s">
        <v>213</v>
      </c>
    </row>
    <row r="1648" spans="14:20">
      <c r="N1648" s="80">
        <v>40</v>
      </c>
      <c r="O1648" s="80">
        <v>40275</v>
      </c>
      <c r="P1648" s="80" t="s">
        <v>1877</v>
      </c>
      <c r="Q1648" s="15" t="str">
        <f t="shared" si="25"/>
        <v>40 - SAINT-MAURICE-SUR-ADOUR</v>
      </c>
      <c r="R1648" s="146">
        <v>44568</v>
      </c>
      <c r="S1648" s="146">
        <v>44649</v>
      </c>
      <c r="T1648" s="80" t="s">
        <v>213</v>
      </c>
    </row>
    <row r="1649" spans="14:20">
      <c r="N1649" s="80">
        <v>40</v>
      </c>
      <c r="O1649" s="80">
        <v>40277</v>
      </c>
      <c r="P1649" s="80" t="s">
        <v>1878</v>
      </c>
      <c r="Q1649" s="15" t="str">
        <f t="shared" si="25"/>
        <v>40 - SAINT-PANDELON</v>
      </c>
      <c r="R1649" s="146">
        <v>44580</v>
      </c>
      <c r="S1649" s="146">
        <v>44649</v>
      </c>
      <c r="T1649" s="80" t="s">
        <v>213</v>
      </c>
    </row>
    <row r="1650" spans="14:20">
      <c r="N1650" s="80">
        <v>40</v>
      </c>
      <c r="O1650" s="80">
        <v>40279</v>
      </c>
      <c r="P1650" s="80" t="s">
        <v>1879</v>
      </c>
      <c r="Q1650" s="15" t="str">
        <f t="shared" si="25"/>
        <v>40 - SAINT-PAUL-LÈS-DAX</v>
      </c>
      <c r="R1650" s="146">
        <v>44575</v>
      </c>
      <c r="S1650" s="146">
        <v>44635</v>
      </c>
      <c r="T1650" s="80" t="s">
        <v>213</v>
      </c>
    </row>
    <row r="1651" spans="14:20">
      <c r="N1651" s="80">
        <v>40</v>
      </c>
      <c r="O1651" s="80">
        <v>40280</v>
      </c>
      <c r="P1651" s="80" t="s">
        <v>1880</v>
      </c>
      <c r="Q1651" s="15" t="str">
        <f t="shared" si="25"/>
        <v>40 - SAINT-PERDON</v>
      </c>
      <c r="R1651" s="146">
        <v>44575</v>
      </c>
      <c r="S1651" s="146">
        <v>44649</v>
      </c>
      <c r="T1651" s="80" t="s">
        <v>213</v>
      </c>
    </row>
    <row r="1652" spans="14:20">
      <c r="N1652" s="80">
        <v>40</v>
      </c>
      <c r="O1652" s="80">
        <v>40281</v>
      </c>
      <c r="P1652" s="80" t="s">
        <v>1881</v>
      </c>
      <c r="Q1652" s="15" t="str">
        <f t="shared" si="25"/>
        <v>40 - SAINT-PIERRE-DU-MONT</v>
      </c>
      <c r="R1652" s="146">
        <v>44580</v>
      </c>
      <c r="S1652" s="146">
        <v>44649</v>
      </c>
      <c r="T1652" s="80" t="s">
        <v>213</v>
      </c>
    </row>
    <row r="1653" spans="14:20">
      <c r="N1653" s="80">
        <v>40</v>
      </c>
      <c r="O1653" s="80">
        <v>40282</v>
      </c>
      <c r="P1653" s="80" t="s">
        <v>1882</v>
      </c>
      <c r="Q1653" s="15" t="str">
        <f t="shared" si="25"/>
        <v>40 - SAINT-SEVER</v>
      </c>
      <c r="R1653" s="146">
        <v>44561</v>
      </c>
      <c r="S1653" s="146">
        <v>44649</v>
      </c>
      <c r="T1653" s="80" t="s">
        <v>213</v>
      </c>
    </row>
    <row r="1654" spans="14:20">
      <c r="N1654" s="80">
        <v>40</v>
      </c>
      <c r="O1654" s="80">
        <v>40283</v>
      </c>
      <c r="P1654" s="80" t="s">
        <v>1883</v>
      </c>
      <c r="Q1654" s="15" t="str">
        <f t="shared" si="25"/>
        <v>40 - SAINT-VINCENT-DE-PAUL</v>
      </c>
      <c r="R1654" s="146">
        <v>44580</v>
      </c>
      <c r="S1654" s="146">
        <v>44649</v>
      </c>
      <c r="T1654" s="80" t="s">
        <v>213</v>
      </c>
    </row>
    <row r="1655" spans="14:20">
      <c r="N1655" s="80">
        <v>40</v>
      </c>
      <c r="O1655" s="80">
        <v>40284</v>
      </c>
      <c r="P1655" s="80" t="s">
        <v>1884</v>
      </c>
      <c r="Q1655" s="15" t="str">
        <f t="shared" si="25"/>
        <v>40 - SAINT-VINCENT-DE-TYROSSE</v>
      </c>
      <c r="R1655" s="146">
        <v>44575</v>
      </c>
      <c r="S1655" s="146">
        <v>44635</v>
      </c>
      <c r="T1655" s="80" t="s">
        <v>213</v>
      </c>
    </row>
    <row r="1656" spans="14:20">
      <c r="N1656" s="80">
        <v>40</v>
      </c>
      <c r="O1656" s="80">
        <v>40285</v>
      </c>
      <c r="P1656" s="80" t="s">
        <v>1885</v>
      </c>
      <c r="Q1656" s="15" t="str">
        <f t="shared" si="25"/>
        <v>40 - SAINT-YAGUEN</v>
      </c>
      <c r="R1656" s="146">
        <v>44575</v>
      </c>
      <c r="S1656" s="146">
        <v>44649</v>
      </c>
      <c r="T1656" s="80" t="s">
        <v>213</v>
      </c>
    </row>
    <row r="1657" spans="14:20">
      <c r="N1657" s="80">
        <v>40</v>
      </c>
      <c r="O1657" s="80">
        <v>40286</v>
      </c>
      <c r="P1657" s="80" t="s">
        <v>1886</v>
      </c>
      <c r="Q1657" s="15" t="str">
        <f t="shared" si="25"/>
        <v>40 - SAMADET</v>
      </c>
      <c r="R1657" s="146">
        <v>44553</v>
      </c>
      <c r="S1657" s="146">
        <v>44649</v>
      </c>
      <c r="T1657" s="80" t="s">
        <v>1399</v>
      </c>
    </row>
    <row r="1658" spans="14:20">
      <c r="N1658" s="80">
        <v>40</v>
      </c>
      <c r="O1658" s="80">
        <v>40289</v>
      </c>
      <c r="P1658" s="80" t="s">
        <v>1887</v>
      </c>
      <c r="Q1658" s="15" t="str">
        <f t="shared" si="25"/>
        <v>40 - SARRAZIET</v>
      </c>
      <c r="R1658" s="146">
        <v>44561</v>
      </c>
      <c r="S1658" s="146">
        <v>44649</v>
      </c>
      <c r="T1658" s="80" t="s">
        <v>213</v>
      </c>
    </row>
    <row r="1659" spans="14:20">
      <c r="N1659" s="80">
        <v>40</v>
      </c>
      <c r="O1659" s="80">
        <v>40290</v>
      </c>
      <c r="P1659" s="80" t="s">
        <v>1888</v>
      </c>
      <c r="Q1659" s="15" t="str">
        <f t="shared" si="25"/>
        <v>40 - SARRON</v>
      </c>
      <c r="R1659" s="146">
        <v>44561</v>
      </c>
      <c r="S1659" s="146">
        <v>44649</v>
      </c>
      <c r="T1659" s="80" t="s">
        <v>213</v>
      </c>
    </row>
    <row r="1660" spans="14:20">
      <c r="N1660" s="80">
        <v>40</v>
      </c>
      <c r="O1660" s="80">
        <v>40291</v>
      </c>
      <c r="P1660" s="80" t="s">
        <v>1889</v>
      </c>
      <c r="Q1660" s="15" t="str">
        <f t="shared" si="25"/>
        <v>40 - SAUBION</v>
      </c>
      <c r="R1660" s="146">
        <v>44575</v>
      </c>
      <c r="S1660" s="146">
        <v>44635</v>
      </c>
      <c r="T1660" s="80" t="s">
        <v>213</v>
      </c>
    </row>
    <row r="1661" spans="14:20">
      <c r="N1661" s="80">
        <v>40</v>
      </c>
      <c r="O1661" s="80">
        <v>40292</v>
      </c>
      <c r="P1661" s="80" t="s">
        <v>1890</v>
      </c>
      <c r="Q1661" s="15" t="str">
        <f t="shared" si="25"/>
        <v>40 - SAUBRIGUES</v>
      </c>
      <c r="R1661" s="146">
        <v>44575</v>
      </c>
      <c r="S1661" s="146">
        <v>44635</v>
      </c>
      <c r="T1661" s="80" t="s">
        <v>213</v>
      </c>
    </row>
    <row r="1662" spans="14:20">
      <c r="N1662" s="80">
        <v>40</v>
      </c>
      <c r="O1662" s="80">
        <v>40293</v>
      </c>
      <c r="P1662" s="80" t="s">
        <v>1891</v>
      </c>
      <c r="Q1662" s="15" t="str">
        <f t="shared" si="25"/>
        <v>40 - SAUBUSSE</v>
      </c>
      <c r="R1662" s="146">
        <v>44575</v>
      </c>
      <c r="S1662" s="146">
        <v>44635</v>
      </c>
      <c r="T1662" s="80" t="s">
        <v>213</v>
      </c>
    </row>
    <row r="1663" spans="14:20">
      <c r="N1663" s="80">
        <v>40</v>
      </c>
      <c r="O1663" s="80">
        <v>40294</v>
      </c>
      <c r="P1663" s="80" t="s">
        <v>1892</v>
      </c>
      <c r="Q1663" s="15" t="str">
        <f t="shared" si="25"/>
        <v>40 - SAUGNAC-ET-CAMBRAN</v>
      </c>
      <c r="R1663" s="146">
        <v>44580</v>
      </c>
      <c r="S1663" s="146">
        <v>44649</v>
      </c>
      <c r="T1663" s="80" t="s">
        <v>213</v>
      </c>
    </row>
    <row r="1664" spans="14:20">
      <c r="N1664" s="80">
        <v>40</v>
      </c>
      <c r="O1664" s="80">
        <v>40298</v>
      </c>
      <c r="P1664" s="80" t="s">
        <v>1893</v>
      </c>
      <c r="Q1664" s="15" t="str">
        <f t="shared" si="25"/>
        <v>40 - SERRES-GASTON</v>
      </c>
      <c r="R1664" s="146">
        <v>44553</v>
      </c>
      <c r="S1664" s="146">
        <v>44649</v>
      </c>
      <c r="T1664" s="80" t="s">
        <v>213</v>
      </c>
    </row>
    <row r="1665" spans="14:20">
      <c r="N1665" s="80">
        <v>40</v>
      </c>
      <c r="O1665" s="80">
        <v>40299</v>
      </c>
      <c r="P1665" s="80" t="s">
        <v>1894</v>
      </c>
      <c r="Q1665" s="15" t="str">
        <f t="shared" si="25"/>
        <v>40 - SERRESLOUS-ET-ARRIBANS</v>
      </c>
      <c r="R1665" s="146">
        <v>44561</v>
      </c>
      <c r="S1665" s="146">
        <v>44649</v>
      </c>
      <c r="T1665" s="80" t="s">
        <v>1160</v>
      </c>
    </row>
    <row r="1666" spans="14:20">
      <c r="N1666" s="80">
        <v>40</v>
      </c>
      <c r="O1666" s="80">
        <v>40300</v>
      </c>
      <c r="P1666" s="80" t="s">
        <v>1895</v>
      </c>
      <c r="Q1666" s="15" t="str">
        <f t="shared" si="25"/>
        <v>40 - SEYRESSE</v>
      </c>
      <c r="R1666" s="146">
        <v>44580</v>
      </c>
      <c r="S1666" s="146">
        <v>44649</v>
      </c>
      <c r="T1666" s="80" t="s">
        <v>213</v>
      </c>
    </row>
    <row r="1667" spans="14:20">
      <c r="N1667" s="80">
        <v>40</v>
      </c>
      <c r="O1667" s="80">
        <v>40301</v>
      </c>
      <c r="P1667" s="80" t="s">
        <v>1896</v>
      </c>
      <c r="Q1667" s="15" t="str">
        <f t="shared" si="25"/>
        <v>40 - SIEST</v>
      </c>
      <c r="R1667" s="146">
        <v>44575</v>
      </c>
      <c r="S1667" s="146">
        <v>44635</v>
      </c>
      <c r="T1667" s="80" t="s">
        <v>213</v>
      </c>
    </row>
    <row r="1668" spans="14:20">
      <c r="N1668" s="80">
        <v>40</v>
      </c>
      <c r="O1668" s="80">
        <v>40305</v>
      </c>
      <c r="P1668" s="80" t="s">
        <v>1482</v>
      </c>
      <c r="Q1668" s="15" t="str">
        <f t="shared" si="25"/>
        <v>40 - SORBETS</v>
      </c>
      <c r="R1668" s="146">
        <v>44561</v>
      </c>
      <c r="S1668" s="146">
        <v>44649</v>
      </c>
      <c r="T1668" s="80" t="s">
        <v>1160</v>
      </c>
    </row>
    <row r="1669" spans="14:20">
      <c r="N1669" s="80">
        <v>40</v>
      </c>
      <c r="O1669" s="80">
        <v>40306</v>
      </c>
      <c r="P1669" s="80" t="s">
        <v>1897</v>
      </c>
      <c r="Q1669" s="15" t="str">
        <f t="shared" si="25"/>
        <v>40 - SORDE-L'ABBAYE</v>
      </c>
      <c r="R1669" s="146">
        <v>44549</v>
      </c>
      <c r="S1669" s="146">
        <v>44649</v>
      </c>
      <c r="T1669" s="80" t="s">
        <v>213</v>
      </c>
    </row>
    <row r="1670" spans="14:20">
      <c r="N1670" s="80">
        <v>40</v>
      </c>
      <c r="O1670" s="80">
        <v>40308</v>
      </c>
      <c r="P1670" s="80" t="s">
        <v>1898</v>
      </c>
      <c r="Q1670" s="15" t="str">
        <f t="shared" si="25"/>
        <v>40 - SORT-EN-CHALOSSE</v>
      </c>
      <c r="R1670" s="146">
        <v>44568</v>
      </c>
      <c r="S1670" s="146">
        <v>44649</v>
      </c>
      <c r="T1670" s="80" t="s">
        <v>1399</v>
      </c>
    </row>
    <row r="1671" spans="14:20">
      <c r="N1671" s="80">
        <v>40</v>
      </c>
      <c r="O1671" s="80">
        <v>40309</v>
      </c>
      <c r="P1671" s="80" t="s">
        <v>1899</v>
      </c>
      <c r="Q1671" s="15" t="str">
        <f t="shared" si="25"/>
        <v>40 - SOUPROSSE</v>
      </c>
      <c r="R1671" s="146">
        <v>44568</v>
      </c>
      <c r="S1671" s="146">
        <v>44649</v>
      </c>
      <c r="T1671" s="80" t="s">
        <v>1146</v>
      </c>
    </row>
    <row r="1672" spans="14:20">
      <c r="N1672" s="80">
        <v>40</v>
      </c>
      <c r="O1672" s="80">
        <v>40310</v>
      </c>
      <c r="P1672" s="80" t="s">
        <v>1900</v>
      </c>
      <c r="Q1672" s="15" t="str">
        <f t="shared" si="25"/>
        <v>40 - SOUSTONS</v>
      </c>
      <c r="R1672" s="146">
        <v>44575</v>
      </c>
      <c r="S1672" s="146">
        <v>44635</v>
      </c>
      <c r="T1672" s="80" t="s">
        <v>213</v>
      </c>
    </row>
    <row r="1673" spans="14:20">
      <c r="N1673" s="80">
        <v>40</v>
      </c>
      <c r="O1673" s="80">
        <v>40313</v>
      </c>
      <c r="P1673" s="80" t="s">
        <v>1901</v>
      </c>
      <c r="Q1673" s="15" t="str">
        <f t="shared" si="25"/>
        <v>40 - TARTAS</v>
      </c>
      <c r="R1673" s="146">
        <v>44575</v>
      </c>
      <c r="S1673" s="146">
        <v>44649</v>
      </c>
      <c r="T1673" s="80" t="s">
        <v>213</v>
      </c>
    </row>
    <row r="1674" spans="14:20">
      <c r="N1674" s="80">
        <v>40</v>
      </c>
      <c r="O1674" s="80">
        <v>40314</v>
      </c>
      <c r="P1674" s="80" t="s">
        <v>1902</v>
      </c>
      <c r="Q1674" s="15" t="str">
        <f t="shared" si="25"/>
        <v>40 - TERCIS-LES-BAINS</v>
      </c>
      <c r="R1674" s="146">
        <v>44575</v>
      </c>
      <c r="S1674" s="146">
        <v>44635</v>
      </c>
      <c r="T1674" s="80" t="s">
        <v>213</v>
      </c>
    </row>
    <row r="1675" spans="14:20">
      <c r="N1675" s="80">
        <v>40</v>
      </c>
      <c r="O1675" s="80">
        <v>40315</v>
      </c>
      <c r="P1675" s="80" t="s">
        <v>1903</v>
      </c>
      <c r="Q1675" s="15" t="str">
        <f t="shared" si="25"/>
        <v>40 - TÉTHIEU</v>
      </c>
      <c r="R1675" s="146">
        <v>44580</v>
      </c>
      <c r="S1675" s="146">
        <v>44649</v>
      </c>
      <c r="T1675" s="80" t="s">
        <v>213</v>
      </c>
    </row>
    <row r="1676" spans="14:20">
      <c r="N1676" s="80">
        <v>40</v>
      </c>
      <c r="O1676" s="80">
        <v>40316</v>
      </c>
      <c r="P1676" s="80" t="s">
        <v>1904</v>
      </c>
      <c r="Q1676" s="15" t="str">
        <f t="shared" ref="Q1676:Q1739" si="26">CONCATENATE(N1676," - ",P1676)</f>
        <v>40 - TILH</v>
      </c>
      <c r="R1676" s="146">
        <v>44561</v>
      </c>
      <c r="S1676" s="146">
        <v>44649</v>
      </c>
      <c r="T1676" s="80" t="s">
        <v>213</v>
      </c>
    </row>
    <row r="1677" spans="14:20">
      <c r="N1677" s="80">
        <v>40</v>
      </c>
      <c r="O1677" s="80">
        <v>40317</v>
      </c>
      <c r="P1677" s="80" t="s">
        <v>1905</v>
      </c>
      <c r="Q1677" s="15" t="str">
        <f t="shared" si="26"/>
        <v>40 - TOSSE</v>
      </c>
      <c r="R1677" s="146">
        <v>44575</v>
      </c>
      <c r="S1677" s="146">
        <v>44635</v>
      </c>
      <c r="T1677" s="80" t="s">
        <v>213</v>
      </c>
    </row>
    <row r="1678" spans="14:20">
      <c r="N1678" s="80">
        <v>40</v>
      </c>
      <c r="O1678" s="80">
        <v>40318</v>
      </c>
      <c r="P1678" s="80" t="s">
        <v>1906</v>
      </c>
      <c r="Q1678" s="15" t="str">
        <f t="shared" si="26"/>
        <v>40 - TOULOUZETTE</v>
      </c>
      <c r="R1678" s="146">
        <v>44561</v>
      </c>
      <c r="S1678" s="146">
        <v>44649</v>
      </c>
      <c r="T1678" s="80" t="s">
        <v>1685</v>
      </c>
    </row>
    <row r="1679" spans="14:20">
      <c r="N1679" s="80">
        <v>40</v>
      </c>
      <c r="O1679" s="80">
        <v>40321</v>
      </c>
      <c r="P1679" s="80" t="s">
        <v>1907</v>
      </c>
      <c r="Q1679" s="15" t="str">
        <f t="shared" si="26"/>
        <v>40 - URGONS</v>
      </c>
      <c r="R1679" s="146">
        <v>44553</v>
      </c>
      <c r="S1679" s="146">
        <v>44649</v>
      </c>
      <c r="T1679" s="80" t="s">
        <v>213</v>
      </c>
    </row>
    <row r="1680" spans="14:20">
      <c r="N1680" s="80">
        <v>40</v>
      </c>
      <c r="O1680" s="80">
        <v>40324</v>
      </c>
      <c r="P1680" s="80" t="s">
        <v>1908</v>
      </c>
      <c r="Q1680" s="15" t="str">
        <f t="shared" si="26"/>
        <v>40 - VICQ-D'AURIBAT</v>
      </c>
      <c r="R1680" s="146">
        <v>44580</v>
      </c>
      <c r="S1680" s="146">
        <v>44649</v>
      </c>
      <c r="T1680" s="80" t="s">
        <v>213</v>
      </c>
    </row>
    <row r="1681" spans="14:20">
      <c r="N1681" s="80">
        <v>40</v>
      </c>
      <c r="O1681" s="80">
        <v>40325</v>
      </c>
      <c r="P1681" s="80" t="s">
        <v>1909</v>
      </c>
      <c r="Q1681" s="15" t="str">
        <f t="shared" si="26"/>
        <v>40 - VIELLE-TURSAN</v>
      </c>
      <c r="R1681" s="146">
        <v>44556</v>
      </c>
      <c r="S1681" s="146">
        <v>44649</v>
      </c>
      <c r="T1681" s="80" t="s">
        <v>213</v>
      </c>
    </row>
    <row r="1682" spans="14:20">
      <c r="N1682" s="80">
        <v>40</v>
      </c>
      <c r="O1682" s="80">
        <v>40327</v>
      </c>
      <c r="P1682" s="80" t="s">
        <v>1910</v>
      </c>
      <c r="Q1682" s="15" t="str">
        <f t="shared" si="26"/>
        <v>40 - VIELLE-SOUBIRAN</v>
      </c>
      <c r="R1682" s="146">
        <v>44589</v>
      </c>
      <c r="S1682" s="146">
        <v>44640</v>
      </c>
      <c r="T1682" s="80" t="s">
        <v>213</v>
      </c>
    </row>
    <row r="1683" spans="14:20">
      <c r="N1683" s="80">
        <v>40</v>
      </c>
      <c r="O1683" s="80">
        <v>40329</v>
      </c>
      <c r="P1683" s="80" t="s">
        <v>1911</v>
      </c>
      <c r="Q1683" s="15" t="str">
        <f t="shared" si="26"/>
        <v>40 - LE VIGNAU</v>
      </c>
      <c r="R1683" s="146">
        <v>44568</v>
      </c>
      <c r="S1683" s="146">
        <v>44649</v>
      </c>
      <c r="T1683" s="80" t="s">
        <v>213</v>
      </c>
    </row>
    <row r="1684" spans="14:20">
      <c r="N1684" s="80">
        <v>40</v>
      </c>
      <c r="O1684" s="80">
        <v>40330</v>
      </c>
      <c r="P1684" s="80" t="s">
        <v>1912</v>
      </c>
      <c r="Q1684" s="15" t="str">
        <f t="shared" si="26"/>
        <v>40 - VILLENAVE</v>
      </c>
      <c r="R1684" s="146">
        <v>44586</v>
      </c>
      <c r="S1684" s="146">
        <v>44649</v>
      </c>
      <c r="T1684" s="80" t="s">
        <v>213</v>
      </c>
    </row>
    <row r="1685" spans="14:20">
      <c r="N1685" s="80">
        <v>40</v>
      </c>
      <c r="O1685" s="80">
        <v>40331</v>
      </c>
      <c r="P1685" s="80" t="s">
        <v>1913</v>
      </c>
      <c r="Q1685" s="15" t="str">
        <f t="shared" si="26"/>
        <v>40 - VILLENEUVE-DE-MARSAN</v>
      </c>
      <c r="R1685" s="146">
        <v>44579</v>
      </c>
      <c r="S1685" s="146">
        <v>44649</v>
      </c>
      <c r="T1685" s="80" t="s">
        <v>213</v>
      </c>
    </row>
    <row r="1686" spans="14:20">
      <c r="N1686" s="80">
        <v>40</v>
      </c>
      <c r="O1686" s="80">
        <v>40333</v>
      </c>
      <c r="P1686" s="80" t="s">
        <v>1914</v>
      </c>
      <c r="Q1686" s="15" t="str">
        <f t="shared" si="26"/>
        <v>40 - YGOS-SAINT-SATURNIN</v>
      </c>
      <c r="R1686" s="146">
        <v>44586</v>
      </c>
      <c r="S1686" s="146">
        <v>44649</v>
      </c>
      <c r="T1686" s="80" t="s">
        <v>213</v>
      </c>
    </row>
    <row r="1687" spans="14:20">
      <c r="N1687" s="80">
        <v>40</v>
      </c>
      <c r="O1687" s="80">
        <v>40334</v>
      </c>
      <c r="P1687" s="80" t="s">
        <v>1915</v>
      </c>
      <c r="Q1687" s="15" t="str">
        <f t="shared" si="26"/>
        <v>40 - YZOSSE</v>
      </c>
      <c r="R1687" s="146">
        <v>44580</v>
      </c>
      <c r="S1687" s="146">
        <v>44649</v>
      </c>
      <c r="T1687" s="80" t="s">
        <v>213</v>
      </c>
    </row>
    <row r="1688" spans="14:20">
      <c r="N1688" s="80">
        <v>41</v>
      </c>
      <c r="O1688" s="80">
        <v>41013</v>
      </c>
      <c r="P1688" s="80" t="s">
        <v>1916</v>
      </c>
      <c r="Q1688" s="15" t="str">
        <f t="shared" si="26"/>
        <v>41 - BAUZY</v>
      </c>
      <c r="R1688" s="146">
        <v>44645</v>
      </c>
      <c r="S1688" s="146">
        <v>44684</v>
      </c>
      <c r="T1688" s="80" t="s">
        <v>213</v>
      </c>
    </row>
    <row r="1689" spans="14:20">
      <c r="N1689" s="80">
        <v>41</v>
      </c>
      <c r="O1689" s="80">
        <v>41025</v>
      </c>
      <c r="P1689" s="80" t="s">
        <v>1917</v>
      </c>
      <c r="Q1689" s="15" t="str">
        <f t="shared" si="26"/>
        <v>41 - BRACIEUX</v>
      </c>
      <c r="R1689" s="146">
        <v>44645</v>
      </c>
      <c r="S1689" s="146">
        <v>44684</v>
      </c>
      <c r="T1689" s="80" t="s">
        <v>213</v>
      </c>
    </row>
    <row r="1690" spans="14:20">
      <c r="N1690" s="80">
        <v>41</v>
      </c>
      <c r="O1690" s="80">
        <v>41030</v>
      </c>
      <c r="P1690" s="80" t="s">
        <v>1918</v>
      </c>
      <c r="Q1690" s="15" t="str">
        <f t="shared" si="26"/>
        <v>41 - CELLÉ</v>
      </c>
      <c r="R1690" s="146">
        <v>44688</v>
      </c>
      <c r="S1690" s="146">
        <v>44711</v>
      </c>
      <c r="T1690" s="80" t="s">
        <v>213</v>
      </c>
    </row>
    <row r="1691" spans="14:20">
      <c r="N1691" s="80">
        <v>41</v>
      </c>
      <c r="O1691" s="80">
        <v>41031</v>
      </c>
      <c r="P1691" s="80" t="s">
        <v>1919</v>
      </c>
      <c r="Q1691" s="15" t="str">
        <f t="shared" si="26"/>
        <v>41 - CELLETTES</v>
      </c>
      <c r="R1691" s="146">
        <v>44645</v>
      </c>
      <c r="S1691" s="146">
        <v>44692</v>
      </c>
      <c r="T1691" s="80" t="s">
        <v>213</v>
      </c>
    </row>
    <row r="1692" spans="14:20">
      <c r="N1692" s="80">
        <v>41</v>
      </c>
      <c r="O1692" s="80">
        <v>41034</v>
      </c>
      <c r="P1692" s="80" t="s">
        <v>1920</v>
      </c>
      <c r="Q1692" s="15" t="str">
        <f t="shared" si="26"/>
        <v>41 - CHAMBORD</v>
      </c>
      <c r="R1692" s="146">
        <v>44648</v>
      </c>
      <c r="S1692" s="146">
        <v>44684</v>
      </c>
      <c r="T1692" s="80" t="s">
        <v>213</v>
      </c>
    </row>
    <row r="1693" spans="14:20">
      <c r="N1693" s="80">
        <v>41</v>
      </c>
      <c r="O1693" s="80">
        <v>41036</v>
      </c>
      <c r="P1693" s="80" t="s">
        <v>1921</v>
      </c>
      <c r="Q1693" s="15" t="str">
        <f t="shared" si="26"/>
        <v>41 - CHAON</v>
      </c>
      <c r="R1693" s="146">
        <v>44694</v>
      </c>
      <c r="S1693" s="146">
        <v>44719</v>
      </c>
      <c r="T1693" s="80" t="s">
        <v>213</v>
      </c>
    </row>
    <row r="1694" spans="14:20">
      <c r="N1694" s="80">
        <v>41</v>
      </c>
      <c r="O1694" s="80">
        <v>41038</v>
      </c>
      <c r="P1694" s="80" t="s">
        <v>1922</v>
      </c>
      <c r="Q1694" s="15" t="str">
        <f t="shared" si="26"/>
        <v>41 - LA CHAPELLE-MONTMARTIN</v>
      </c>
      <c r="R1694" s="146">
        <v>44664</v>
      </c>
      <c r="S1694" s="146">
        <v>44684</v>
      </c>
      <c r="T1694" s="80" t="s">
        <v>213</v>
      </c>
    </row>
    <row r="1695" spans="14:20">
      <c r="N1695" s="80">
        <v>41</v>
      </c>
      <c r="O1695" s="80">
        <v>41042</v>
      </c>
      <c r="P1695" s="80" t="s">
        <v>1923</v>
      </c>
      <c r="Q1695" s="15" t="str">
        <f t="shared" si="26"/>
        <v>41 - CHATEAUVIEUX</v>
      </c>
      <c r="R1695" s="146">
        <v>44610</v>
      </c>
      <c r="S1695" s="146">
        <v>44643</v>
      </c>
      <c r="T1695" s="80" t="s">
        <v>213</v>
      </c>
    </row>
    <row r="1696" spans="14:20">
      <c r="N1696" s="80">
        <v>41</v>
      </c>
      <c r="O1696" s="80">
        <v>41049</v>
      </c>
      <c r="P1696" s="80" t="s">
        <v>1924</v>
      </c>
      <c r="Q1696" s="15" t="str">
        <f t="shared" si="26"/>
        <v>41 - CHEMERY</v>
      </c>
      <c r="R1696" s="146">
        <v>44673</v>
      </c>
      <c r="S1696" s="146">
        <v>44684</v>
      </c>
      <c r="T1696" s="80" t="s">
        <v>213</v>
      </c>
    </row>
    <row r="1697" spans="14:20">
      <c r="N1697" s="80">
        <v>41</v>
      </c>
      <c r="O1697" s="80">
        <v>41050</v>
      </c>
      <c r="P1697" s="80" t="s">
        <v>1925</v>
      </c>
      <c r="Q1697" s="15" t="str">
        <f t="shared" si="26"/>
        <v>41 - CHEVERNY</v>
      </c>
      <c r="R1697" s="146">
        <v>44636</v>
      </c>
      <c r="S1697" s="146">
        <v>44692</v>
      </c>
      <c r="T1697" s="80" t="s">
        <v>213</v>
      </c>
    </row>
    <row r="1698" spans="14:20">
      <c r="N1698" s="80">
        <v>41</v>
      </c>
      <c r="O1698" s="80">
        <v>41052</v>
      </c>
      <c r="P1698" s="80" t="s">
        <v>1926</v>
      </c>
      <c r="Q1698" s="15" t="str">
        <f t="shared" si="26"/>
        <v>41 - CHITENAY</v>
      </c>
      <c r="R1698" s="146">
        <v>44645</v>
      </c>
      <c r="S1698" s="146">
        <v>44692</v>
      </c>
      <c r="T1698" s="80" t="s">
        <v>213</v>
      </c>
    </row>
    <row r="1699" spans="14:20">
      <c r="N1699" s="80">
        <v>41</v>
      </c>
      <c r="O1699" s="80">
        <v>41059</v>
      </c>
      <c r="P1699" s="80" t="s">
        <v>1927</v>
      </c>
      <c r="Q1699" s="15" t="str">
        <f t="shared" si="26"/>
        <v>41 - CONTRES</v>
      </c>
      <c r="R1699" s="146">
        <v>44648</v>
      </c>
      <c r="S1699" s="146">
        <v>44692</v>
      </c>
      <c r="T1699" s="80" t="s">
        <v>213</v>
      </c>
    </row>
    <row r="1700" spans="14:20">
      <c r="N1700" s="80">
        <v>41</v>
      </c>
      <c r="O1700" s="80">
        <v>41061</v>
      </c>
      <c r="P1700" s="80" t="s">
        <v>1928</v>
      </c>
      <c r="Q1700" s="15" t="str">
        <f t="shared" si="26"/>
        <v>41 - CORMERAY</v>
      </c>
      <c r="R1700" s="146">
        <v>44645</v>
      </c>
      <c r="S1700" s="146">
        <v>44692</v>
      </c>
      <c r="T1700" s="80" t="s">
        <v>213</v>
      </c>
    </row>
    <row r="1701" spans="14:20">
      <c r="N1701" s="80">
        <v>41</v>
      </c>
      <c r="O1701" s="80">
        <v>41062</v>
      </c>
      <c r="P1701" s="80" t="s">
        <v>1929</v>
      </c>
      <c r="Q1701" s="15" t="str">
        <f t="shared" si="26"/>
        <v>41 - COUDDES</v>
      </c>
      <c r="R1701" s="146"/>
      <c r="S1701" s="146"/>
      <c r="T1701" s="80" t="s">
        <v>213</v>
      </c>
    </row>
    <row r="1702" spans="14:20">
      <c r="N1702" s="80">
        <v>41</v>
      </c>
      <c r="O1702" s="80">
        <v>41067</v>
      </c>
      <c r="P1702" s="80" t="s">
        <v>1930</v>
      </c>
      <c r="Q1702" s="15" t="str">
        <f t="shared" si="26"/>
        <v>41 - COUR-CHEVERNY</v>
      </c>
      <c r="R1702" s="146">
        <v>44636</v>
      </c>
      <c r="S1702" s="146">
        <v>44692</v>
      </c>
      <c r="T1702" s="80" t="s">
        <v>213</v>
      </c>
    </row>
    <row r="1703" spans="14:20">
      <c r="N1703" s="80">
        <v>41</v>
      </c>
      <c r="O1703" s="80">
        <v>41068</v>
      </c>
      <c r="P1703" s="80" t="s">
        <v>1931</v>
      </c>
      <c r="Q1703" s="15" t="str">
        <f t="shared" si="26"/>
        <v>41 - COURMEMIN</v>
      </c>
      <c r="R1703" s="146">
        <v>44648</v>
      </c>
      <c r="S1703" s="146">
        <v>44684</v>
      </c>
      <c r="T1703" s="80" t="s">
        <v>213</v>
      </c>
    </row>
    <row r="1704" spans="14:20">
      <c r="N1704" s="80">
        <v>41</v>
      </c>
      <c r="O1704" s="80">
        <v>41082</v>
      </c>
      <c r="P1704" s="80" t="s">
        <v>1932</v>
      </c>
      <c r="Q1704" s="15" t="str">
        <f t="shared" si="26"/>
        <v>41 - FEINGS</v>
      </c>
      <c r="R1704" s="146">
        <v>44648</v>
      </c>
      <c r="S1704" s="146">
        <v>44692</v>
      </c>
      <c r="T1704" s="80" t="s">
        <v>213</v>
      </c>
    </row>
    <row r="1705" spans="14:20">
      <c r="N1705" s="80">
        <v>41</v>
      </c>
      <c r="O1705" s="80">
        <v>41086</v>
      </c>
      <c r="P1705" s="80" t="s">
        <v>1933</v>
      </c>
      <c r="Q1705" s="15" t="str">
        <f t="shared" si="26"/>
        <v>41 - FONTAINE-EN-SOLOGNE</v>
      </c>
      <c r="R1705" s="146">
        <v>44636</v>
      </c>
      <c r="S1705" s="146">
        <v>44692</v>
      </c>
      <c r="T1705" s="80" t="s">
        <v>213</v>
      </c>
    </row>
    <row r="1706" spans="14:20">
      <c r="N1706" s="80">
        <v>41</v>
      </c>
      <c r="O1706" s="80">
        <v>41092</v>
      </c>
      <c r="P1706" s="80" t="s">
        <v>1934</v>
      </c>
      <c r="Q1706" s="15" t="str">
        <f t="shared" si="26"/>
        <v>41 - FOUGERES-SUR-BIEVRE</v>
      </c>
      <c r="R1706" s="146">
        <v>44673</v>
      </c>
      <c r="S1706" s="146">
        <v>44692</v>
      </c>
      <c r="T1706" s="80" t="s">
        <v>213</v>
      </c>
    </row>
    <row r="1707" spans="14:20">
      <c r="N1707" s="80">
        <v>41</v>
      </c>
      <c r="O1707" s="80">
        <v>41094</v>
      </c>
      <c r="P1707" s="80" t="s">
        <v>1935</v>
      </c>
      <c r="Q1707" s="15" t="str">
        <f t="shared" si="26"/>
        <v>41 - FRESNES</v>
      </c>
      <c r="R1707" s="146">
        <v>44645</v>
      </c>
      <c r="S1707" s="146">
        <v>44692</v>
      </c>
      <c r="T1707" s="80" t="s">
        <v>213</v>
      </c>
    </row>
    <row r="1708" spans="14:20">
      <c r="N1708" s="80">
        <v>41</v>
      </c>
      <c r="O1708" s="80">
        <v>41097</v>
      </c>
      <c r="P1708" s="80" t="s">
        <v>1936</v>
      </c>
      <c r="Q1708" s="15" t="str">
        <f t="shared" si="26"/>
        <v>41 - GIEVRES</v>
      </c>
      <c r="R1708" s="146">
        <v>44664</v>
      </c>
      <c r="S1708" s="146">
        <v>44684</v>
      </c>
      <c r="T1708" s="80" t="s">
        <v>213</v>
      </c>
    </row>
    <row r="1709" spans="14:20">
      <c r="N1709" s="80">
        <v>41</v>
      </c>
      <c r="O1709" s="80">
        <v>41099</v>
      </c>
      <c r="P1709" s="80" t="s">
        <v>1937</v>
      </c>
      <c r="Q1709" s="15" t="str">
        <f t="shared" si="26"/>
        <v>41 - GY-EN-SOLOGNE</v>
      </c>
      <c r="R1709" s="146">
        <v>44664</v>
      </c>
      <c r="S1709" s="146">
        <v>44684</v>
      </c>
      <c r="T1709" s="80" t="s">
        <v>213</v>
      </c>
    </row>
    <row r="1710" spans="14:20">
      <c r="N1710" s="80">
        <v>41</v>
      </c>
      <c r="O1710" s="80">
        <v>41104</v>
      </c>
      <c r="P1710" s="80" t="s">
        <v>1938</v>
      </c>
      <c r="Q1710" s="15" t="str">
        <f t="shared" si="26"/>
        <v>41 - HUISSEAU-SUR-COSSON</v>
      </c>
      <c r="R1710" s="146">
        <v>44645</v>
      </c>
      <c r="S1710" s="146">
        <v>44684</v>
      </c>
      <c r="T1710" s="80" t="s">
        <v>213</v>
      </c>
    </row>
    <row r="1711" spans="14:20">
      <c r="N1711" s="80">
        <v>41</v>
      </c>
      <c r="O1711" s="80">
        <v>41112</v>
      </c>
      <c r="P1711" s="80" t="s">
        <v>1939</v>
      </c>
      <c r="Q1711" s="15" t="str">
        <f t="shared" si="26"/>
        <v>41 - LASSAY-SUR-CROISNE</v>
      </c>
      <c r="R1711" s="146">
        <v>44664</v>
      </c>
      <c r="S1711" s="146">
        <v>44684</v>
      </c>
      <c r="T1711" s="80" t="s">
        <v>213</v>
      </c>
    </row>
    <row r="1712" spans="14:20">
      <c r="N1712" s="80">
        <v>41</v>
      </c>
      <c r="O1712" s="80">
        <v>41132</v>
      </c>
      <c r="P1712" s="80" t="s">
        <v>1940</v>
      </c>
      <c r="Q1712" s="15" t="str">
        <f t="shared" si="26"/>
        <v>41 - MEHERS</v>
      </c>
      <c r="R1712" s="146">
        <v>44673</v>
      </c>
      <c r="S1712" s="146">
        <v>44692</v>
      </c>
      <c r="T1712" s="80" t="s">
        <v>213</v>
      </c>
    </row>
    <row r="1713" spans="14:20">
      <c r="N1713" s="80">
        <v>41</v>
      </c>
      <c r="O1713" s="80">
        <v>41140</v>
      </c>
      <c r="P1713" s="80" t="s">
        <v>1941</v>
      </c>
      <c r="Q1713" s="15" t="str">
        <f t="shared" si="26"/>
        <v>41 - MILLANCAY</v>
      </c>
      <c r="R1713" s="146">
        <v>44664</v>
      </c>
      <c r="S1713" s="146">
        <v>44684</v>
      </c>
      <c r="T1713" s="80" t="s">
        <v>213</v>
      </c>
    </row>
    <row r="1714" spans="14:20">
      <c r="N1714" s="80">
        <v>41</v>
      </c>
      <c r="O1714" s="80">
        <v>41150</v>
      </c>
      <c r="P1714" s="80" t="s">
        <v>1942</v>
      </c>
      <c r="Q1714" s="15" t="str">
        <f t="shared" si="26"/>
        <v>41 - MONT-PRES-CHAMBORD</v>
      </c>
      <c r="R1714" s="146">
        <v>44645</v>
      </c>
      <c r="S1714" s="146">
        <v>44684</v>
      </c>
      <c r="T1714" s="80" t="s">
        <v>213</v>
      </c>
    </row>
    <row r="1715" spans="14:20">
      <c r="N1715" s="80">
        <v>41</v>
      </c>
      <c r="O1715" s="80">
        <v>41157</v>
      </c>
      <c r="P1715" s="80" t="s">
        <v>1943</v>
      </c>
      <c r="Q1715" s="15" t="str">
        <f t="shared" si="26"/>
        <v>41 - MUR-DE-SOLOGNE</v>
      </c>
      <c r="R1715" s="146">
        <v>44648</v>
      </c>
      <c r="S1715" s="146">
        <v>44692</v>
      </c>
      <c r="T1715" s="80" t="s">
        <v>213</v>
      </c>
    </row>
    <row r="1716" spans="14:20">
      <c r="N1716" s="80">
        <v>41</v>
      </c>
      <c r="O1716" s="80">
        <v>41160</v>
      </c>
      <c r="P1716" s="80" t="s">
        <v>1944</v>
      </c>
      <c r="Q1716" s="15" t="str">
        <f t="shared" si="26"/>
        <v>41 - NEUVY</v>
      </c>
      <c r="R1716" s="146">
        <v>44645</v>
      </c>
      <c r="S1716" s="146">
        <v>44684</v>
      </c>
      <c r="T1716" s="80" t="s">
        <v>213</v>
      </c>
    </row>
    <row r="1717" spans="14:20">
      <c r="N1717" s="80">
        <v>41</v>
      </c>
      <c r="O1717" s="80">
        <v>41166</v>
      </c>
      <c r="P1717" s="80" t="s">
        <v>1945</v>
      </c>
      <c r="Q1717" s="15" t="str">
        <f t="shared" si="26"/>
        <v>41 - OISLY</v>
      </c>
      <c r="R1717" s="146">
        <v>44673</v>
      </c>
      <c r="S1717" s="146">
        <v>44692</v>
      </c>
      <c r="T1717" s="80" t="s">
        <v>213</v>
      </c>
    </row>
    <row r="1718" spans="14:20">
      <c r="N1718" s="80">
        <v>41</v>
      </c>
      <c r="O1718" s="80">
        <v>41185</v>
      </c>
      <c r="P1718" s="80" t="s">
        <v>1946</v>
      </c>
      <c r="Q1718" s="15" t="str">
        <f t="shared" si="26"/>
        <v>41 - PRUNIERS-EN-SOLOGNE</v>
      </c>
      <c r="R1718" s="146">
        <v>44664</v>
      </c>
      <c r="S1718" s="146">
        <v>44684</v>
      </c>
      <c r="T1718" s="80" t="s">
        <v>213</v>
      </c>
    </row>
    <row r="1719" spans="14:20">
      <c r="N1719" s="80">
        <v>41</v>
      </c>
      <c r="O1719" s="80">
        <v>41194</v>
      </c>
      <c r="P1719" s="80" t="s">
        <v>1947</v>
      </c>
      <c r="Q1719" s="15" t="str">
        <f t="shared" si="26"/>
        <v>41 - ROMORANTIN-LANTHENAY</v>
      </c>
      <c r="R1719" s="146">
        <v>44664</v>
      </c>
      <c r="S1719" s="146">
        <v>44684</v>
      </c>
      <c r="T1719" s="80" t="s">
        <v>213</v>
      </c>
    </row>
    <row r="1720" spans="14:20">
      <c r="N1720" s="80">
        <v>41</v>
      </c>
      <c r="O1720" s="80">
        <v>41195</v>
      </c>
      <c r="P1720" s="80" t="s">
        <v>1948</v>
      </c>
      <c r="Q1720" s="15" t="str">
        <f t="shared" si="26"/>
        <v>41 - ROUGEOU</v>
      </c>
      <c r="R1720" s="146">
        <v>44673</v>
      </c>
      <c r="S1720" s="146">
        <v>44692</v>
      </c>
      <c r="T1720" s="80" t="s">
        <v>213</v>
      </c>
    </row>
    <row r="1721" spans="14:20">
      <c r="N1721" s="80">
        <v>41</v>
      </c>
      <c r="O1721" s="80">
        <v>41212</v>
      </c>
      <c r="P1721" s="80" t="s">
        <v>1949</v>
      </c>
      <c r="Q1721" s="15" t="str">
        <f t="shared" si="26"/>
        <v>41 - SAINT-GERVAIS-LA-FORET</v>
      </c>
      <c r="R1721" s="146">
        <v>44648</v>
      </c>
      <c r="S1721" s="146">
        <v>44684</v>
      </c>
      <c r="T1721" s="80" t="s">
        <v>213</v>
      </c>
    </row>
    <row r="1722" spans="14:20">
      <c r="N1722" s="80">
        <v>41</v>
      </c>
      <c r="O1722" s="80">
        <v>41218</v>
      </c>
      <c r="P1722" s="80" t="s">
        <v>1950</v>
      </c>
      <c r="Q1722" s="15" t="str">
        <f t="shared" si="26"/>
        <v>41 - SAINT-JULIEN-SUR-CHER</v>
      </c>
      <c r="R1722" s="146">
        <v>44664</v>
      </c>
      <c r="S1722" s="146">
        <v>44684</v>
      </c>
      <c r="T1722" s="80" t="s">
        <v>213</v>
      </c>
    </row>
    <row r="1723" spans="14:20">
      <c r="N1723" s="80">
        <v>41</v>
      </c>
      <c r="O1723" s="80">
        <v>41235</v>
      </c>
      <c r="P1723" s="80" t="s">
        <v>1951</v>
      </c>
      <c r="Q1723" s="15" t="str">
        <f t="shared" si="26"/>
        <v>41 - SARGÉ SUR BRAYE</v>
      </c>
      <c r="R1723" s="146">
        <v>44688</v>
      </c>
      <c r="S1723" s="146">
        <v>44711</v>
      </c>
      <c r="T1723" s="80" t="s">
        <v>213</v>
      </c>
    </row>
    <row r="1724" spans="14:20">
      <c r="N1724" s="80">
        <v>41</v>
      </c>
      <c r="O1724" s="80">
        <v>41237</v>
      </c>
      <c r="P1724" s="80" t="s">
        <v>1952</v>
      </c>
      <c r="Q1724" s="15" t="str">
        <f t="shared" si="26"/>
        <v>41 - SASSAY</v>
      </c>
      <c r="R1724" s="146">
        <v>44673</v>
      </c>
      <c r="S1724" s="146">
        <v>44692</v>
      </c>
      <c r="T1724" s="80" t="s">
        <v>213</v>
      </c>
    </row>
    <row r="1725" spans="14:20">
      <c r="N1725" s="80">
        <v>41</v>
      </c>
      <c r="O1725" s="80">
        <v>41238</v>
      </c>
      <c r="P1725" s="80" t="s">
        <v>1953</v>
      </c>
      <c r="Q1725" s="15" t="str">
        <f t="shared" si="26"/>
        <v>41 - SAVIGNY SUR BRAYE</v>
      </c>
      <c r="R1725" s="146">
        <v>44688</v>
      </c>
      <c r="S1725" s="146">
        <v>44711</v>
      </c>
      <c r="T1725" s="80" t="s">
        <v>213</v>
      </c>
    </row>
    <row r="1726" spans="14:20">
      <c r="N1726" s="80">
        <v>41</v>
      </c>
      <c r="O1726" s="80">
        <v>41247</v>
      </c>
      <c r="P1726" s="80" t="s">
        <v>1954</v>
      </c>
      <c r="Q1726" s="15" t="str">
        <f t="shared" si="26"/>
        <v>41 - SOINGS-EN-SOLOGNE</v>
      </c>
      <c r="R1726" s="146">
        <v>44648</v>
      </c>
      <c r="S1726" s="146">
        <v>44692</v>
      </c>
      <c r="T1726" s="80" t="s">
        <v>213</v>
      </c>
    </row>
    <row r="1727" spans="14:20">
      <c r="N1727" s="80">
        <v>41</v>
      </c>
      <c r="O1727" s="80">
        <v>41251</v>
      </c>
      <c r="P1727" s="80" t="s">
        <v>1955</v>
      </c>
      <c r="Q1727" s="15" t="str">
        <f t="shared" si="26"/>
        <v>41 - SOUVIGNY EN SOLOGNE</v>
      </c>
      <c r="R1727" s="146">
        <v>44694</v>
      </c>
      <c r="S1727" s="146">
        <v>44719</v>
      </c>
      <c r="T1727" s="80" t="s">
        <v>213</v>
      </c>
    </row>
    <row r="1728" spans="14:20">
      <c r="N1728" s="80">
        <v>41</v>
      </c>
      <c r="O1728" s="80">
        <v>41262</v>
      </c>
      <c r="P1728" s="80" t="s">
        <v>1956</v>
      </c>
      <c r="Q1728" s="15" t="str">
        <f t="shared" si="26"/>
        <v>41 - TOUR-EN-SOLOGNE</v>
      </c>
      <c r="R1728" s="146">
        <v>44636</v>
      </c>
      <c r="S1728" s="146">
        <v>44684</v>
      </c>
      <c r="T1728" s="80" t="s">
        <v>213</v>
      </c>
    </row>
    <row r="1729" spans="14:20">
      <c r="N1729" s="80">
        <v>41</v>
      </c>
      <c r="O1729" s="80">
        <v>41268</v>
      </c>
      <c r="P1729" s="80" t="s">
        <v>1957</v>
      </c>
      <c r="Q1729" s="15" t="str">
        <f t="shared" si="26"/>
        <v>41 - VEILLEINS</v>
      </c>
      <c r="R1729" s="146">
        <v>44664</v>
      </c>
      <c r="S1729" s="146">
        <v>44684</v>
      </c>
      <c r="T1729" s="80" t="s">
        <v>213</v>
      </c>
    </row>
    <row r="1730" spans="14:20">
      <c r="N1730" s="80">
        <v>41</v>
      </c>
      <c r="O1730" s="80">
        <v>41280</v>
      </c>
      <c r="P1730" s="80" t="s">
        <v>1958</v>
      </c>
      <c r="Q1730" s="15" t="str">
        <f t="shared" si="26"/>
        <v>41 - VILLEFRANCHE-SUR-CHER</v>
      </c>
      <c r="R1730" s="146">
        <v>44664</v>
      </c>
      <c r="S1730" s="146">
        <v>44684</v>
      </c>
      <c r="T1730" s="80" t="s">
        <v>213</v>
      </c>
    </row>
    <row r="1731" spans="14:20">
      <c r="N1731" s="80">
        <v>41</v>
      </c>
      <c r="O1731" s="80">
        <v>41282</v>
      </c>
      <c r="P1731" s="80" t="s">
        <v>1959</v>
      </c>
      <c r="Q1731" s="15" t="str">
        <f t="shared" si="26"/>
        <v>41 - VILLEHERVIERS</v>
      </c>
      <c r="R1731" s="146">
        <v>44664</v>
      </c>
      <c r="S1731" s="146">
        <v>44684</v>
      </c>
      <c r="T1731" s="80" t="s">
        <v>213</v>
      </c>
    </row>
    <row r="1732" spans="14:20">
      <c r="N1732" s="80">
        <v>41</v>
      </c>
      <c r="O1732" s="80">
        <v>41295</v>
      </c>
      <c r="P1732" s="80" t="s">
        <v>1960</v>
      </c>
      <c r="Q1732" s="15" t="str">
        <f t="shared" si="26"/>
        <v>41 - VINEUIL</v>
      </c>
      <c r="R1732" s="146">
        <v>44648</v>
      </c>
      <c r="S1732" s="146">
        <v>44684</v>
      </c>
      <c r="T1732" s="80" t="s">
        <v>213</v>
      </c>
    </row>
    <row r="1733" spans="14:20">
      <c r="N1733" s="80">
        <v>41</v>
      </c>
      <c r="O1733" s="80">
        <v>41296</v>
      </c>
      <c r="P1733" s="80" t="s">
        <v>1961</v>
      </c>
      <c r="Q1733" s="15" t="str">
        <f t="shared" si="26"/>
        <v>41 - VOUZON</v>
      </c>
      <c r="R1733" s="146">
        <v>44694</v>
      </c>
      <c r="S1733" s="146">
        <v>44719</v>
      </c>
      <c r="T1733" s="80" t="s">
        <v>213</v>
      </c>
    </row>
    <row r="1734" spans="14:20">
      <c r="N1734" s="80">
        <v>42</v>
      </c>
      <c r="O1734" s="80">
        <v>42037</v>
      </c>
      <c r="P1734" s="80" t="s">
        <v>1962</v>
      </c>
      <c r="Q1734" s="15" t="str">
        <f t="shared" si="26"/>
        <v>42 - CHALAIN D’UZORE</v>
      </c>
      <c r="R1734" s="146"/>
      <c r="S1734" s="146"/>
      <c r="T1734" s="80" t="s">
        <v>213</v>
      </c>
    </row>
    <row r="1735" spans="14:20">
      <c r="N1735" s="80">
        <v>42</v>
      </c>
      <c r="O1735" s="80">
        <v>42038</v>
      </c>
      <c r="P1735" s="80" t="s">
        <v>1963</v>
      </c>
      <c r="Q1735" s="15" t="str">
        <f t="shared" si="26"/>
        <v>42 - CHALAIN LE COMTAL</v>
      </c>
      <c r="R1735" s="146"/>
      <c r="S1735" s="146"/>
      <c r="T1735" s="80" t="s">
        <v>213</v>
      </c>
    </row>
    <row r="1736" spans="14:20">
      <c r="N1736" s="80">
        <v>42</v>
      </c>
      <c r="O1736" s="80">
        <v>42041</v>
      </c>
      <c r="P1736" s="80" t="s">
        <v>1964</v>
      </c>
      <c r="Q1736" s="15" t="str">
        <f t="shared" si="26"/>
        <v>42 - CHAMBEON</v>
      </c>
      <c r="R1736" s="146"/>
      <c r="S1736" s="146"/>
      <c r="T1736" s="80" t="s">
        <v>213</v>
      </c>
    </row>
    <row r="1737" spans="14:20">
      <c r="N1737" s="80">
        <v>42</v>
      </c>
      <c r="O1737" s="80">
        <v>42046</v>
      </c>
      <c r="P1737" s="80" t="s">
        <v>1965</v>
      </c>
      <c r="Q1737" s="15" t="str">
        <f t="shared" si="26"/>
        <v>42 - CHAMPDIEU</v>
      </c>
      <c r="R1737" s="146"/>
      <c r="S1737" s="146"/>
      <c r="T1737" s="80" t="s">
        <v>213</v>
      </c>
    </row>
    <row r="1738" spans="14:20">
      <c r="N1738" s="80">
        <v>42</v>
      </c>
      <c r="O1738" s="80">
        <v>42130</v>
      </c>
      <c r="P1738" s="80" t="s">
        <v>1966</v>
      </c>
      <c r="Q1738" s="15" t="str">
        <f t="shared" si="26"/>
        <v>42 - MAGNEUX HTE RIVE</v>
      </c>
      <c r="R1738" s="146"/>
      <c r="S1738" s="146"/>
      <c r="T1738" s="80" t="s">
        <v>213</v>
      </c>
    </row>
    <row r="1739" spans="14:20">
      <c r="N1739" s="80">
        <v>42</v>
      </c>
      <c r="O1739" s="80">
        <v>42134</v>
      </c>
      <c r="P1739" s="80" t="s">
        <v>1967</v>
      </c>
      <c r="Q1739" s="15" t="str">
        <f t="shared" si="26"/>
        <v>42 - MARCILLY LE CHATEL</v>
      </c>
      <c r="R1739" s="146"/>
      <c r="S1739" s="146"/>
      <c r="T1739" s="80" t="s">
        <v>213</v>
      </c>
    </row>
    <row r="1740" spans="14:20">
      <c r="N1740" s="80">
        <v>42</v>
      </c>
      <c r="O1740" s="80">
        <v>42150</v>
      </c>
      <c r="P1740" s="80" t="s">
        <v>1968</v>
      </c>
      <c r="Q1740" s="15" t="str">
        <f t="shared" ref="Q1740:Q1803" si="27">CONCATENATE(N1740," - ",P1740)</f>
        <v>42 - MONTVERDUN</v>
      </c>
      <c r="R1740" s="146"/>
      <c r="S1740" s="146"/>
      <c r="T1740" s="80" t="s">
        <v>213</v>
      </c>
    </row>
    <row r="1741" spans="14:20">
      <c r="N1741" s="80">
        <v>42</v>
      </c>
      <c r="O1741" s="80">
        <v>42151</v>
      </c>
      <c r="P1741" s="80" t="s">
        <v>1969</v>
      </c>
      <c r="Q1741" s="15" t="str">
        <f t="shared" si="27"/>
        <v>42 - MORNAND EN FOREZ</v>
      </c>
      <c r="R1741" s="146"/>
      <c r="S1741" s="146"/>
      <c r="T1741" s="80" t="s">
        <v>213</v>
      </c>
    </row>
    <row r="1742" spans="14:20">
      <c r="N1742" s="80">
        <v>42</v>
      </c>
      <c r="O1742" s="80">
        <v>42174</v>
      </c>
      <c r="P1742" s="80" t="s">
        <v>1970</v>
      </c>
      <c r="Q1742" s="15" t="str">
        <f t="shared" si="27"/>
        <v>42 - PONCINS</v>
      </c>
      <c r="R1742" s="146"/>
      <c r="S1742" s="146"/>
      <c r="T1742" s="80" t="s">
        <v>213</v>
      </c>
    </row>
    <row r="1743" spans="14:20">
      <c r="N1743" s="80">
        <v>42</v>
      </c>
      <c r="O1743" s="80">
        <v>42179</v>
      </c>
      <c r="P1743" s="80" t="s">
        <v>1971</v>
      </c>
      <c r="Q1743" s="15" t="str">
        <f t="shared" si="27"/>
        <v>42 - PRALONG</v>
      </c>
      <c r="R1743" s="146"/>
      <c r="S1743" s="146"/>
      <c r="T1743" s="80" t="s">
        <v>213</v>
      </c>
    </row>
    <row r="1744" spans="14:20">
      <c r="N1744" s="80">
        <v>42</v>
      </c>
      <c r="O1744" s="80">
        <v>42197</v>
      </c>
      <c r="P1744" s="80" t="s">
        <v>1972</v>
      </c>
      <c r="Q1744" s="15" t="str">
        <f t="shared" si="27"/>
        <v>42 - SAINTE AGATHE LA BOUTERESSE</v>
      </c>
      <c r="R1744" s="146"/>
      <c r="S1744" s="146"/>
      <c r="T1744" s="80" t="s">
        <v>213</v>
      </c>
    </row>
    <row r="1745" spans="14:20">
      <c r="N1745" s="80">
        <v>42</v>
      </c>
      <c r="O1745" s="80">
        <v>42219</v>
      </c>
      <c r="P1745" s="80" t="s">
        <v>1973</v>
      </c>
      <c r="Q1745" s="15" t="str">
        <f t="shared" si="27"/>
        <v>42 - ST ETIENNE LE MOLARD</v>
      </c>
      <c r="R1745" s="146"/>
      <c r="S1745" s="146"/>
      <c r="T1745" s="80" t="s">
        <v>213</v>
      </c>
    </row>
    <row r="1746" spans="14:20">
      <c r="N1746" s="80">
        <v>42</v>
      </c>
      <c r="O1746" s="80">
        <v>42269</v>
      </c>
      <c r="P1746" s="80" t="s">
        <v>1974</v>
      </c>
      <c r="Q1746" s="15" t="str">
        <f t="shared" si="27"/>
        <v>42 - ST PAUL D’UZORE</v>
      </c>
      <c r="R1746" s="146"/>
      <c r="S1746" s="146"/>
      <c r="T1746" s="80" t="s">
        <v>213</v>
      </c>
    </row>
    <row r="1747" spans="14:20">
      <c r="N1747" s="80">
        <v>42</v>
      </c>
      <c r="O1747" s="80">
        <v>42299</v>
      </c>
      <c r="P1747" s="80" t="s">
        <v>1975</v>
      </c>
      <c r="Q1747" s="15" t="str">
        <f t="shared" si="27"/>
        <v>42 - SAVIGNEUX</v>
      </c>
      <c r="R1747" s="146"/>
      <c r="S1747" s="146"/>
      <c r="T1747" s="80" t="s">
        <v>213</v>
      </c>
    </row>
    <row r="1748" spans="14:20">
      <c r="N1748" s="80">
        <v>44</v>
      </c>
      <c r="O1748" s="80">
        <v>44001</v>
      </c>
      <c r="P1748" s="80" t="s">
        <v>1976</v>
      </c>
      <c r="Q1748" s="15" t="str">
        <f t="shared" si="27"/>
        <v>44 - ABBARETZ</v>
      </c>
      <c r="R1748" s="146">
        <v>44638</v>
      </c>
      <c r="S1748" s="146">
        <v>44769</v>
      </c>
      <c r="T1748" s="80" t="s">
        <v>213</v>
      </c>
    </row>
    <row r="1749" spans="14:20">
      <c r="N1749" s="80">
        <v>44</v>
      </c>
      <c r="O1749" s="80">
        <v>44002</v>
      </c>
      <c r="P1749" s="80" t="s">
        <v>1977</v>
      </c>
      <c r="Q1749" s="15" t="str">
        <f t="shared" si="27"/>
        <v>44 - AIGREFEUILLE SUR MAINE</v>
      </c>
      <c r="R1749" s="146">
        <v>44627</v>
      </c>
      <c r="S1749" s="146">
        <v>44788</v>
      </c>
      <c r="T1749" s="80" t="s">
        <v>213</v>
      </c>
    </row>
    <row r="1750" spans="14:20">
      <c r="N1750" s="80">
        <v>44</v>
      </c>
      <c r="O1750" s="80">
        <v>44003</v>
      </c>
      <c r="P1750" s="80" t="s">
        <v>1978</v>
      </c>
      <c r="Q1750" s="15" t="str">
        <f t="shared" si="27"/>
        <v>44 - ANCENIS SAINT GEREON</v>
      </c>
      <c r="R1750" s="146">
        <v>44627</v>
      </c>
      <c r="S1750" s="146">
        <v>44788</v>
      </c>
      <c r="T1750" s="80" t="s">
        <v>213</v>
      </c>
    </row>
    <row r="1751" spans="14:20">
      <c r="N1751" s="80">
        <v>44</v>
      </c>
      <c r="O1751" s="80">
        <v>44005</v>
      </c>
      <c r="P1751" s="80" t="s">
        <v>1979</v>
      </c>
      <c r="Q1751" s="15" t="str">
        <f t="shared" si="27"/>
        <v>44 - CHAUMES EN RETZ</v>
      </c>
      <c r="R1751" s="146">
        <v>44627</v>
      </c>
      <c r="S1751" s="146">
        <v>44769</v>
      </c>
      <c r="T1751" s="80" t="s">
        <v>213</v>
      </c>
    </row>
    <row r="1752" spans="14:20">
      <c r="N1752" s="80">
        <v>44</v>
      </c>
      <c r="O1752" s="80">
        <v>44006</v>
      </c>
      <c r="P1752" s="80" t="s">
        <v>1980</v>
      </c>
      <c r="Q1752" s="15" t="str">
        <f t="shared" si="27"/>
        <v>44 - ASSERAC</v>
      </c>
      <c r="R1752" s="146"/>
      <c r="S1752" s="146"/>
      <c r="T1752" s="80" t="s">
        <v>213</v>
      </c>
    </row>
    <row r="1753" spans="14:20">
      <c r="N1753" s="80">
        <v>44</v>
      </c>
      <c r="O1753" s="80">
        <v>44007</v>
      </c>
      <c r="P1753" s="80" t="s">
        <v>1981</v>
      </c>
      <c r="Q1753" s="15" t="str">
        <f t="shared" si="27"/>
        <v>44 - AVESSAC</v>
      </c>
      <c r="R1753" s="146"/>
      <c r="S1753" s="146"/>
      <c r="T1753" s="80" t="s">
        <v>213</v>
      </c>
    </row>
    <row r="1754" spans="14:20">
      <c r="N1754" s="80">
        <v>44</v>
      </c>
      <c r="O1754" s="80">
        <v>44009</v>
      </c>
      <c r="P1754" s="80" t="s">
        <v>1982</v>
      </c>
      <c r="Q1754" s="15" t="str">
        <f t="shared" si="27"/>
        <v>44 - BASSE GOULAINE</v>
      </c>
      <c r="R1754" s="146">
        <v>44627</v>
      </c>
      <c r="S1754" s="146">
        <v>44722</v>
      </c>
      <c r="T1754" s="80" t="s">
        <v>213</v>
      </c>
    </row>
    <row r="1755" spans="14:20">
      <c r="N1755" s="80">
        <v>44</v>
      </c>
      <c r="O1755" s="80">
        <v>44010</v>
      </c>
      <c r="P1755" s="80" t="s">
        <v>1983</v>
      </c>
      <c r="Q1755" s="15" t="str">
        <f t="shared" si="27"/>
        <v>44 - BATZ SUR MER</v>
      </c>
      <c r="R1755" s="146"/>
      <c r="S1755" s="146"/>
      <c r="T1755" s="80" t="s">
        <v>213</v>
      </c>
    </row>
    <row r="1756" spans="14:20">
      <c r="N1756" s="80">
        <v>44</v>
      </c>
      <c r="O1756" s="80">
        <v>44012</v>
      </c>
      <c r="P1756" s="80" t="s">
        <v>1984</v>
      </c>
      <c r="Q1756" s="15" t="str">
        <f t="shared" si="27"/>
        <v>44 - BERNERIE EN RETZ</v>
      </c>
      <c r="R1756" s="146">
        <v>44627</v>
      </c>
      <c r="S1756" s="146">
        <v>44769</v>
      </c>
      <c r="T1756" s="80" t="s">
        <v>213</v>
      </c>
    </row>
    <row r="1757" spans="14:20">
      <c r="N1757" s="80">
        <v>44</v>
      </c>
      <c r="O1757" s="80">
        <v>44013</v>
      </c>
      <c r="P1757" s="80" t="s">
        <v>1985</v>
      </c>
      <c r="Q1757" s="15" t="str">
        <f t="shared" si="27"/>
        <v>44 - BESNE</v>
      </c>
      <c r="R1757" s="146">
        <v>44637</v>
      </c>
      <c r="S1757" s="146">
        <v>44722</v>
      </c>
      <c r="T1757" s="80" t="s">
        <v>213</v>
      </c>
    </row>
    <row r="1758" spans="14:20">
      <c r="N1758" s="80">
        <v>44</v>
      </c>
      <c r="O1758" s="80">
        <v>44014</v>
      </c>
      <c r="P1758" s="80" t="s">
        <v>1986</v>
      </c>
      <c r="Q1758" s="15" t="str">
        <f t="shared" si="27"/>
        <v>44 - BIGNON</v>
      </c>
      <c r="R1758" s="146">
        <v>44627</v>
      </c>
      <c r="S1758" s="146">
        <v>44742</v>
      </c>
      <c r="T1758" s="80" t="s">
        <v>213</v>
      </c>
    </row>
    <row r="1759" spans="14:20">
      <c r="N1759" s="80">
        <v>44</v>
      </c>
      <c r="O1759" s="80">
        <v>44015</v>
      </c>
      <c r="P1759" s="80" t="s">
        <v>1987</v>
      </c>
      <c r="Q1759" s="15" t="str">
        <f t="shared" si="27"/>
        <v>44 - BLAIN</v>
      </c>
      <c r="R1759" s="146">
        <v>44641</v>
      </c>
      <c r="S1759" s="146">
        <v>44722</v>
      </c>
      <c r="T1759" s="80" t="s">
        <v>213</v>
      </c>
    </row>
    <row r="1760" spans="14:20">
      <c r="N1760" s="80">
        <v>44</v>
      </c>
      <c r="O1760" s="80">
        <v>44016</v>
      </c>
      <c r="P1760" s="80" t="s">
        <v>1988</v>
      </c>
      <c r="Q1760" s="15" t="str">
        <f t="shared" si="27"/>
        <v>44 - BOISSIERE DU DORE</v>
      </c>
      <c r="R1760" s="146">
        <v>44627</v>
      </c>
      <c r="S1760" s="146">
        <v>44788</v>
      </c>
      <c r="T1760" s="80" t="s">
        <v>213</v>
      </c>
    </row>
    <row r="1761" spans="14:20">
      <c r="N1761" s="80">
        <v>44</v>
      </c>
      <c r="O1761" s="80">
        <v>44018</v>
      </c>
      <c r="P1761" s="80" t="s">
        <v>1989</v>
      </c>
      <c r="Q1761" s="15" t="str">
        <f t="shared" si="27"/>
        <v>44 - BOUAYE</v>
      </c>
      <c r="R1761" s="146">
        <v>44627</v>
      </c>
      <c r="S1761" s="146">
        <v>44788</v>
      </c>
      <c r="T1761" s="80" t="s">
        <v>213</v>
      </c>
    </row>
    <row r="1762" spans="14:20">
      <c r="N1762" s="80">
        <v>44</v>
      </c>
      <c r="O1762" s="80">
        <v>44019</v>
      </c>
      <c r="P1762" s="80" t="s">
        <v>1990</v>
      </c>
      <c r="Q1762" s="15" t="str">
        <f t="shared" si="27"/>
        <v>44 - BOUEE</v>
      </c>
      <c r="R1762" s="146">
        <v>44627</v>
      </c>
      <c r="S1762" s="146">
        <v>44729</v>
      </c>
      <c r="T1762" s="80" t="s">
        <v>213</v>
      </c>
    </row>
    <row r="1763" spans="14:20">
      <c r="N1763" s="80">
        <v>44</v>
      </c>
      <c r="O1763" s="80">
        <v>44020</v>
      </c>
      <c r="P1763" s="80" t="s">
        <v>1991</v>
      </c>
      <c r="Q1763" s="15" t="str">
        <f t="shared" si="27"/>
        <v>44 - BOUGUENAIS</v>
      </c>
      <c r="R1763" s="146">
        <v>44627</v>
      </c>
      <c r="S1763" s="146">
        <v>44722</v>
      </c>
      <c r="T1763" s="80" t="s">
        <v>213</v>
      </c>
    </row>
    <row r="1764" spans="14:20">
      <c r="N1764" s="80">
        <v>44</v>
      </c>
      <c r="O1764" s="80">
        <v>44021</v>
      </c>
      <c r="P1764" s="80" t="s">
        <v>1992</v>
      </c>
      <c r="Q1764" s="15" t="str">
        <f t="shared" si="27"/>
        <v>44 - VILLENEUVE EN RETZ</v>
      </c>
      <c r="R1764" s="146">
        <v>44627</v>
      </c>
      <c r="S1764" s="146">
        <v>44769</v>
      </c>
      <c r="T1764" s="80" t="s">
        <v>213</v>
      </c>
    </row>
    <row r="1765" spans="14:20">
      <c r="N1765" s="80">
        <v>44</v>
      </c>
      <c r="O1765" s="80">
        <v>44022</v>
      </c>
      <c r="P1765" s="80" t="s">
        <v>1993</v>
      </c>
      <c r="Q1765" s="15" t="str">
        <f t="shared" si="27"/>
        <v>44 - BOUSSAY</v>
      </c>
      <c r="R1765" s="146">
        <v>44627</v>
      </c>
      <c r="S1765" s="146">
        <v>44742</v>
      </c>
      <c r="T1765" s="80" t="s">
        <v>213</v>
      </c>
    </row>
    <row r="1766" spans="14:20">
      <c r="N1766" s="80">
        <v>44</v>
      </c>
      <c r="O1766" s="80">
        <v>44023</v>
      </c>
      <c r="P1766" s="80" t="s">
        <v>1994</v>
      </c>
      <c r="Q1766" s="15" t="str">
        <f t="shared" si="27"/>
        <v>44 - BOUVRON</v>
      </c>
      <c r="R1766" s="146">
        <v>44646</v>
      </c>
      <c r="S1766" s="146">
        <v>44788</v>
      </c>
      <c r="T1766" s="80" t="s">
        <v>213</v>
      </c>
    </row>
    <row r="1767" spans="14:20">
      <c r="N1767" s="80">
        <v>44</v>
      </c>
      <c r="O1767" s="80">
        <v>44024</v>
      </c>
      <c r="P1767" s="80" t="s">
        <v>1995</v>
      </c>
      <c r="Q1767" s="15" t="str">
        <f t="shared" si="27"/>
        <v>44 - BRAINS</v>
      </c>
      <c r="R1767" s="146">
        <v>44627</v>
      </c>
      <c r="S1767" s="146">
        <v>44722</v>
      </c>
      <c r="T1767" s="80" t="s">
        <v>213</v>
      </c>
    </row>
    <row r="1768" spans="14:20">
      <c r="N1768" s="80">
        <v>44</v>
      </c>
      <c r="O1768" s="80">
        <v>44025</v>
      </c>
      <c r="P1768" s="80" t="s">
        <v>1996</v>
      </c>
      <c r="Q1768" s="15" t="str">
        <f t="shared" si="27"/>
        <v>44 - CAMPBON</v>
      </c>
      <c r="R1768" s="146">
        <v>44646</v>
      </c>
      <c r="S1768" s="146">
        <v>44722</v>
      </c>
      <c r="T1768" s="80" t="s">
        <v>213</v>
      </c>
    </row>
    <row r="1769" spans="14:20">
      <c r="N1769" s="80">
        <v>44</v>
      </c>
      <c r="O1769" s="80">
        <v>44026</v>
      </c>
      <c r="P1769" s="80" t="s">
        <v>1997</v>
      </c>
      <c r="Q1769" s="15" t="str">
        <f t="shared" si="27"/>
        <v>44 - CARQUEFOU</v>
      </c>
      <c r="R1769" s="146">
        <v>44627</v>
      </c>
      <c r="S1769" s="146">
        <v>44722</v>
      </c>
      <c r="T1769" s="80" t="s">
        <v>213</v>
      </c>
    </row>
    <row r="1770" spans="14:20">
      <c r="N1770" s="80">
        <v>44</v>
      </c>
      <c r="O1770" s="80">
        <v>44027</v>
      </c>
      <c r="P1770" s="80" t="s">
        <v>1998</v>
      </c>
      <c r="Q1770" s="15" t="str">
        <f t="shared" si="27"/>
        <v>44 - CASSON</v>
      </c>
      <c r="R1770" s="146">
        <v>44641</v>
      </c>
      <c r="S1770" s="146">
        <v>44722</v>
      </c>
      <c r="T1770" s="80" t="s">
        <v>213</v>
      </c>
    </row>
    <row r="1771" spans="14:20">
      <c r="N1771" s="80">
        <v>44</v>
      </c>
      <c r="O1771" s="80">
        <v>44028</v>
      </c>
      <c r="P1771" s="80" t="s">
        <v>1999</v>
      </c>
      <c r="Q1771" s="15" t="str">
        <f t="shared" si="27"/>
        <v>44 - CELLIER</v>
      </c>
      <c r="R1771" s="146">
        <v>44627</v>
      </c>
      <c r="S1771" s="146">
        <v>44742</v>
      </c>
      <c r="T1771" s="80" t="s">
        <v>213</v>
      </c>
    </row>
    <row r="1772" spans="14:20">
      <c r="N1772" s="80">
        <v>44</v>
      </c>
      <c r="O1772" s="80">
        <v>44029</v>
      </c>
      <c r="P1772" s="80" t="s">
        <v>2000</v>
      </c>
      <c r="Q1772" s="15" t="str">
        <f t="shared" si="27"/>
        <v>44 - DIVATTE SUR LOIRE</v>
      </c>
      <c r="R1772" s="146">
        <v>44627</v>
      </c>
      <c r="S1772" s="146">
        <v>44742</v>
      </c>
      <c r="T1772" s="80" t="s">
        <v>213</v>
      </c>
    </row>
    <row r="1773" spans="14:20">
      <c r="N1773" s="80">
        <v>44</v>
      </c>
      <c r="O1773" s="80">
        <v>44030</v>
      </c>
      <c r="P1773" s="80" t="s">
        <v>2001</v>
      </c>
      <c r="Q1773" s="15" t="str">
        <f t="shared" si="27"/>
        <v>44 - CHAPELLE DES MARAIS</v>
      </c>
      <c r="R1773" s="146"/>
      <c r="S1773" s="146"/>
      <c r="T1773" s="80" t="s">
        <v>213</v>
      </c>
    </row>
    <row r="1774" spans="14:20">
      <c r="N1774" s="80">
        <v>44</v>
      </c>
      <c r="O1774" s="80">
        <v>44031</v>
      </c>
      <c r="P1774" s="80" t="s">
        <v>2002</v>
      </c>
      <c r="Q1774" s="15" t="str">
        <f t="shared" si="27"/>
        <v>44 - CHAPELLE GLAIN</v>
      </c>
      <c r="R1774" s="146">
        <v>44627</v>
      </c>
      <c r="S1774" s="146">
        <v>44722</v>
      </c>
      <c r="T1774" s="80" t="s">
        <v>213</v>
      </c>
    </row>
    <row r="1775" spans="14:20">
      <c r="N1775" s="80">
        <v>44</v>
      </c>
      <c r="O1775" s="80">
        <v>44032</v>
      </c>
      <c r="P1775" s="80" t="s">
        <v>2003</v>
      </c>
      <c r="Q1775" s="15" t="str">
        <f t="shared" si="27"/>
        <v>44 - CHAPELLE HEULIN</v>
      </c>
      <c r="R1775" s="146">
        <v>44627</v>
      </c>
      <c r="S1775" s="146">
        <v>44742</v>
      </c>
      <c r="T1775" s="80" t="s">
        <v>213</v>
      </c>
    </row>
    <row r="1776" spans="14:20">
      <c r="N1776" s="80">
        <v>44</v>
      </c>
      <c r="O1776" s="80">
        <v>44033</v>
      </c>
      <c r="P1776" s="80" t="s">
        <v>2004</v>
      </c>
      <c r="Q1776" s="15" t="str">
        <f t="shared" si="27"/>
        <v>44 - CHAPELLE LAUNAY</v>
      </c>
      <c r="R1776" s="146">
        <v>44627</v>
      </c>
      <c r="S1776" s="146">
        <v>44722</v>
      </c>
      <c r="T1776" s="80" t="s">
        <v>213</v>
      </c>
    </row>
    <row r="1777" spans="14:20">
      <c r="N1777" s="80">
        <v>44</v>
      </c>
      <c r="O1777" s="80">
        <v>44035</v>
      </c>
      <c r="P1777" s="80" t="s">
        <v>2005</v>
      </c>
      <c r="Q1777" s="15" t="str">
        <f t="shared" si="27"/>
        <v>44 - CHAPELLE SUR ERDRE</v>
      </c>
      <c r="R1777" s="146">
        <v>44646</v>
      </c>
      <c r="S1777" s="146">
        <v>44722</v>
      </c>
      <c r="T1777" s="80" t="s">
        <v>213</v>
      </c>
    </row>
    <row r="1778" spans="14:20">
      <c r="N1778" s="80">
        <v>44</v>
      </c>
      <c r="O1778" s="80">
        <v>44036</v>
      </c>
      <c r="P1778" s="80" t="s">
        <v>2006</v>
      </c>
      <c r="Q1778" s="15" t="str">
        <f t="shared" si="27"/>
        <v>44 - CHATEAUBRIANT</v>
      </c>
      <c r="R1778" s="146">
        <v>44650</v>
      </c>
      <c r="S1778" s="146">
        <v>44722</v>
      </c>
      <c r="T1778" s="80" t="s">
        <v>213</v>
      </c>
    </row>
    <row r="1779" spans="14:20">
      <c r="N1779" s="80">
        <v>44</v>
      </c>
      <c r="O1779" s="80">
        <v>44037</v>
      </c>
      <c r="P1779" s="80" t="s">
        <v>2007</v>
      </c>
      <c r="Q1779" s="15" t="str">
        <f t="shared" si="27"/>
        <v>44 - CHATEAU THEBAUD</v>
      </c>
      <c r="R1779" s="146">
        <v>44627</v>
      </c>
      <c r="S1779" s="146">
        <v>44742</v>
      </c>
      <c r="T1779" s="80" t="s">
        <v>213</v>
      </c>
    </row>
    <row r="1780" spans="14:20">
      <c r="N1780" s="80">
        <v>44</v>
      </c>
      <c r="O1780" s="80">
        <v>44038</v>
      </c>
      <c r="P1780" s="80" t="s">
        <v>2008</v>
      </c>
      <c r="Q1780" s="15" t="str">
        <f t="shared" si="27"/>
        <v>44 - CHAUVE</v>
      </c>
      <c r="R1780" s="146">
        <v>44627</v>
      </c>
      <c r="S1780" s="146">
        <v>44769</v>
      </c>
      <c r="T1780" s="80" t="s">
        <v>213</v>
      </c>
    </row>
    <row r="1781" spans="14:20">
      <c r="N1781" s="80">
        <v>44</v>
      </c>
      <c r="O1781" s="80">
        <v>44039</v>
      </c>
      <c r="P1781" s="80" t="s">
        <v>2009</v>
      </c>
      <c r="Q1781" s="15" t="str">
        <f t="shared" si="27"/>
        <v>44 - CHEIX EN RETZ</v>
      </c>
      <c r="R1781" s="146">
        <v>44627</v>
      </c>
      <c r="S1781" s="146">
        <v>44722</v>
      </c>
      <c r="T1781" s="80" t="s">
        <v>213</v>
      </c>
    </row>
    <row r="1782" spans="14:20">
      <c r="N1782" s="80">
        <v>44</v>
      </c>
      <c r="O1782" s="80">
        <v>44041</v>
      </c>
      <c r="P1782" s="80" t="s">
        <v>2010</v>
      </c>
      <c r="Q1782" s="15" t="str">
        <f t="shared" si="27"/>
        <v>44 - CHEVROLIERE</v>
      </c>
      <c r="R1782" s="146">
        <v>44627</v>
      </c>
      <c r="S1782" s="146">
        <v>44788</v>
      </c>
      <c r="T1782" s="80" t="s">
        <v>213</v>
      </c>
    </row>
    <row r="1783" spans="14:20">
      <c r="N1783" s="80">
        <v>44</v>
      </c>
      <c r="O1783" s="80">
        <v>44043</v>
      </c>
      <c r="P1783" s="80" t="s">
        <v>2011</v>
      </c>
      <c r="Q1783" s="15" t="str">
        <f t="shared" si="27"/>
        <v>44 - CLISSON</v>
      </c>
      <c r="R1783" s="146">
        <v>44627</v>
      </c>
      <c r="S1783" s="146">
        <v>44788</v>
      </c>
      <c r="T1783" s="80" t="s">
        <v>213</v>
      </c>
    </row>
    <row r="1784" spans="14:20">
      <c r="N1784" s="80">
        <v>44</v>
      </c>
      <c r="O1784" s="80">
        <v>44044</v>
      </c>
      <c r="P1784" s="80" t="s">
        <v>2012</v>
      </c>
      <c r="Q1784" s="15" t="str">
        <f t="shared" si="27"/>
        <v>44 - CONQUEREUIL</v>
      </c>
      <c r="R1784" s="146">
        <v>44650</v>
      </c>
      <c r="S1784" s="146">
        <v>44722</v>
      </c>
      <c r="T1784" s="80" t="s">
        <v>213</v>
      </c>
    </row>
    <row r="1785" spans="14:20">
      <c r="N1785" s="80">
        <v>44</v>
      </c>
      <c r="O1785" s="80">
        <v>44045</v>
      </c>
      <c r="P1785" s="80" t="s">
        <v>2013</v>
      </c>
      <c r="Q1785" s="15" t="str">
        <f t="shared" si="27"/>
        <v>44 - CORDEMAIS</v>
      </c>
      <c r="R1785" s="146">
        <v>44627</v>
      </c>
      <c r="S1785" s="146">
        <v>44769</v>
      </c>
      <c r="T1785" s="80" t="s">
        <v>213</v>
      </c>
    </row>
    <row r="1786" spans="14:20">
      <c r="N1786" s="80">
        <v>44</v>
      </c>
      <c r="O1786" s="80">
        <v>44046</v>
      </c>
      <c r="P1786" s="80" t="s">
        <v>2014</v>
      </c>
      <c r="Q1786" s="15" t="str">
        <f t="shared" si="27"/>
        <v>44 - CORSEPT</v>
      </c>
      <c r="R1786" s="146">
        <v>44627</v>
      </c>
      <c r="S1786" s="146">
        <v>44722</v>
      </c>
      <c r="T1786" s="80" t="s">
        <v>213</v>
      </c>
    </row>
    <row r="1787" spans="14:20">
      <c r="N1787" s="80">
        <v>44</v>
      </c>
      <c r="O1787" s="80">
        <v>44047</v>
      </c>
      <c r="P1787" s="80" t="s">
        <v>2015</v>
      </c>
      <c r="Q1787" s="15" t="str">
        <f t="shared" si="27"/>
        <v>44 - COUERON</v>
      </c>
      <c r="R1787" s="146">
        <v>44627</v>
      </c>
      <c r="S1787" s="146">
        <v>44769</v>
      </c>
      <c r="T1787" s="80" t="s">
        <v>213</v>
      </c>
    </row>
    <row r="1788" spans="14:20">
      <c r="N1788" s="80">
        <v>44</v>
      </c>
      <c r="O1788" s="80">
        <v>44048</v>
      </c>
      <c r="P1788" s="80" t="s">
        <v>2016</v>
      </c>
      <c r="Q1788" s="15" t="str">
        <f t="shared" si="27"/>
        <v>44 - COUFFE</v>
      </c>
      <c r="R1788" s="146">
        <v>44627</v>
      </c>
      <c r="S1788" s="146">
        <v>44742</v>
      </c>
      <c r="T1788" s="80" t="s">
        <v>213</v>
      </c>
    </row>
    <row r="1789" spans="14:20">
      <c r="N1789" s="80">
        <v>44</v>
      </c>
      <c r="O1789" s="80">
        <v>44049</v>
      </c>
      <c r="P1789" s="80" t="s">
        <v>2017</v>
      </c>
      <c r="Q1789" s="15" t="str">
        <f t="shared" si="27"/>
        <v>44 - CROISIC</v>
      </c>
      <c r="R1789" s="146"/>
      <c r="S1789" s="146"/>
      <c r="T1789" s="80" t="s">
        <v>213</v>
      </c>
    </row>
    <row r="1790" spans="14:20">
      <c r="N1790" s="80">
        <v>44</v>
      </c>
      <c r="O1790" s="80">
        <v>44050</v>
      </c>
      <c r="P1790" s="80" t="s">
        <v>2018</v>
      </c>
      <c r="Q1790" s="15" t="str">
        <f t="shared" si="27"/>
        <v>44 - CROSSAC</v>
      </c>
      <c r="R1790" s="146"/>
      <c r="S1790" s="146"/>
      <c r="T1790" s="80" t="s">
        <v>213</v>
      </c>
    </row>
    <row r="1791" spans="14:20">
      <c r="N1791" s="80">
        <v>44</v>
      </c>
      <c r="O1791" s="80">
        <v>44051</v>
      </c>
      <c r="P1791" s="80" t="s">
        <v>2019</v>
      </c>
      <c r="Q1791" s="15" t="str">
        <f t="shared" si="27"/>
        <v>44 - DERVAL</v>
      </c>
      <c r="R1791" s="146">
        <v>44650</v>
      </c>
      <c r="S1791" s="146">
        <v>44722</v>
      </c>
      <c r="T1791" s="80" t="s">
        <v>213</v>
      </c>
    </row>
    <row r="1792" spans="14:20">
      <c r="N1792" s="80">
        <v>44</v>
      </c>
      <c r="O1792" s="80">
        <v>44052</v>
      </c>
      <c r="P1792" s="80" t="s">
        <v>2020</v>
      </c>
      <c r="Q1792" s="15" t="str">
        <f t="shared" si="27"/>
        <v>44 - DONGES</v>
      </c>
      <c r="R1792" s="146">
        <v>44627</v>
      </c>
      <c r="S1792" s="146">
        <v>44722</v>
      </c>
      <c r="T1792" s="80" t="s">
        <v>213</v>
      </c>
    </row>
    <row r="1793" spans="14:20">
      <c r="N1793" s="80">
        <v>44</v>
      </c>
      <c r="O1793" s="80">
        <v>44053</v>
      </c>
      <c r="P1793" s="80" t="s">
        <v>2021</v>
      </c>
      <c r="Q1793" s="15" t="str">
        <f t="shared" si="27"/>
        <v>44 - DREFFEAC</v>
      </c>
      <c r="R1793" s="146"/>
      <c r="S1793" s="146"/>
      <c r="T1793" s="80" t="s">
        <v>213</v>
      </c>
    </row>
    <row r="1794" spans="14:20">
      <c r="N1794" s="80">
        <v>44</v>
      </c>
      <c r="O1794" s="80">
        <v>44054</v>
      </c>
      <c r="P1794" s="80" t="s">
        <v>2022</v>
      </c>
      <c r="Q1794" s="15" t="str">
        <f t="shared" si="27"/>
        <v>44 - ERBRAY</v>
      </c>
      <c r="R1794" s="146">
        <v>44638</v>
      </c>
      <c r="S1794" s="146">
        <v>44722</v>
      </c>
      <c r="T1794" s="80" t="s">
        <v>213</v>
      </c>
    </row>
    <row r="1795" spans="14:20">
      <c r="N1795" s="80">
        <v>44</v>
      </c>
      <c r="O1795" s="80">
        <v>44055</v>
      </c>
      <c r="P1795" s="80" t="s">
        <v>2023</v>
      </c>
      <c r="Q1795" s="15" t="str">
        <f t="shared" si="27"/>
        <v>44 - BAULE ESCOUBLAC</v>
      </c>
      <c r="R1795" s="146"/>
      <c r="S1795" s="146"/>
      <c r="T1795" s="80" t="s">
        <v>213</v>
      </c>
    </row>
    <row r="1796" spans="14:20">
      <c r="N1796" s="80">
        <v>44</v>
      </c>
      <c r="O1796" s="80">
        <v>44056</v>
      </c>
      <c r="P1796" s="80" t="s">
        <v>2024</v>
      </c>
      <c r="Q1796" s="15" t="str">
        <f t="shared" si="27"/>
        <v>44 - FAY DE BRETAGNE</v>
      </c>
      <c r="R1796" s="146">
        <v>44646</v>
      </c>
      <c r="S1796" s="146">
        <v>44722</v>
      </c>
      <c r="T1796" s="80" t="s">
        <v>213</v>
      </c>
    </row>
    <row r="1797" spans="14:20">
      <c r="N1797" s="80">
        <v>44</v>
      </c>
      <c r="O1797" s="80">
        <v>44057</v>
      </c>
      <c r="P1797" s="80" t="s">
        <v>2025</v>
      </c>
      <c r="Q1797" s="15" t="str">
        <f t="shared" si="27"/>
        <v>44 - FEGREAC</v>
      </c>
      <c r="R1797" s="146"/>
      <c r="S1797" s="146"/>
      <c r="T1797" s="80" t="s">
        <v>213</v>
      </c>
    </row>
    <row r="1798" spans="14:20">
      <c r="N1798" s="80">
        <v>44</v>
      </c>
      <c r="O1798" s="80">
        <v>44058</v>
      </c>
      <c r="P1798" s="80" t="s">
        <v>2026</v>
      </c>
      <c r="Q1798" s="15" t="str">
        <f t="shared" si="27"/>
        <v>44 - FERCE</v>
      </c>
      <c r="R1798" s="146"/>
      <c r="S1798" s="146"/>
      <c r="T1798" s="80" t="s">
        <v>213</v>
      </c>
    </row>
    <row r="1799" spans="14:20">
      <c r="N1799" s="80">
        <v>44</v>
      </c>
      <c r="O1799" s="80">
        <v>44061</v>
      </c>
      <c r="P1799" s="80" t="s">
        <v>2027</v>
      </c>
      <c r="Q1799" s="15" t="str">
        <f t="shared" si="27"/>
        <v>44 - FROSSAY</v>
      </c>
      <c r="R1799" s="146">
        <v>44627</v>
      </c>
      <c r="S1799" s="146">
        <v>44769</v>
      </c>
      <c r="T1799" s="80" t="s">
        <v>213</v>
      </c>
    </row>
    <row r="1800" spans="14:20">
      <c r="N1800" s="80">
        <v>44</v>
      </c>
      <c r="O1800" s="80">
        <v>44062</v>
      </c>
      <c r="P1800" s="80" t="s">
        <v>2028</v>
      </c>
      <c r="Q1800" s="15" t="str">
        <f t="shared" si="27"/>
        <v>44 - GAVRE</v>
      </c>
      <c r="R1800" s="146">
        <v>44650</v>
      </c>
      <c r="S1800" s="146">
        <v>44722</v>
      </c>
      <c r="T1800" s="80" t="s">
        <v>213</v>
      </c>
    </row>
    <row r="1801" spans="14:20">
      <c r="N1801" s="80">
        <v>44</v>
      </c>
      <c r="O1801" s="80">
        <v>44063</v>
      </c>
      <c r="P1801" s="80" t="s">
        <v>2029</v>
      </c>
      <c r="Q1801" s="15" t="str">
        <f t="shared" si="27"/>
        <v>44 - GETIGNE</v>
      </c>
      <c r="R1801" s="146">
        <v>44627</v>
      </c>
      <c r="S1801" s="146">
        <v>44788</v>
      </c>
      <c r="T1801" s="80" t="s">
        <v>213</v>
      </c>
    </row>
    <row r="1802" spans="14:20">
      <c r="N1802" s="80">
        <v>44</v>
      </c>
      <c r="O1802" s="80">
        <v>44064</v>
      </c>
      <c r="P1802" s="80" t="s">
        <v>2030</v>
      </c>
      <c r="Q1802" s="15" t="str">
        <f t="shared" si="27"/>
        <v>44 - GORGES</v>
      </c>
      <c r="R1802" s="146">
        <v>44627</v>
      </c>
      <c r="S1802" s="146">
        <v>44742</v>
      </c>
      <c r="T1802" s="80" t="s">
        <v>213</v>
      </c>
    </row>
    <row r="1803" spans="14:20">
      <c r="N1803" s="80">
        <v>44</v>
      </c>
      <c r="O1803" s="80">
        <v>44065</v>
      </c>
      <c r="P1803" s="80" t="s">
        <v>2031</v>
      </c>
      <c r="Q1803" s="15" t="str">
        <f t="shared" si="27"/>
        <v>44 - GRAND AUVERNE</v>
      </c>
      <c r="R1803" s="146">
        <v>44638</v>
      </c>
      <c r="S1803" s="146">
        <v>44722</v>
      </c>
      <c r="T1803" s="80" t="s">
        <v>213</v>
      </c>
    </row>
    <row r="1804" spans="14:20">
      <c r="N1804" s="80">
        <v>44</v>
      </c>
      <c r="O1804" s="80">
        <v>44066</v>
      </c>
      <c r="P1804" s="80" t="s">
        <v>2032</v>
      </c>
      <c r="Q1804" s="15" t="str">
        <f t="shared" ref="Q1804:Q1867" si="28">CONCATENATE(N1804," - ",P1804)</f>
        <v>44 - GRANDCHAMPS DES FONTAINES</v>
      </c>
      <c r="R1804" s="146">
        <v>44643</v>
      </c>
      <c r="S1804" s="146">
        <v>44722</v>
      </c>
      <c r="T1804" s="80" t="s">
        <v>213</v>
      </c>
    </row>
    <row r="1805" spans="14:20">
      <c r="N1805" s="80">
        <v>44</v>
      </c>
      <c r="O1805" s="80">
        <v>44067</v>
      </c>
      <c r="P1805" s="80" t="s">
        <v>2033</v>
      </c>
      <c r="Q1805" s="15" t="str">
        <f t="shared" si="28"/>
        <v>44 - GUEMENE PENFAO</v>
      </c>
      <c r="R1805" s="146">
        <v>44650</v>
      </c>
      <c r="S1805" s="146">
        <v>44722</v>
      </c>
      <c r="T1805" s="80" t="s">
        <v>213</v>
      </c>
    </row>
    <row r="1806" spans="14:20">
      <c r="N1806" s="80">
        <v>44</v>
      </c>
      <c r="O1806" s="80">
        <v>44068</v>
      </c>
      <c r="P1806" s="80" t="s">
        <v>2034</v>
      </c>
      <c r="Q1806" s="15" t="str">
        <f t="shared" si="28"/>
        <v>44 - GUENROUET</v>
      </c>
      <c r="R1806" s="146"/>
      <c r="S1806" s="146"/>
      <c r="T1806" s="80" t="s">
        <v>213</v>
      </c>
    </row>
    <row r="1807" spans="14:20">
      <c r="N1807" s="80">
        <v>44</v>
      </c>
      <c r="O1807" s="80">
        <v>44069</v>
      </c>
      <c r="P1807" s="80" t="s">
        <v>2035</v>
      </c>
      <c r="Q1807" s="15" t="str">
        <f t="shared" si="28"/>
        <v>44 - GUERANDE</v>
      </c>
      <c r="R1807" s="146"/>
      <c r="S1807" s="146"/>
      <c r="T1807" s="80" t="s">
        <v>213</v>
      </c>
    </row>
    <row r="1808" spans="14:20">
      <c r="N1808" s="80">
        <v>44</v>
      </c>
      <c r="O1808" s="80">
        <v>44070</v>
      </c>
      <c r="P1808" s="80" t="s">
        <v>2036</v>
      </c>
      <c r="Q1808" s="15" t="str">
        <f t="shared" si="28"/>
        <v>44 - HAIE FOUASSIERE</v>
      </c>
      <c r="R1808" s="146">
        <v>44627</v>
      </c>
      <c r="S1808" s="146">
        <v>44742</v>
      </c>
      <c r="T1808" s="80" t="s">
        <v>213</v>
      </c>
    </row>
    <row r="1809" spans="14:20">
      <c r="N1809" s="80">
        <v>44</v>
      </c>
      <c r="O1809" s="80">
        <v>44071</v>
      </c>
      <c r="P1809" s="80" t="s">
        <v>2037</v>
      </c>
      <c r="Q1809" s="15" t="str">
        <f t="shared" si="28"/>
        <v>44 - HAUTE GOULAINE</v>
      </c>
      <c r="R1809" s="146">
        <v>44627</v>
      </c>
      <c r="S1809" s="146">
        <v>44742</v>
      </c>
      <c r="T1809" s="80" t="s">
        <v>213</v>
      </c>
    </row>
    <row r="1810" spans="14:20">
      <c r="N1810" s="80">
        <v>44</v>
      </c>
      <c r="O1810" s="80">
        <v>44072</v>
      </c>
      <c r="P1810" s="80" t="s">
        <v>2038</v>
      </c>
      <c r="Q1810" s="15" t="str">
        <f t="shared" si="28"/>
        <v>44 - HERBIGNAC</v>
      </c>
      <c r="R1810" s="146"/>
      <c r="S1810" s="146"/>
      <c r="T1810" s="80" t="s">
        <v>213</v>
      </c>
    </row>
    <row r="1811" spans="14:20">
      <c r="N1811" s="80">
        <v>44</v>
      </c>
      <c r="O1811" s="80">
        <v>44073</v>
      </c>
      <c r="P1811" s="80" t="s">
        <v>2039</v>
      </c>
      <c r="Q1811" s="15" t="str">
        <f t="shared" si="28"/>
        <v>44 - HERIC</v>
      </c>
      <c r="R1811" s="146">
        <v>44641</v>
      </c>
      <c r="S1811" s="146">
        <v>44722</v>
      </c>
      <c r="T1811" s="80" t="s">
        <v>213</v>
      </c>
    </row>
    <row r="1812" spans="14:20">
      <c r="N1812" s="80">
        <v>44</v>
      </c>
      <c r="O1812" s="80">
        <v>44074</v>
      </c>
      <c r="P1812" s="80" t="s">
        <v>2040</v>
      </c>
      <c r="Q1812" s="15" t="str">
        <f t="shared" si="28"/>
        <v>44 - INDRE</v>
      </c>
      <c r="R1812" s="146">
        <v>44627</v>
      </c>
      <c r="S1812" s="146">
        <v>44722</v>
      </c>
      <c r="T1812" s="80" t="s">
        <v>213</v>
      </c>
    </row>
    <row r="1813" spans="14:20">
      <c r="N1813" s="80">
        <v>44</v>
      </c>
      <c r="O1813" s="80">
        <v>44075</v>
      </c>
      <c r="P1813" s="80" t="s">
        <v>2041</v>
      </c>
      <c r="Q1813" s="15" t="str">
        <f t="shared" si="28"/>
        <v>44 - ISSE</v>
      </c>
      <c r="R1813" s="146">
        <v>44638</v>
      </c>
      <c r="S1813" s="146">
        <v>44722</v>
      </c>
      <c r="T1813" s="80" t="s">
        <v>213</v>
      </c>
    </row>
    <row r="1814" spans="14:20">
      <c r="N1814" s="80">
        <v>44</v>
      </c>
      <c r="O1814" s="80">
        <v>44076</v>
      </c>
      <c r="P1814" s="80" t="s">
        <v>2042</v>
      </c>
      <c r="Q1814" s="15" t="str">
        <f t="shared" si="28"/>
        <v>44 - JANS</v>
      </c>
      <c r="R1814" s="146">
        <v>44641</v>
      </c>
      <c r="S1814" s="146">
        <v>44722</v>
      </c>
      <c r="T1814" s="80" t="s">
        <v>213</v>
      </c>
    </row>
    <row r="1815" spans="14:20">
      <c r="N1815" s="80">
        <v>44</v>
      </c>
      <c r="O1815" s="80">
        <v>44077</v>
      </c>
      <c r="P1815" s="80" t="s">
        <v>2043</v>
      </c>
      <c r="Q1815" s="15" t="str">
        <f t="shared" si="28"/>
        <v>44 - JOUE SUR ERDRE</v>
      </c>
      <c r="R1815" s="146">
        <v>44638</v>
      </c>
      <c r="S1815" s="146">
        <v>44769</v>
      </c>
      <c r="T1815" s="80" t="s">
        <v>213</v>
      </c>
    </row>
    <row r="1816" spans="14:20">
      <c r="N1816" s="80">
        <v>44</v>
      </c>
      <c r="O1816" s="80">
        <v>44078</v>
      </c>
      <c r="P1816" s="80" t="s">
        <v>2044</v>
      </c>
      <c r="Q1816" s="15" t="str">
        <f t="shared" si="28"/>
        <v>44 - JUIGNE DES MOUTIERS</v>
      </c>
      <c r="R1816" s="146"/>
      <c r="S1816" s="146"/>
      <c r="T1816" s="80" t="s">
        <v>213</v>
      </c>
    </row>
    <row r="1817" spans="14:20">
      <c r="N1817" s="80">
        <v>44</v>
      </c>
      <c r="O1817" s="80">
        <v>44079</v>
      </c>
      <c r="P1817" s="80" t="s">
        <v>2045</v>
      </c>
      <c r="Q1817" s="15" t="str">
        <f t="shared" si="28"/>
        <v>44 - LANDREAU</v>
      </c>
      <c r="R1817" s="146">
        <v>44627</v>
      </c>
      <c r="S1817" s="146">
        <v>44788</v>
      </c>
      <c r="T1817" s="80" t="s">
        <v>213</v>
      </c>
    </row>
    <row r="1818" spans="14:20">
      <c r="N1818" s="80">
        <v>44</v>
      </c>
      <c r="O1818" s="80">
        <v>44080</v>
      </c>
      <c r="P1818" s="80" t="s">
        <v>2046</v>
      </c>
      <c r="Q1818" s="15" t="str">
        <f t="shared" si="28"/>
        <v>44 - LAVAU SUR LOIRE</v>
      </c>
      <c r="R1818" s="146">
        <v>44627</v>
      </c>
      <c r="S1818" s="146">
        <v>44722</v>
      </c>
      <c r="T1818" s="80" t="s">
        <v>213</v>
      </c>
    </row>
    <row r="1819" spans="14:20">
      <c r="N1819" s="80">
        <v>44</v>
      </c>
      <c r="O1819" s="80">
        <v>44081</v>
      </c>
      <c r="P1819" s="80" t="s">
        <v>2047</v>
      </c>
      <c r="Q1819" s="15" t="str">
        <f t="shared" si="28"/>
        <v>44 - LEGE</v>
      </c>
      <c r="R1819" s="146">
        <v>44627</v>
      </c>
      <c r="S1819" s="146">
        <v>44775</v>
      </c>
      <c r="T1819" s="80" t="s">
        <v>213</v>
      </c>
    </row>
    <row r="1820" spans="14:20">
      <c r="N1820" s="80">
        <v>44</v>
      </c>
      <c r="O1820" s="80">
        <v>44082</v>
      </c>
      <c r="P1820" s="80" t="s">
        <v>2048</v>
      </c>
      <c r="Q1820" s="15" t="str">
        <f t="shared" si="28"/>
        <v>44 - LIGNE</v>
      </c>
      <c r="R1820" s="146">
        <v>44629</v>
      </c>
      <c r="S1820" s="146">
        <v>44722</v>
      </c>
      <c r="T1820" s="80" t="s">
        <v>213</v>
      </c>
    </row>
    <row r="1821" spans="14:20">
      <c r="N1821" s="80">
        <v>44</v>
      </c>
      <c r="O1821" s="80">
        <v>44083</v>
      </c>
      <c r="P1821" s="80" t="s">
        <v>2049</v>
      </c>
      <c r="Q1821" s="15" t="str">
        <f t="shared" si="28"/>
        <v>44 - LIMOUZINIERE</v>
      </c>
      <c r="R1821" s="146">
        <v>44627</v>
      </c>
      <c r="S1821" s="146">
        <v>44775</v>
      </c>
      <c r="T1821" s="80" t="s">
        <v>213</v>
      </c>
    </row>
    <row r="1822" spans="14:20">
      <c r="N1822" s="80">
        <v>44</v>
      </c>
      <c r="O1822" s="80">
        <v>44084</v>
      </c>
      <c r="P1822" s="80" t="s">
        <v>2050</v>
      </c>
      <c r="Q1822" s="15" t="str">
        <f t="shared" si="28"/>
        <v>44 - LOROUX BOTTEREAU</v>
      </c>
      <c r="R1822" s="146">
        <v>44627</v>
      </c>
      <c r="S1822" s="146">
        <v>44742</v>
      </c>
      <c r="T1822" s="80" t="s">
        <v>213</v>
      </c>
    </row>
    <row r="1823" spans="14:20">
      <c r="N1823" s="80">
        <v>44</v>
      </c>
      <c r="O1823" s="80">
        <v>44085</v>
      </c>
      <c r="P1823" s="80" t="s">
        <v>2051</v>
      </c>
      <c r="Q1823" s="15" t="str">
        <f t="shared" si="28"/>
        <v>44 - LOUISFERT</v>
      </c>
      <c r="R1823" s="146">
        <v>44641</v>
      </c>
      <c r="S1823" s="146">
        <v>44722</v>
      </c>
      <c r="T1823" s="80" t="s">
        <v>213</v>
      </c>
    </row>
    <row r="1824" spans="14:20">
      <c r="N1824" s="80">
        <v>44</v>
      </c>
      <c r="O1824" s="80">
        <v>44086</v>
      </c>
      <c r="P1824" s="80" t="s">
        <v>2052</v>
      </c>
      <c r="Q1824" s="15" t="str">
        <f t="shared" si="28"/>
        <v>44 - LUSANGER</v>
      </c>
      <c r="R1824" s="146">
        <v>44641</v>
      </c>
      <c r="S1824" s="146">
        <v>44722</v>
      </c>
      <c r="T1824" s="80" t="s">
        <v>213</v>
      </c>
    </row>
    <row r="1825" spans="14:20">
      <c r="N1825" s="80">
        <v>44</v>
      </c>
      <c r="O1825" s="80">
        <v>44087</v>
      </c>
      <c r="P1825" s="80" t="s">
        <v>2053</v>
      </c>
      <c r="Q1825" s="15" t="str">
        <f t="shared" si="28"/>
        <v>44 - MACHECOUL SAINT MEME</v>
      </c>
      <c r="R1825" s="146">
        <v>44627</v>
      </c>
      <c r="S1825" s="146">
        <v>44775</v>
      </c>
      <c r="T1825" s="80" t="s">
        <v>213</v>
      </c>
    </row>
    <row r="1826" spans="14:20">
      <c r="N1826" s="80">
        <v>44</v>
      </c>
      <c r="O1826" s="80">
        <v>44088</v>
      </c>
      <c r="P1826" s="80" t="s">
        <v>2054</v>
      </c>
      <c r="Q1826" s="15" t="str">
        <f t="shared" si="28"/>
        <v>44 - MAISDON SUR SEVRE</v>
      </c>
      <c r="R1826" s="146">
        <v>44627</v>
      </c>
      <c r="S1826" s="146">
        <v>44742</v>
      </c>
      <c r="T1826" s="80" t="s">
        <v>213</v>
      </c>
    </row>
    <row r="1827" spans="14:20">
      <c r="N1827" s="80">
        <v>44</v>
      </c>
      <c r="O1827" s="80">
        <v>44089</v>
      </c>
      <c r="P1827" s="80" t="s">
        <v>2055</v>
      </c>
      <c r="Q1827" s="15" t="str">
        <f t="shared" si="28"/>
        <v>44 - MALVILLE</v>
      </c>
      <c r="R1827" s="146">
        <v>44637</v>
      </c>
      <c r="S1827" s="146">
        <v>44722</v>
      </c>
      <c r="T1827" s="80" t="s">
        <v>213</v>
      </c>
    </row>
    <row r="1828" spans="14:20">
      <c r="N1828" s="80">
        <v>44</v>
      </c>
      <c r="O1828" s="80">
        <v>44090</v>
      </c>
      <c r="P1828" s="80" t="s">
        <v>2056</v>
      </c>
      <c r="Q1828" s="15" t="str">
        <f t="shared" si="28"/>
        <v>44 - MARNE</v>
      </c>
      <c r="R1828" s="146">
        <v>44627</v>
      </c>
      <c r="S1828" s="146">
        <v>44775</v>
      </c>
      <c r="T1828" s="80" t="s">
        <v>213</v>
      </c>
    </row>
    <row r="1829" spans="14:20">
      <c r="N1829" s="80">
        <v>44</v>
      </c>
      <c r="O1829" s="80">
        <v>44091</v>
      </c>
      <c r="P1829" s="80" t="s">
        <v>2057</v>
      </c>
      <c r="Q1829" s="15" t="str">
        <f t="shared" si="28"/>
        <v>44 - MARSAC SUR DON</v>
      </c>
      <c r="R1829" s="146">
        <v>44641</v>
      </c>
      <c r="S1829" s="146">
        <v>44722</v>
      </c>
      <c r="T1829" s="80" t="s">
        <v>213</v>
      </c>
    </row>
    <row r="1830" spans="14:20">
      <c r="N1830" s="80">
        <v>44</v>
      </c>
      <c r="O1830" s="80">
        <v>44092</v>
      </c>
      <c r="P1830" s="80" t="s">
        <v>2058</v>
      </c>
      <c r="Q1830" s="15" t="str">
        <f t="shared" si="28"/>
        <v>44 - MASSERAC</v>
      </c>
      <c r="R1830" s="146"/>
      <c r="S1830" s="146"/>
      <c r="T1830" s="80" t="s">
        <v>213</v>
      </c>
    </row>
    <row r="1831" spans="14:20">
      <c r="N1831" s="80">
        <v>44</v>
      </c>
      <c r="O1831" s="80">
        <v>44094</v>
      </c>
      <c r="P1831" s="80" t="s">
        <v>2059</v>
      </c>
      <c r="Q1831" s="15" t="str">
        <f t="shared" si="28"/>
        <v>44 - MAUVES SUR LOIRE</v>
      </c>
      <c r="R1831" s="146">
        <v>44629</v>
      </c>
      <c r="S1831" s="146">
        <v>44742</v>
      </c>
      <c r="T1831" s="80" t="s">
        <v>213</v>
      </c>
    </row>
    <row r="1832" spans="14:20">
      <c r="N1832" s="80">
        <v>44</v>
      </c>
      <c r="O1832" s="80">
        <v>44095</v>
      </c>
      <c r="P1832" s="80" t="s">
        <v>2060</v>
      </c>
      <c r="Q1832" s="15" t="str">
        <f t="shared" si="28"/>
        <v>44 - MEILLERAYE DE BRETAGNE</v>
      </c>
      <c r="R1832" s="146">
        <v>44638</v>
      </c>
      <c r="S1832" s="146">
        <v>44722</v>
      </c>
      <c r="T1832" s="80" t="s">
        <v>213</v>
      </c>
    </row>
    <row r="1833" spans="14:20">
      <c r="N1833" s="80">
        <v>44</v>
      </c>
      <c r="O1833" s="80">
        <v>44096</v>
      </c>
      <c r="P1833" s="80" t="s">
        <v>2061</v>
      </c>
      <c r="Q1833" s="15" t="str">
        <f t="shared" si="28"/>
        <v>44 - MESANGER</v>
      </c>
      <c r="R1833" s="146">
        <v>44629</v>
      </c>
      <c r="S1833" s="146">
        <v>44742</v>
      </c>
      <c r="T1833" s="80" t="s">
        <v>213</v>
      </c>
    </row>
    <row r="1834" spans="14:20">
      <c r="N1834" s="80">
        <v>44</v>
      </c>
      <c r="O1834" s="80">
        <v>44097</v>
      </c>
      <c r="P1834" s="80" t="s">
        <v>2062</v>
      </c>
      <c r="Q1834" s="15" t="str">
        <f t="shared" si="28"/>
        <v>44 - MESQUER</v>
      </c>
      <c r="R1834" s="146"/>
      <c r="S1834" s="146"/>
      <c r="T1834" s="80" t="s">
        <v>213</v>
      </c>
    </row>
    <row r="1835" spans="14:20">
      <c r="N1835" s="80">
        <v>44</v>
      </c>
      <c r="O1835" s="80">
        <v>44098</v>
      </c>
      <c r="P1835" s="80" t="s">
        <v>2063</v>
      </c>
      <c r="Q1835" s="15" t="str">
        <f t="shared" si="28"/>
        <v>44 - MISSILLAC</v>
      </c>
      <c r="R1835" s="146"/>
      <c r="S1835" s="146"/>
      <c r="T1835" s="80" t="s">
        <v>213</v>
      </c>
    </row>
    <row r="1836" spans="14:20">
      <c r="N1836" s="80">
        <v>44</v>
      </c>
      <c r="O1836" s="80">
        <v>44099</v>
      </c>
      <c r="P1836" s="80" t="s">
        <v>2064</v>
      </c>
      <c r="Q1836" s="15" t="str">
        <f t="shared" si="28"/>
        <v>44 - MOISDON LA RIVIERE</v>
      </c>
      <c r="R1836" s="146">
        <v>44638</v>
      </c>
      <c r="S1836" s="146">
        <v>44722</v>
      </c>
      <c r="T1836" s="80" t="s">
        <v>213</v>
      </c>
    </row>
    <row r="1837" spans="14:20">
      <c r="N1837" s="80">
        <v>44</v>
      </c>
      <c r="O1837" s="80">
        <v>44100</v>
      </c>
      <c r="P1837" s="80" t="s">
        <v>2065</v>
      </c>
      <c r="Q1837" s="15" t="str">
        <f t="shared" si="28"/>
        <v>44 - MONNIERES</v>
      </c>
      <c r="R1837" s="146">
        <v>44627</v>
      </c>
      <c r="S1837" s="146">
        <v>44742</v>
      </c>
      <c r="T1837" s="80" t="s">
        <v>213</v>
      </c>
    </row>
    <row r="1838" spans="14:20">
      <c r="N1838" s="80">
        <v>44</v>
      </c>
      <c r="O1838" s="80">
        <v>44101</v>
      </c>
      <c r="P1838" s="80" t="s">
        <v>2066</v>
      </c>
      <c r="Q1838" s="15" t="str">
        <f t="shared" si="28"/>
        <v>44 - MONTAGNE</v>
      </c>
      <c r="R1838" s="146">
        <v>44627</v>
      </c>
      <c r="S1838" s="146">
        <v>44722</v>
      </c>
      <c r="T1838" s="80" t="s">
        <v>213</v>
      </c>
    </row>
    <row r="1839" spans="14:20">
      <c r="N1839" s="80">
        <v>44</v>
      </c>
      <c r="O1839" s="80">
        <v>44102</v>
      </c>
      <c r="P1839" s="80" t="s">
        <v>2067</v>
      </c>
      <c r="Q1839" s="15" t="str">
        <f t="shared" si="28"/>
        <v>44 - MONTBERT</v>
      </c>
      <c r="R1839" s="146">
        <v>44627</v>
      </c>
      <c r="S1839" s="146">
        <v>44788</v>
      </c>
      <c r="T1839" s="80" t="s">
        <v>213</v>
      </c>
    </row>
    <row r="1840" spans="14:20">
      <c r="N1840" s="80">
        <v>44</v>
      </c>
      <c r="O1840" s="80">
        <v>44103</v>
      </c>
      <c r="P1840" s="80" t="s">
        <v>2068</v>
      </c>
      <c r="Q1840" s="15" t="str">
        <f t="shared" si="28"/>
        <v>44 - MONTOIR DE BRETAGNE</v>
      </c>
      <c r="R1840" s="146">
        <v>44629</v>
      </c>
      <c r="S1840" s="146">
        <v>44722</v>
      </c>
      <c r="T1840" s="80" t="s">
        <v>213</v>
      </c>
    </row>
    <row r="1841" spans="14:20">
      <c r="N1841" s="80">
        <v>44</v>
      </c>
      <c r="O1841" s="80">
        <v>44104</v>
      </c>
      <c r="P1841" s="80" t="s">
        <v>2069</v>
      </c>
      <c r="Q1841" s="15" t="str">
        <f t="shared" si="28"/>
        <v>44 - MONTRELAIS</v>
      </c>
      <c r="R1841" s="146">
        <v>44629</v>
      </c>
      <c r="S1841" s="146">
        <v>44788</v>
      </c>
      <c r="T1841" s="80" t="s">
        <v>213</v>
      </c>
    </row>
    <row r="1842" spans="14:20">
      <c r="N1842" s="80">
        <v>44</v>
      </c>
      <c r="O1842" s="80">
        <v>44105</v>
      </c>
      <c r="P1842" s="80" t="s">
        <v>2070</v>
      </c>
      <c r="Q1842" s="15" t="str">
        <f t="shared" si="28"/>
        <v>44 - MOUAIS</v>
      </c>
      <c r="R1842" s="146">
        <v>44650</v>
      </c>
      <c r="S1842" s="146">
        <v>44722</v>
      </c>
      <c r="T1842" s="80" t="s">
        <v>213</v>
      </c>
    </row>
    <row r="1843" spans="14:20">
      <c r="N1843" s="80">
        <v>44</v>
      </c>
      <c r="O1843" s="80">
        <v>44106</v>
      </c>
      <c r="P1843" s="80" t="s">
        <v>2071</v>
      </c>
      <c r="Q1843" s="15" t="str">
        <f t="shared" si="28"/>
        <v>44 - MOUTIERS EN RETZ</v>
      </c>
      <c r="R1843" s="146">
        <v>44627</v>
      </c>
      <c r="S1843" s="146">
        <v>44769</v>
      </c>
      <c r="T1843" s="80" t="s">
        <v>213</v>
      </c>
    </row>
    <row r="1844" spans="14:20">
      <c r="N1844" s="80">
        <v>44</v>
      </c>
      <c r="O1844" s="80">
        <v>44107</v>
      </c>
      <c r="P1844" s="80" t="s">
        <v>2072</v>
      </c>
      <c r="Q1844" s="15" t="str">
        <f t="shared" si="28"/>
        <v>44 - MOUZEIL</v>
      </c>
      <c r="R1844" s="146">
        <v>44629</v>
      </c>
      <c r="S1844" s="146">
        <v>44722</v>
      </c>
      <c r="T1844" s="80" t="s">
        <v>213</v>
      </c>
    </row>
    <row r="1845" spans="14:20">
      <c r="N1845" s="80">
        <v>44</v>
      </c>
      <c r="O1845" s="80">
        <v>44108</v>
      </c>
      <c r="P1845" s="80" t="s">
        <v>2073</v>
      </c>
      <c r="Q1845" s="15" t="str">
        <f t="shared" si="28"/>
        <v>44 - MOUZILLON</v>
      </c>
      <c r="R1845" s="146">
        <v>44629</v>
      </c>
      <c r="S1845" s="146">
        <v>44742</v>
      </c>
      <c r="T1845" s="80" t="s">
        <v>213</v>
      </c>
    </row>
    <row r="1846" spans="14:20">
      <c r="N1846" s="80">
        <v>44</v>
      </c>
      <c r="O1846" s="80">
        <v>44109</v>
      </c>
      <c r="P1846" s="80" t="s">
        <v>2074</v>
      </c>
      <c r="Q1846" s="15" t="str">
        <f t="shared" si="28"/>
        <v>44 - NANTES</v>
      </c>
      <c r="R1846" s="146">
        <v>44629</v>
      </c>
      <c r="S1846" s="146">
        <v>44722</v>
      </c>
      <c r="T1846" s="80" t="s">
        <v>213</v>
      </c>
    </row>
    <row r="1847" spans="14:20">
      <c r="N1847" s="80">
        <v>44</v>
      </c>
      <c r="O1847" s="80">
        <v>44110</v>
      </c>
      <c r="P1847" s="80" t="s">
        <v>2075</v>
      </c>
      <c r="Q1847" s="15" t="str">
        <f t="shared" si="28"/>
        <v>44 - NORT SUR ERDRE</v>
      </c>
      <c r="R1847" s="146">
        <v>44638</v>
      </c>
      <c r="S1847" s="146">
        <v>44769</v>
      </c>
      <c r="T1847" s="80" t="s">
        <v>213</v>
      </c>
    </row>
    <row r="1848" spans="14:20">
      <c r="N1848" s="80">
        <v>44</v>
      </c>
      <c r="O1848" s="80">
        <v>44111</v>
      </c>
      <c r="P1848" s="80" t="s">
        <v>2076</v>
      </c>
      <c r="Q1848" s="15" t="str">
        <f t="shared" si="28"/>
        <v>44 - NOTRE DAME DES LANDES</v>
      </c>
      <c r="R1848" s="146">
        <v>44646</v>
      </c>
      <c r="S1848" s="146">
        <v>44722</v>
      </c>
      <c r="T1848" s="80" t="s">
        <v>213</v>
      </c>
    </row>
    <row r="1849" spans="14:20">
      <c r="N1849" s="80">
        <v>44</v>
      </c>
      <c r="O1849" s="80">
        <v>44112</v>
      </c>
      <c r="P1849" s="80" t="s">
        <v>2077</v>
      </c>
      <c r="Q1849" s="15" t="str">
        <f t="shared" si="28"/>
        <v>44 - NOYAL SUR BRUTZ</v>
      </c>
      <c r="R1849" s="146"/>
      <c r="S1849" s="146"/>
      <c r="T1849" s="80" t="s">
        <v>213</v>
      </c>
    </row>
    <row r="1850" spans="14:20">
      <c r="N1850" s="80">
        <v>44</v>
      </c>
      <c r="O1850" s="80">
        <v>44113</v>
      </c>
      <c r="P1850" s="80" t="s">
        <v>2078</v>
      </c>
      <c r="Q1850" s="15" t="str">
        <f t="shared" si="28"/>
        <v>44 - NOZAY</v>
      </c>
      <c r="R1850" s="146">
        <v>44641</v>
      </c>
      <c r="S1850" s="146">
        <v>44769</v>
      </c>
      <c r="T1850" s="80" t="s">
        <v>213</v>
      </c>
    </row>
    <row r="1851" spans="14:20">
      <c r="N1851" s="80">
        <v>44</v>
      </c>
      <c r="O1851" s="80">
        <v>44114</v>
      </c>
      <c r="P1851" s="80" t="s">
        <v>2079</v>
      </c>
      <c r="Q1851" s="15" t="str">
        <f t="shared" si="28"/>
        <v>44 - ORVAULT</v>
      </c>
      <c r="R1851" s="146">
        <v>44646</v>
      </c>
      <c r="S1851" s="146">
        <v>44722</v>
      </c>
      <c r="T1851" s="80" t="s">
        <v>213</v>
      </c>
    </row>
    <row r="1852" spans="14:20">
      <c r="N1852" s="80">
        <v>44</v>
      </c>
      <c r="O1852" s="80">
        <v>44115</v>
      </c>
      <c r="P1852" s="80" t="s">
        <v>2080</v>
      </c>
      <c r="Q1852" s="15" t="str">
        <f t="shared" si="28"/>
        <v>44 - OUDON</v>
      </c>
      <c r="R1852" s="146">
        <v>44629</v>
      </c>
      <c r="S1852" s="146">
        <v>44742</v>
      </c>
      <c r="T1852" s="80" t="s">
        <v>213</v>
      </c>
    </row>
    <row r="1853" spans="14:20">
      <c r="N1853" s="80">
        <v>44</v>
      </c>
      <c r="O1853" s="80">
        <v>44116</v>
      </c>
      <c r="P1853" s="80" t="s">
        <v>2081</v>
      </c>
      <c r="Q1853" s="15" t="str">
        <f t="shared" si="28"/>
        <v>44 - PAIMBOEUF</v>
      </c>
      <c r="R1853" s="146">
        <v>44627</v>
      </c>
      <c r="S1853" s="146">
        <v>44722</v>
      </c>
      <c r="T1853" s="80" t="s">
        <v>213</v>
      </c>
    </row>
    <row r="1854" spans="14:20">
      <c r="N1854" s="80">
        <v>44</v>
      </c>
      <c r="O1854" s="80">
        <v>44117</v>
      </c>
      <c r="P1854" s="80" t="s">
        <v>2082</v>
      </c>
      <c r="Q1854" s="15" t="str">
        <f t="shared" si="28"/>
        <v>44 - PALLET</v>
      </c>
      <c r="R1854" s="146">
        <v>44627</v>
      </c>
      <c r="S1854" s="146">
        <v>44742</v>
      </c>
      <c r="T1854" s="80" t="s">
        <v>213</v>
      </c>
    </row>
    <row r="1855" spans="14:20">
      <c r="N1855" s="80">
        <v>44</v>
      </c>
      <c r="O1855" s="80">
        <v>44118</v>
      </c>
      <c r="P1855" s="80" t="s">
        <v>2083</v>
      </c>
      <c r="Q1855" s="15" t="str">
        <f t="shared" si="28"/>
        <v>44 - PANNECE</v>
      </c>
      <c r="R1855" s="146">
        <v>44629</v>
      </c>
      <c r="S1855" s="146">
        <v>44769</v>
      </c>
      <c r="T1855" s="80" t="s">
        <v>213</v>
      </c>
    </row>
    <row r="1856" spans="14:20">
      <c r="N1856" s="80">
        <v>44</v>
      </c>
      <c r="O1856" s="80">
        <v>44119</v>
      </c>
      <c r="P1856" s="80" t="s">
        <v>2084</v>
      </c>
      <c r="Q1856" s="15" t="str">
        <f t="shared" si="28"/>
        <v>44 - PAULX</v>
      </c>
      <c r="R1856" s="146">
        <v>44627</v>
      </c>
      <c r="S1856" s="146">
        <v>44775</v>
      </c>
      <c r="T1856" s="80" t="s">
        <v>213</v>
      </c>
    </row>
    <row r="1857" spans="14:20">
      <c r="N1857" s="80">
        <v>44</v>
      </c>
      <c r="O1857" s="80">
        <v>44120</v>
      </c>
      <c r="P1857" s="80" t="s">
        <v>2085</v>
      </c>
      <c r="Q1857" s="15" t="str">
        <f t="shared" si="28"/>
        <v>44 - PELLERIN</v>
      </c>
      <c r="R1857" s="146">
        <v>44627</v>
      </c>
      <c r="S1857" s="146">
        <v>44722</v>
      </c>
      <c r="T1857" s="80" t="s">
        <v>213</v>
      </c>
    </row>
    <row r="1858" spans="14:20">
      <c r="N1858" s="80">
        <v>44</v>
      </c>
      <c r="O1858" s="80">
        <v>44121</v>
      </c>
      <c r="P1858" s="80" t="s">
        <v>2086</v>
      </c>
      <c r="Q1858" s="15" t="str">
        <f t="shared" si="28"/>
        <v>44 - PETIT AUVERNE</v>
      </c>
      <c r="R1858" s="146">
        <v>44638</v>
      </c>
      <c r="S1858" s="146">
        <v>44722</v>
      </c>
      <c r="T1858" s="80" t="s">
        <v>213</v>
      </c>
    </row>
    <row r="1859" spans="14:20">
      <c r="N1859" s="80">
        <v>44</v>
      </c>
      <c r="O1859" s="80">
        <v>44122</v>
      </c>
      <c r="P1859" s="80" t="s">
        <v>2087</v>
      </c>
      <c r="Q1859" s="15" t="str">
        <f t="shared" si="28"/>
        <v>44 - PETIT MARS</v>
      </c>
      <c r="R1859" s="146">
        <v>44637</v>
      </c>
      <c r="S1859" s="146">
        <v>44722</v>
      </c>
      <c r="T1859" s="80" t="s">
        <v>213</v>
      </c>
    </row>
    <row r="1860" spans="14:20">
      <c r="N1860" s="80">
        <v>44</v>
      </c>
      <c r="O1860" s="80">
        <v>44123</v>
      </c>
      <c r="P1860" s="80" t="s">
        <v>2088</v>
      </c>
      <c r="Q1860" s="15" t="str">
        <f t="shared" si="28"/>
        <v>44 - PIERRIC</v>
      </c>
      <c r="R1860" s="146">
        <v>44650</v>
      </c>
      <c r="S1860" s="146">
        <v>44722</v>
      </c>
      <c r="T1860" s="80" t="s">
        <v>213</v>
      </c>
    </row>
    <row r="1861" spans="14:20">
      <c r="N1861" s="80">
        <v>44</v>
      </c>
      <c r="O1861" s="80">
        <v>44124</v>
      </c>
      <c r="P1861" s="80" t="s">
        <v>2089</v>
      </c>
      <c r="Q1861" s="15" t="str">
        <f t="shared" si="28"/>
        <v>44 - PIN</v>
      </c>
      <c r="R1861" s="146">
        <v>44650</v>
      </c>
      <c r="S1861" s="146">
        <v>44722</v>
      </c>
      <c r="T1861" s="80" t="s">
        <v>213</v>
      </c>
    </row>
    <row r="1862" spans="14:20">
      <c r="N1862" s="80">
        <v>44</v>
      </c>
      <c r="O1862" s="80">
        <v>44125</v>
      </c>
      <c r="P1862" s="80" t="s">
        <v>2090</v>
      </c>
      <c r="Q1862" s="15" t="str">
        <f t="shared" si="28"/>
        <v>44 - PIRIAC SUR MER</v>
      </c>
      <c r="R1862" s="146"/>
      <c r="S1862" s="146"/>
      <c r="T1862" s="80" t="s">
        <v>213</v>
      </c>
    </row>
    <row r="1863" spans="14:20">
      <c r="N1863" s="80">
        <v>44</v>
      </c>
      <c r="O1863" s="80">
        <v>44126</v>
      </c>
      <c r="P1863" s="80" t="s">
        <v>2091</v>
      </c>
      <c r="Q1863" s="15" t="str">
        <f t="shared" si="28"/>
        <v>44 - PLAINE SUR MER</v>
      </c>
      <c r="R1863" s="146">
        <v>44627</v>
      </c>
      <c r="S1863" s="146">
        <v>44769</v>
      </c>
      <c r="T1863" s="80" t="s">
        <v>213</v>
      </c>
    </row>
    <row r="1864" spans="14:20">
      <c r="N1864" s="80">
        <v>44</v>
      </c>
      <c r="O1864" s="80">
        <v>44127</v>
      </c>
      <c r="P1864" s="80" t="s">
        <v>2092</v>
      </c>
      <c r="Q1864" s="15" t="str">
        <f t="shared" si="28"/>
        <v>44 - PLANCHE</v>
      </c>
      <c r="R1864" s="146">
        <v>44627</v>
      </c>
      <c r="S1864" s="146">
        <v>44802</v>
      </c>
      <c r="T1864" s="80" t="s">
        <v>213</v>
      </c>
    </row>
    <row r="1865" spans="14:20">
      <c r="N1865" s="80">
        <v>44</v>
      </c>
      <c r="O1865" s="80">
        <v>44128</v>
      </c>
      <c r="P1865" s="80" t="s">
        <v>2093</v>
      </c>
      <c r="Q1865" s="15" t="str">
        <f t="shared" si="28"/>
        <v>44 - PLESSE</v>
      </c>
      <c r="R1865" s="146"/>
      <c r="S1865" s="146"/>
      <c r="T1865" s="80" t="s">
        <v>213</v>
      </c>
    </row>
    <row r="1866" spans="14:20">
      <c r="N1866" s="80">
        <v>44</v>
      </c>
      <c r="O1866" s="80">
        <v>44129</v>
      </c>
      <c r="P1866" s="80" t="s">
        <v>2094</v>
      </c>
      <c r="Q1866" s="15" t="str">
        <f t="shared" si="28"/>
        <v>44 - PONTCHATEAU</v>
      </c>
      <c r="R1866" s="146"/>
      <c r="S1866" s="146"/>
      <c r="T1866" s="80" t="s">
        <v>213</v>
      </c>
    </row>
    <row r="1867" spans="14:20">
      <c r="N1867" s="80">
        <v>44</v>
      </c>
      <c r="O1867" s="80">
        <v>44130</v>
      </c>
      <c r="P1867" s="80" t="s">
        <v>2095</v>
      </c>
      <c r="Q1867" s="15" t="str">
        <f t="shared" si="28"/>
        <v>44 - PONT SAINT MARTIN</v>
      </c>
      <c r="R1867" s="146">
        <v>44627</v>
      </c>
      <c r="S1867" s="146">
        <v>44742</v>
      </c>
      <c r="T1867" s="80" t="s">
        <v>213</v>
      </c>
    </row>
    <row r="1868" spans="14:20">
      <c r="N1868" s="80">
        <v>44</v>
      </c>
      <c r="O1868" s="80">
        <v>44131</v>
      </c>
      <c r="P1868" s="80" t="s">
        <v>2096</v>
      </c>
      <c r="Q1868" s="15" t="str">
        <f t="shared" ref="Q1868:Q1931" si="29">CONCATENATE(N1868," - ",P1868)</f>
        <v>44 - PORNIC</v>
      </c>
      <c r="R1868" s="146">
        <v>44627</v>
      </c>
      <c r="S1868" s="146">
        <v>44769</v>
      </c>
      <c r="T1868" s="80" t="s">
        <v>213</v>
      </c>
    </row>
    <row r="1869" spans="14:20">
      <c r="N1869" s="80">
        <v>44</v>
      </c>
      <c r="O1869" s="80">
        <v>44132</v>
      </c>
      <c r="P1869" s="80" t="s">
        <v>2097</v>
      </c>
      <c r="Q1869" s="15" t="str">
        <f t="shared" si="29"/>
        <v>44 - PORNICHET</v>
      </c>
      <c r="R1869" s="146"/>
      <c r="S1869" s="146"/>
      <c r="T1869" s="80" t="s">
        <v>213</v>
      </c>
    </row>
    <row r="1870" spans="14:20">
      <c r="N1870" s="80">
        <v>44</v>
      </c>
      <c r="O1870" s="80">
        <v>44133</v>
      </c>
      <c r="P1870" s="80" t="s">
        <v>2098</v>
      </c>
      <c r="Q1870" s="15" t="str">
        <f t="shared" si="29"/>
        <v>44 - PORT SAINT PERE</v>
      </c>
      <c r="R1870" s="146">
        <v>44627</v>
      </c>
      <c r="S1870" s="146">
        <v>44729</v>
      </c>
      <c r="T1870" s="80" t="s">
        <v>213</v>
      </c>
    </row>
    <row r="1871" spans="14:20">
      <c r="N1871" s="80">
        <v>44</v>
      </c>
      <c r="O1871" s="80">
        <v>44134</v>
      </c>
      <c r="P1871" s="80" t="s">
        <v>2099</v>
      </c>
      <c r="Q1871" s="15" t="str">
        <f t="shared" si="29"/>
        <v>44 - POUILLE LES COTEAUX</v>
      </c>
      <c r="R1871" s="146">
        <v>44629</v>
      </c>
      <c r="S1871" s="146">
        <v>44742</v>
      </c>
      <c r="T1871" s="80" t="s">
        <v>213</v>
      </c>
    </row>
    <row r="1872" spans="14:20">
      <c r="N1872" s="80">
        <v>44</v>
      </c>
      <c r="O1872" s="80">
        <v>44135</v>
      </c>
      <c r="P1872" s="80" t="s">
        <v>2100</v>
      </c>
      <c r="Q1872" s="15" t="str">
        <f t="shared" si="29"/>
        <v>44 - POULIGUEN</v>
      </c>
      <c r="R1872" s="146"/>
      <c r="S1872" s="146"/>
      <c r="T1872" s="80" t="s">
        <v>213</v>
      </c>
    </row>
    <row r="1873" spans="14:20">
      <c r="N1873" s="80">
        <v>44</v>
      </c>
      <c r="O1873" s="80">
        <v>44136</v>
      </c>
      <c r="P1873" s="80" t="s">
        <v>2101</v>
      </c>
      <c r="Q1873" s="15" t="str">
        <f t="shared" si="29"/>
        <v>44 - PREFAILLES</v>
      </c>
      <c r="R1873" s="146">
        <v>44635</v>
      </c>
      <c r="S1873" s="146">
        <v>44769</v>
      </c>
      <c r="T1873" s="80" t="s">
        <v>213</v>
      </c>
    </row>
    <row r="1874" spans="14:20">
      <c r="N1874" s="80">
        <v>44</v>
      </c>
      <c r="O1874" s="80">
        <v>44137</v>
      </c>
      <c r="P1874" s="80" t="s">
        <v>2102</v>
      </c>
      <c r="Q1874" s="15" t="str">
        <f t="shared" si="29"/>
        <v>44 - PRINQUIAU</v>
      </c>
      <c r="R1874" s="146">
        <v>44637</v>
      </c>
      <c r="S1874" s="146">
        <v>44722</v>
      </c>
      <c r="T1874" s="80" t="s">
        <v>213</v>
      </c>
    </row>
    <row r="1875" spans="14:20">
      <c r="N1875" s="80">
        <v>44</v>
      </c>
      <c r="O1875" s="80">
        <v>44138</v>
      </c>
      <c r="P1875" s="80" t="s">
        <v>2103</v>
      </c>
      <c r="Q1875" s="15" t="str">
        <f t="shared" si="29"/>
        <v>44 - PUCEUL</v>
      </c>
      <c r="R1875" s="146">
        <v>44641</v>
      </c>
      <c r="S1875" s="146">
        <v>44722</v>
      </c>
      <c r="T1875" s="80" t="s">
        <v>213</v>
      </c>
    </row>
    <row r="1876" spans="14:20">
      <c r="N1876" s="80">
        <v>44</v>
      </c>
      <c r="O1876" s="80">
        <v>44139</v>
      </c>
      <c r="P1876" s="80" t="s">
        <v>333</v>
      </c>
      <c r="Q1876" s="15" t="str">
        <f t="shared" si="29"/>
        <v>44 - QUILLY</v>
      </c>
      <c r="R1876" s="146"/>
      <c r="S1876" s="146"/>
      <c r="T1876" s="80" t="s">
        <v>213</v>
      </c>
    </row>
    <row r="1877" spans="14:20">
      <c r="N1877" s="80">
        <v>44</v>
      </c>
      <c r="O1877" s="80">
        <v>44140</v>
      </c>
      <c r="P1877" s="80" t="s">
        <v>2104</v>
      </c>
      <c r="Q1877" s="15" t="str">
        <f t="shared" si="29"/>
        <v>44 - REGRIPPIERE</v>
      </c>
      <c r="R1877" s="146">
        <v>44627</v>
      </c>
      <c r="S1877" s="146">
        <v>44788</v>
      </c>
      <c r="T1877" s="80" t="s">
        <v>213</v>
      </c>
    </row>
    <row r="1878" spans="14:20">
      <c r="N1878" s="80">
        <v>44</v>
      </c>
      <c r="O1878" s="80">
        <v>44141</v>
      </c>
      <c r="P1878" s="80" t="s">
        <v>2105</v>
      </c>
      <c r="Q1878" s="15" t="str">
        <f t="shared" si="29"/>
        <v>44 - REMAUDIERE</v>
      </c>
      <c r="R1878" s="146">
        <v>44627</v>
      </c>
      <c r="S1878" s="146">
        <v>44788</v>
      </c>
      <c r="T1878" s="80" t="s">
        <v>213</v>
      </c>
    </row>
    <row r="1879" spans="14:20">
      <c r="N1879" s="80">
        <v>44</v>
      </c>
      <c r="O1879" s="80">
        <v>44142</v>
      </c>
      <c r="P1879" s="80" t="s">
        <v>2106</v>
      </c>
      <c r="Q1879" s="15" t="str">
        <f t="shared" si="29"/>
        <v>44 - REMOUILLE</v>
      </c>
      <c r="R1879" s="146">
        <v>44627</v>
      </c>
      <c r="S1879" s="146">
        <v>44788</v>
      </c>
      <c r="T1879" s="80" t="s">
        <v>213</v>
      </c>
    </row>
    <row r="1880" spans="14:20">
      <c r="N1880" s="80">
        <v>44</v>
      </c>
      <c r="O1880" s="80">
        <v>44143</v>
      </c>
      <c r="P1880" s="80" t="s">
        <v>2107</v>
      </c>
      <c r="Q1880" s="15" t="str">
        <f t="shared" si="29"/>
        <v>44 - REZE</v>
      </c>
      <c r="R1880" s="146">
        <v>44627</v>
      </c>
      <c r="S1880" s="146">
        <v>44742</v>
      </c>
      <c r="T1880" s="80" t="s">
        <v>213</v>
      </c>
    </row>
    <row r="1881" spans="14:20">
      <c r="N1881" s="80">
        <v>44</v>
      </c>
      <c r="O1881" s="80">
        <v>44144</v>
      </c>
      <c r="P1881" s="80" t="s">
        <v>2108</v>
      </c>
      <c r="Q1881" s="15" t="str">
        <f t="shared" si="29"/>
        <v>44 - RIAILLE</v>
      </c>
      <c r="R1881" s="146">
        <v>44638</v>
      </c>
      <c r="S1881" s="146">
        <v>44769</v>
      </c>
      <c r="T1881" s="80" t="s">
        <v>213</v>
      </c>
    </row>
    <row r="1882" spans="14:20">
      <c r="N1882" s="80">
        <v>44</v>
      </c>
      <c r="O1882" s="80">
        <v>44145</v>
      </c>
      <c r="P1882" s="80" t="s">
        <v>2109</v>
      </c>
      <c r="Q1882" s="15" t="str">
        <f t="shared" si="29"/>
        <v>44 - ROUANS</v>
      </c>
      <c r="R1882" s="146">
        <v>44627</v>
      </c>
      <c r="S1882" s="146">
        <v>44722</v>
      </c>
      <c r="T1882" s="80" t="s">
        <v>213</v>
      </c>
    </row>
    <row r="1883" spans="14:20">
      <c r="N1883" s="80">
        <v>44</v>
      </c>
      <c r="O1883" s="80">
        <v>44146</v>
      </c>
      <c r="P1883" s="80" t="s">
        <v>2110</v>
      </c>
      <c r="Q1883" s="15" t="str">
        <f t="shared" si="29"/>
        <v>44 - ROUGE</v>
      </c>
      <c r="R1883" s="146">
        <v>44650</v>
      </c>
      <c r="S1883" s="146">
        <v>44722</v>
      </c>
      <c r="T1883" s="80" t="s">
        <v>213</v>
      </c>
    </row>
    <row r="1884" spans="14:20">
      <c r="N1884" s="80">
        <v>44</v>
      </c>
      <c r="O1884" s="80">
        <v>44148</v>
      </c>
      <c r="P1884" s="80" t="s">
        <v>2111</v>
      </c>
      <c r="Q1884" s="15" t="str">
        <f t="shared" si="29"/>
        <v>44 - RUFFIGNE</v>
      </c>
      <c r="R1884" s="146">
        <v>44650</v>
      </c>
      <c r="S1884" s="146">
        <v>44722</v>
      </c>
      <c r="T1884" s="80" t="s">
        <v>213</v>
      </c>
    </row>
    <row r="1885" spans="14:20">
      <c r="N1885" s="80">
        <v>44</v>
      </c>
      <c r="O1885" s="80">
        <v>44149</v>
      </c>
      <c r="P1885" s="80" t="s">
        <v>2112</v>
      </c>
      <c r="Q1885" s="15" t="str">
        <f t="shared" si="29"/>
        <v>44 - SAFFRE</v>
      </c>
      <c r="R1885" s="146">
        <v>44641</v>
      </c>
      <c r="S1885" s="146">
        <v>44722</v>
      </c>
      <c r="T1885" s="80" t="s">
        <v>213</v>
      </c>
    </row>
    <row r="1886" spans="14:20">
      <c r="N1886" s="80">
        <v>44</v>
      </c>
      <c r="O1886" s="80">
        <v>44150</v>
      </c>
      <c r="P1886" s="80" t="s">
        <v>2113</v>
      </c>
      <c r="Q1886" s="15" t="str">
        <f t="shared" si="29"/>
        <v>44 - SAINT AIGNAN GRANDLIEU</v>
      </c>
      <c r="R1886" s="146">
        <v>44627</v>
      </c>
      <c r="S1886" s="146">
        <v>44788</v>
      </c>
      <c r="T1886" s="80" t="s">
        <v>213</v>
      </c>
    </row>
    <row r="1887" spans="14:20">
      <c r="N1887" s="80">
        <v>44</v>
      </c>
      <c r="O1887" s="80">
        <v>44151</v>
      </c>
      <c r="P1887" s="80" t="s">
        <v>2114</v>
      </c>
      <c r="Q1887" s="15" t="str">
        <f t="shared" si="29"/>
        <v>44 - SAINT ANDRE DES EAUX</v>
      </c>
      <c r="R1887" s="146"/>
      <c r="S1887" s="146"/>
      <c r="T1887" s="80" t="s">
        <v>213</v>
      </c>
    </row>
    <row r="1888" spans="14:20">
      <c r="N1888" s="80">
        <v>44</v>
      </c>
      <c r="O1888" s="80">
        <v>44152</v>
      </c>
      <c r="P1888" s="80" t="s">
        <v>2115</v>
      </c>
      <c r="Q1888" s="15" t="str">
        <f t="shared" si="29"/>
        <v>44 - SAINTE ANNE SUR BRIVET</v>
      </c>
      <c r="R1888" s="146"/>
      <c r="S1888" s="146"/>
      <c r="T1888" s="80" t="s">
        <v>213</v>
      </c>
    </row>
    <row r="1889" spans="14:20">
      <c r="N1889" s="80">
        <v>44</v>
      </c>
      <c r="O1889" s="80">
        <v>44153</v>
      </c>
      <c r="P1889" s="80" t="s">
        <v>2116</v>
      </c>
      <c r="Q1889" s="15" t="str">
        <f t="shared" si="29"/>
        <v>44 - SAINT AUBIN DES CHATEAUX</v>
      </c>
      <c r="R1889" s="146">
        <v>44650</v>
      </c>
      <c r="S1889" s="146">
        <v>44722</v>
      </c>
      <c r="T1889" s="80" t="s">
        <v>213</v>
      </c>
    </row>
    <row r="1890" spans="14:20">
      <c r="N1890" s="80">
        <v>44</v>
      </c>
      <c r="O1890" s="80">
        <v>44154</v>
      </c>
      <c r="P1890" s="80" t="s">
        <v>2117</v>
      </c>
      <c r="Q1890" s="15" t="str">
        <f t="shared" si="29"/>
        <v>44 - SAINT BREVIN LES PINS</v>
      </c>
      <c r="R1890" s="146">
        <v>44627</v>
      </c>
      <c r="S1890" s="146">
        <v>44722</v>
      </c>
      <c r="T1890" s="80" t="s">
        <v>213</v>
      </c>
    </row>
    <row r="1891" spans="14:20">
      <c r="N1891" s="80">
        <v>44</v>
      </c>
      <c r="O1891" s="80">
        <v>44155</v>
      </c>
      <c r="P1891" s="80" t="s">
        <v>2118</v>
      </c>
      <c r="Q1891" s="15" t="str">
        <f t="shared" si="29"/>
        <v>44 - SAINT COLOMBAN</v>
      </c>
      <c r="R1891" s="146">
        <v>44627</v>
      </c>
      <c r="S1891" s="146">
        <v>44775</v>
      </c>
      <c r="T1891" s="80" t="s">
        <v>213</v>
      </c>
    </row>
    <row r="1892" spans="14:20">
      <c r="N1892" s="80">
        <v>44</v>
      </c>
      <c r="O1892" s="80">
        <v>44156</v>
      </c>
      <c r="P1892" s="80" t="s">
        <v>2119</v>
      </c>
      <c r="Q1892" s="15" t="str">
        <f t="shared" si="29"/>
        <v>44 - CORCOUE SUR LOGNE</v>
      </c>
      <c r="R1892" s="146">
        <v>44627</v>
      </c>
      <c r="S1892" s="146">
        <v>44775</v>
      </c>
      <c r="T1892" s="80" t="s">
        <v>213</v>
      </c>
    </row>
    <row r="1893" spans="14:20">
      <c r="N1893" s="80">
        <v>44</v>
      </c>
      <c r="O1893" s="80">
        <v>44157</v>
      </c>
      <c r="P1893" s="80" t="s">
        <v>2120</v>
      </c>
      <c r="Q1893" s="15" t="str">
        <f t="shared" si="29"/>
        <v>44 - SAINT ETIENNE DE MER MORTE</v>
      </c>
      <c r="R1893" s="146">
        <v>44627</v>
      </c>
      <c r="S1893" s="146">
        <v>44775</v>
      </c>
      <c r="T1893" s="80" t="s">
        <v>213</v>
      </c>
    </row>
    <row r="1894" spans="14:20">
      <c r="N1894" s="80">
        <v>44</v>
      </c>
      <c r="O1894" s="80">
        <v>44158</v>
      </c>
      <c r="P1894" s="80" t="s">
        <v>2121</v>
      </c>
      <c r="Q1894" s="15" t="str">
        <f t="shared" si="29"/>
        <v>44 - SAINT ETIENNE DE MONTLUC</v>
      </c>
      <c r="R1894" s="146">
        <v>44629</v>
      </c>
      <c r="S1894" s="146">
        <v>44769</v>
      </c>
      <c r="T1894" s="80" t="s">
        <v>213</v>
      </c>
    </row>
    <row r="1895" spans="14:20">
      <c r="N1895" s="80">
        <v>44</v>
      </c>
      <c r="O1895" s="80">
        <v>44159</v>
      </c>
      <c r="P1895" s="80" t="s">
        <v>2122</v>
      </c>
      <c r="Q1895" s="15" t="str">
        <f t="shared" si="29"/>
        <v>44 - SAINT FIACRE SUR MAINE</v>
      </c>
      <c r="R1895" s="146">
        <v>44627</v>
      </c>
      <c r="S1895" s="146">
        <v>44742</v>
      </c>
      <c r="T1895" s="80" t="s">
        <v>213</v>
      </c>
    </row>
    <row r="1896" spans="14:20">
      <c r="N1896" s="80">
        <v>44</v>
      </c>
      <c r="O1896" s="80">
        <v>44161</v>
      </c>
      <c r="P1896" s="80" t="s">
        <v>2123</v>
      </c>
      <c r="Q1896" s="15" t="str">
        <f t="shared" si="29"/>
        <v>44 - SAINT GILDAS DES BOIS</v>
      </c>
      <c r="R1896" s="146"/>
      <c r="S1896" s="146"/>
      <c r="T1896" s="80" t="s">
        <v>213</v>
      </c>
    </row>
    <row r="1897" spans="14:20">
      <c r="N1897" s="80">
        <v>44</v>
      </c>
      <c r="O1897" s="80">
        <v>44162</v>
      </c>
      <c r="P1897" s="80" t="s">
        <v>2124</v>
      </c>
      <c r="Q1897" s="15" t="str">
        <f t="shared" si="29"/>
        <v>44 - SAINT HERBLAIN</v>
      </c>
      <c r="R1897" s="146">
        <v>44629</v>
      </c>
      <c r="S1897" s="146">
        <v>44722</v>
      </c>
      <c r="T1897" s="80" t="s">
        <v>213</v>
      </c>
    </row>
    <row r="1898" spans="14:20">
      <c r="N1898" s="80">
        <v>44</v>
      </c>
      <c r="O1898" s="80">
        <v>44163</v>
      </c>
      <c r="P1898" s="80" t="s">
        <v>2125</v>
      </c>
      <c r="Q1898" s="15" t="str">
        <f t="shared" si="29"/>
        <v>44 - VAIR SUR LOIRE</v>
      </c>
      <c r="R1898" s="146">
        <v>44629</v>
      </c>
      <c r="S1898" s="146">
        <v>44788</v>
      </c>
      <c r="T1898" s="80" t="s">
        <v>213</v>
      </c>
    </row>
    <row r="1899" spans="14:20">
      <c r="N1899" s="80">
        <v>44</v>
      </c>
      <c r="O1899" s="80">
        <v>44164</v>
      </c>
      <c r="P1899" s="80" t="s">
        <v>2126</v>
      </c>
      <c r="Q1899" s="15" t="str">
        <f t="shared" si="29"/>
        <v>44 - SAINT HILAIRE DE CHALEONS</v>
      </c>
      <c r="R1899" s="146">
        <v>44627</v>
      </c>
      <c r="S1899" s="146">
        <v>44769</v>
      </c>
      <c r="T1899" s="80" t="s">
        <v>213</v>
      </c>
    </row>
    <row r="1900" spans="14:20">
      <c r="N1900" s="80">
        <v>44</v>
      </c>
      <c r="O1900" s="80">
        <v>44165</v>
      </c>
      <c r="P1900" s="80" t="s">
        <v>2127</v>
      </c>
      <c r="Q1900" s="15" t="str">
        <f t="shared" si="29"/>
        <v>44 - SAINT HILAIRE DE CLISSON</v>
      </c>
      <c r="R1900" s="146">
        <v>44627</v>
      </c>
      <c r="S1900" s="146">
        <v>44788</v>
      </c>
      <c r="T1900" s="80" t="s">
        <v>213</v>
      </c>
    </row>
    <row r="1901" spans="14:20">
      <c r="N1901" s="80">
        <v>44</v>
      </c>
      <c r="O1901" s="80">
        <v>44166</v>
      </c>
      <c r="P1901" s="80" t="s">
        <v>2128</v>
      </c>
      <c r="Q1901" s="15" t="str">
        <f t="shared" si="29"/>
        <v>44 - SAINT JEAN DE BOISEAU</v>
      </c>
      <c r="R1901" s="146">
        <v>44627</v>
      </c>
      <c r="S1901" s="146">
        <v>44722</v>
      </c>
      <c r="T1901" s="80" t="s">
        <v>213</v>
      </c>
    </row>
    <row r="1902" spans="14:20">
      <c r="N1902" s="80">
        <v>44</v>
      </c>
      <c r="O1902" s="80">
        <v>44168</v>
      </c>
      <c r="P1902" s="80" t="s">
        <v>2129</v>
      </c>
      <c r="Q1902" s="15" t="str">
        <f t="shared" si="29"/>
        <v>44 - SAINT JOACHIM</v>
      </c>
      <c r="R1902" s="146"/>
      <c r="S1902" s="146"/>
      <c r="T1902" s="80" t="s">
        <v>213</v>
      </c>
    </row>
    <row r="1903" spans="14:20">
      <c r="N1903" s="80">
        <v>44</v>
      </c>
      <c r="O1903" s="80">
        <v>44169</v>
      </c>
      <c r="P1903" s="80" t="s">
        <v>2130</v>
      </c>
      <c r="Q1903" s="15" t="str">
        <f t="shared" si="29"/>
        <v>44 - SAINT JULIEN DE CONCELLES</v>
      </c>
      <c r="R1903" s="146">
        <v>44627</v>
      </c>
      <c r="S1903" s="146">
        <v>44742</v>
      </c>
      <c r="T1903" s="80" t="s">
        <v>213</v>
      </c>
    </row>
    <row r="1904" spans="14:20">
      <c r="N1904" s="80">
        <v>44</v>
      </c>
      <c r="O1904" s="80">
        <v>44170</v>
      </c>
      <c r="P1904" s="80" t="s">
        <v>2131</v>
      </c>
      <c r="Q1904" s="15" t="str">
        <f t="shared" si="29"/>
        <v>44 - SAINT JULIEN DE VOUVANTES</v>
      </c>
      <c r="R1904" s="146">
        <v>44638</v>
      </c>
      <c r="S1904" s="146">
        <v>44722</v>
      </c>
      <c r="T1904" s="80" t="s">
        <v>213</v>
      </c>
    </row>
    <row r="1905" spans="14:20">
      <c r="N1905" s="80">
        <v>44</v>
      </c>
      <c r="O1905" s="80">
        <v>44171</v>
      </c>
      <c r="P1905" s="80" t="s">
        <v>2132</v>
      </c>
      <c r="Q1905" s="15" t="str">
        <f t="shared" si="29"/>
        <v>44 - SAINT LEGER LES VIGNES</v>
      </c>
      <c r="R1905" s="146">
        <v>44627</v>
      </c>
      <c r="S1905" s="146">
        <v>44729</v>
      </c>
      <c r="T1905" s="80" t="s">
        <v>213</v>
      </c>
    </row>
    <row r="1906" spans="14:20">
      <c r="N1906" s="80">
        <v>44</v>
      </c>
      <c r="O1906" s="80">
        <v>44172</v>
      </c>
      <c r="P1906" s="80" t="s">
        <v>2133</v>
      </c>
      <c r="Q1906" s="15" t="str">
        <f t="shared" si="29"/>
        <v>44 - SAINTE LUCE SUR LOIRE</v>
      </c>
      <c r="R1906" s="146">
        <v>44629</v>
      </c>
      <c r="S1906" s="146">
        <v>44722</v>
      </c>
      <c r="T1906" s="80" t="s">
        <v>213</v>
      </c>
    </row>
    <row r="1907" spans="14:20">
      <c r="N1907" s="80">
        <v>44</v>
      </c>
      <c r="O1907" s="80">
        <v>44173</v>
      </c>
      <c r="P1907" s="80" t="s">
        <v>2134</v>
      </c>
      <c r="Q1907" s="15" t="str">
        <f t="shared" si="29"/>
        <v>44 - SAINT LUMINE DE CLISSON</v>
      </c>
      <c r="R1907" s="146">
        <v>44627</v>
      </c>
      <c r="S1907" s="146">
        <v>44788</v>
      </c>
      <c r="T1907" s="80" t="s">
        <v>213</v>
      </c>
    </row>
    <row r="1908" spans="14:20">
      <c r="N1908" s="80">
        <v>44</v>
      </c>
      <c r="O1908" s="80">
        <v>44174</v>
      </c>
      <c r="P1908" s="80" t="s">
        <v>2135</v>
      </c>
      <c r="Q1908" s="15" t="str">
        <f t="shared" si="29"/>
        <v>44 - SAINT LUMINE DE COUTAIS</v>
      </c>
      <c r="R1908" s="146">
        <v>44627</v>
      </c>
      <c r="S1908" s="146">
        <v>44775</v>
      </c>
      <c r="T1908" s="80" t="s">
        <v>213</v>
      </c>
    </row>
    <row r="1909" spans="14:20">
      <c r="N1909" s="80">
        <v>44</v>
      </c>
      <c r="O1909" s="80">
        <v>44175</v>
      </c>
      <c r="P1909" s="80" t="s">
        <v>2136</v>
      </c>
      <c r="Q1909" s="15" t="str">
        <f t="shared" si="29"/>
        <v>44 - SAINT LYPHARD</v>
      </c>
      <c r="R1909" s="146"/>
      <c r="S1909" s="146"/>
      <c r="T1909" s="80" t="s">
        <v>213</v>
      </c>
    </row>
    <row r="1910" spans="14:20">
      <c r="N1910" s="80">
        <v>44</v>
      </c>
      <c r="O1910" s="80">
        <v>44176</v>
      </c>
      <c r="P1910" s="80" t="s">
        <v>2137</v>
      </c>
      <c r="Q1910" s="15" t="str">
        <f t="shared" si="29"/>
        <v>44 - SAINT MALO DE GUERSAC</v>
      </c>
      <c r="R1910" s="146"/>
      <c r="S1910" s="146"/>
      <c r="T1910" s="80" t="s">
        <v>213</v>
      </c>
    </row>
    <row r="1911" spans="14:20">
      <c r="N1911" s="80">
        <v>44</v>
      </c>
      <c r="O1911" s="80">
        <v>44178</v>
      </c>
      <c r="P1911" s="80" t="s">
        <v>2138</v>
      </c>
      <c r="Q1911" s="15" t="str">
        <f t="shared" si="29"/>
        <v>44 - SAINT MARS DE COUTAIS</v>
      </c>
      <c r="R1911" s="146">
        <v>44627</v>
      </c>
      <c r="S1911" s="146">
        <v>44775</v>
      </c>
      <c r="T1911" s="80" t="s">
        <v>213</v>
      </c>
    </row>
    <row r="1912" spans="14:20">
      <c r="N1912" s="80">
        <v>44</v>
      </c>
      <c r="O1912" s="80">
        <v>44179</v>
      </c>
      <c r="P1912" s="80" t="s">
        <v>2139</v>
      </c>
      <c r="Q1912" s="15" t="str">
        <f t="shared" si="29"/>
        <v>44 - SAINT MARS DU DESERT</v>
      </c>
      <c r="R1912" s="146">
        <v>44629</v>
      </c>
      <c r="S1912" s="146">
        <v>44722</v>
      </c>
      <c r="T1912" s="80" t="s">
        <v>213</v>
      </c>
    </row>
    <row r="1913" spans="14:20">
      <c r="N1913" s="80">
        <v>44</v>
      </c>
      <c r="O1913" s="80">
        <v>44180</v>
      </c>
      <c r="P1913" s="80" t="s">
        <v>2140</v>
      </c>
      <c r="Q1913" s="15" t="str">
        <f t="shared" si="29"/>
        <v>44 - VALLONS DE L ERDRE</v>
      </c>
      <c r="R1913" s="146">
        <v>44629</v>
      </c>
      <c r="S1913" s="146">
        <v>44722</v>
      </c>
      <c r="T1913" s="80" t="s">
        <v>213</v>
      </c>
    </row>
    <row r="1914" spans="14:20">
      <c r="N1914" s="80">
        <v>44</v>
      </c>
      <c r="O1914" s="80">
        <v>44182</v>
      </c>
      <c r="P1914" s="80" t="s">
        <v>2141</v>
      </c>
      <c r="Q1914" s="15" t="str">
        <f t="shared" si="29"/>
        <v>44 - SAINT MICHEL CHEF CHEF</v>
      </c>
      <c r="R1914" s="146">
        <v>44627</v>
      </c>
      <c r="S1914" s="146">
        <v>44769</v>
      </c>
      <c r="T1914" s="80" t="s">
        <v>213</v>
      </c>
    </row>
    <row r="1915" spans="14:20">
      <c r="N1915" s="80">
        <v>44</v>
      </c>
      <c r="O1915" s="80">
        <v>44183</v>
      </c>
      <c r="P1915" s="80" t="s">
        <v>2142</v>
      </c>
      <c r="Q1915" s="15" t="str">
        <f t="shared" si="29"/>
        <v>44 - SAINT MOLF</v>
      </c>
      <c r="R1915" s="146"/>
      <c r="S1915" s="146"/>
      <c r="T1915" s="80" t="s">
        <v>213</v>
      </c>
    </row>
    <row r="1916" spans="14:20">
      <c r="N1916" s="80">
        <v>44</v>
      </c>
      <c r="O1916" s="80">
        <v>44184</v>
      </c>
      <c r="P1916" s="80" t="s">
        <v>2143</v>
      </c>
      <c r="Q1916" s="15" t="str">
        <f t="shared" si="29"/>
        <v>44 - SAINT NAZAIRE</v>
      </c>
      <c r="R1916" s="146">
        <v>44629</v>
      </c>
      <c r="S1916" s="146">
        <v>44722</v>
      </c>
      <c r="T1916" s="80" t="s">
        <v>213</v>
      </c>
    </row>
    <row r="1917" spans="14:20">
      <c r="N1917" s="80">
        <v>44</v>
      </c>
      <c r="O1917" s="80">
        <v>44185</v>
      </c>
      <c r="P1917" s="80" t="s">
        <v>2144</v>
      </c>
      <c r="Q1917" s="15" t="str">
        <f t="shared" si="29"/>
        <v>44 - SAINT NICOLAS DE REDON</v>
      </c>
      <c r="R1917" s="146"/>
      <c r="S1917" s="146"/>
      <c r="T1917" s="80" t="s">
        <v>213</v>
      </c>
    </row>
    <row r="1918" spans="14:20">
      <c r="N1918" s="80">
        <v>44</v>
      </c>
      <c r="O1918" s="80">
        <v>44186</v>
      </c>
      <c r="P1918" s="80" t="s">
        <v>2145</v>
      </c>
      <c r="Q1918" s="15" t="str">
        <f t="shared" si="29"/>
        <v>44 - SAINTE PAZANNE</v>
      </c>
      <c r="R1918" s="146">
        <v>44627</v>
      </c>
      <c r="S1918" s="146">
        <v>44769</v>
      </c>
      <c r="T1918" s="80" t="s">
        <v>213</v>
      </c>
    </row>
    <row r="1919" spans="14:20">
      <c r="N1919" s="80">
        <v>44</v>
      </c>
      <c r="O1919" s="80">
        <v>44187</v>
      </c>
      <c r="P1919" s="80" t="s">
        <v>2146</v>
      </c>
      <c r="Q1919" s="15" t="str">
        <f t="shared" si="29"/>
        <v>44 - SAINT PERE EN RETZ</v>
      </c>
      <c r="R1919" s="146">
        <v>44627</v>
      </c>
      <c r="S1919" s="146">
        <v>44722</v>
      </c>
      <c r="T1919" s="80" t="s">
        <v>213</v>
      </c>
    </row>
    <row r="1920" spans="14:20">
      <c r="N1920" s="80">
        <v>44</v>
      </c>
      <c r="O1920" s="80">
        <v>44188</v>
      </c>
      <c r="P1920" s="80" t="s">
        <v>2147</v>
      </c>
      <c r="Q1920" s="15" t="str">
        <f t="shared" si="29"/>
        <v>44 - SAINT PHILBERT DE GRAND LIEU</v>
      </c>
      <c r="R1920" s="146">
        <v>44627</v>
      </c>
      <c r="S1920" s="146">
        <v>44775</v>
      </c>
      <c r="T1920" s="80" t="s">
        <v>213</v>
      </c>
    </row>
    <row r="1921" spans="14:20">
      <c r="N1921" s="80">
        <v>44</v>
      </c>
      <c r="O1921" s="80">
        <v>44189</v>
      </c>
      <c r="P1921" s="80" t="s">
        <v>2148</v>
      </c>
      <c r="Q1921" s="15" t="str">
        <f t="shared" si="29"/>
        <v>44 - SAINTE REINE DE BRETAGNE</v>
      </c>
      <c r="R1921" s="146"/>
      <c r="S1921" s="146"/>
      <c r="T1921" s="80" t="s">
        <v>213</v>
      </c>
    </row>
    <row r="1922" spans="14:20">
      <c r="N1922" s="80">
        <v>44</v>
      </c>
      <c r="O1922" s="80">
        <v>44190</v>
      </c>
      <c r="P1922" s="80" t="s">
        <v>2149</v>
      </c>
      <c r="Q1922" s="15" t="str">
        <f t="shared" si="29"/>
        <v>44 - SAINT SEBASTIEN SUR LOIRE</v>
      </c>
      <c r="R1922" s="146">
        <v>44627</v>
      </c>
      <c r="S1922" s="146">
        <v>44722</v>
      </c>
      <c r="T1922" s="80" t="s">
        <v>213</v>
      </c>
    </row>
    <row r="1923" spans="14:20">
      <c r="N1923" s="80">
        <v>44</v>
      </c>
      <c r="O1923" s="80">
        <v>44192</v>
      </c>
      <c r="P1923" s="80" t="s">
        <v>2150</v>
      </c>
      <c r="Q1923" s="15" t="str">
        <f t="shared" si="29"/>
        <v>44 - SAINT VIAUD</v>
      </c>
      <c r="R1923" s="146">
        <v>44627</v>
      </c>
      <c r="S1923" s="146">
        <v>44769</v>
      </c>
      <c r="T1923" s="80" t="s">
        <v>213</v>
      </c>
    </row>
    <row r="1924" spans="14:20">
      <c r="N1924" s="80">
        <v>44</v>
      </c>
      <c r="O1924" s="80">
        <v>44193</v>
      </c>
      <c r="P1924" s="80" t="s">
        <v>2151</v>
      </c>
      <c r="Q1924" s="15" t="str">
        <f t="shared" si="29"/>
        <v>44 - SAINT VINCENT DES LANDES</v>
      </c>
      <c r="R1924" s="146">
        <v>44641</v>
      </c>
      <c r="S1924" s="146">
        <v>44722</v>
      </c>
      <c r="T1924" s="80" t="s">
        <v>213</v>
      </c>
    </row>
    <row r="1925" spans="14:20">
      <c r="N1925" s="80">
        <v>44</v>
      </c>
      <c r="O1925" s="80">
        <v>44194</v>
      </c>
      <c r="P1925" s="80" t="s">
        <v>2152</v>
      </c>
      <c r="Q1925" s="15" t="str">
        <f t="shared" si="29"/>
        <v>44 - SAUTRON</v>
      </c>
      <c r="R1925" s="146">
        <v>44646</v>
      </c>
      <c r="S1925" s="146">
        <v>44722</v>
      </c>
      <c r="T1925" s="80" t="s">
        <v>213</v>
      </c>
    </row>
    <row r="1926" spans="14:20">
      <c r="N1926" s="80">
        <v>44</v>
      </c>
      <c r="O1926" s="80">
        <v>44195</v>
      </c>
      <c r="P1926" s="80" t="s">
        <v>2153</v>
      </c>
      <c r="Q1926" s="15" t="str">
        <f t="shared" si="29"/>
        <v>44 - SAVENAY</v>
      </c>
      <c r="R1926" s="146">
        <v>44637</v>
      </c>
      <c r="S1926" s="146">
        <v>44722</v>
      </c>
      <c r="T1926" s="80" t="s">
        <v>213</v>
      </c>
    </row>
    <row r="1927" spans="14:20">
      <c r="N1927" s="80">
        <v>44</v>
      </c>
      <c r="O1927" s="80">
        <v>44196</v>
      </c>
      <c r="P1927" s="80" t="s">
        <v>2154</v>
      </c>
      <c r="Q1927" s="15" t="str">
        <f t="shared" si="29"/>
        <v>44 - SEVERAC</v>
      </c>
      <c r="R1927" s="146"/>
      <c r="S1927" s="146"/>
      <c r="T1927" s="80" t="s">
        <v>213</v>
      </c>
    </row>
    <row r="1928" spans="14:20">
      <c r="N1928" s="80">
        <v>44</v>
      </c>
      <c r="O1928" s="80">
        <v>44197</v>
      </c>
      <c r="P1928" s="80" t="s">
        <v>2155</v>
      </c>
      <c r="Q1928" s="15" t="str">
        <f t="shared" si="29"/>
        <v>44 - SION LES MINES</v>
      </c>
      <c r="R1928" s="146">
        <v>44650</v>
      </c>
      <c r="S1928" s="146">
        <v>44722</v>
      </c>
      <c r="T1928" s="80" t="s">
        <v>213</v>
      </c>
    </row>
    <row r="1929" spans="14:20">
      <c r="N1929" s="80">
        <v>44</v>
      </c>
      <c r="O1929" s="80">
        <v>44198</v>
      </c>
      <c r="P1929" s="80" t="s">
        <v>2156</v>
      </c>
      <c r="Q1929" s="15" t="str">
        <f t="shared" si="29"/>
        <v>44 - SORINIERES</v>
      </c>
      <c r="R1929" s="146">
        <v>44627</v>
      </c>
      <c r="S1929" s="146">
        <v>44742</v>
      </c>
      <c r="T1929" s="80" t="s">
        <v>213</v>
      </c>
    </row>
    <row r="1930" spans="14:20">
      <c r="N1930" s="80">
        <v>44</v>
      </c>
      <c r="O1930" s="80">
        <v>44199</v>
      </c>
      <c r="P1930" s="80" t="s">
        <v>2157</v>
      </c>
      <c r="Q1930" s="15" t="str">
        <f t="shared" si="29"/>
        <v>44 - SOUDAN</v>
      </c>
      <c r="R1930" s="146"/>
      <c r="S1930" s="146"/>
      <c r="T1930" s="80" t="s">
        <v>213</v>
      </c>
    </row>
    <row r="1931" spans="14:20">
      <c r="N1931" s="80">
        <v>44</v>
      </c>
      <c r="O1931" s="80">
        <v>44200</v>
      </c>
      <c r="P1931" s="80" t="s">
        <v>2158</v>
      </c>
      <c r="Q1931" s="15" t="str">
        <f t="shared" si="29"/>
        <v>44 - SOULVACHE</v>
      </c>
      <c r="R1931" s="146"/>
      <c r="S1931" s="146"/>
      <c r="T1931" s="80" t="s">
        <v>213</v>
      </c>
    </row>
    <row r="1932" spans="14:20">
      <c r="N1932" s="80">
        <v>44</v>
      </c>
      <c r="O1932" s="80">
        <v>44201</v>
      </c>
      <c r="P1932" s="80" t="s">
        <v>2159</v>
      </c>
      <c r="Q1932" s="15" t="str">
        <f t="shared" ref="Q1932:Q1995" si="30">CONCATENATE(N1932," - ",P1932)</f>
        <v>44 - SUCE SUR ERDRE</v>
      </c>
      <c r="R1932" s="146">
        <v>44637</v>
      </c>
      <c r="S1932" s="146">
        <v>44722</v>
      </c>
      <c r="T1932" s="80" t="s">
        <v>213</v>
      </c>
    </row>
    <row r="1933" spans="14:20">
      <c r="N1933" s="80">
        <v>44</v>
      </c>
      <c r="O1933" s="80">
        <v>44202</v>
      </c>
      <c r="P1933" s="80" t="s">
        <v>2160</v>
      </c>
      <c r="Q1933" s="15" t="str">
        <f t="shared" si="30"/>
        <v>44 - TEILLE</v>
      </c>
      <c r="R1933" s="146">
        <v>44637</v>
      </c>
      <c r="S1933" s="146">
        <v>44769</v>
      </c>
      <c r="T1933" s="80" t="s">
        <v>213</v>
      </c>
    </row>
    <row r="1934" spans="14:20">
      <c r="N1934" s="80">
        <v>44</v>
      </c>
      <c r="O1934" s="80">
        <v>44203</v>
      </c>
      <c r="P1934" s="80" t="s">
        <v>2161</v>
      </c>
      <c r="Q1934" s="15" t="str">
        <f t="shared" si="30"/>
        <v>44 - TEMPLE DE BRETAGNE</v>
      </c>
      <c r="R1934" s="146">
        <v>44646</v>
      </c>
      <c r="S1934" s="146">
        <v>44769</v>
      </c>
      <c r="T1934" s="80" t="s">
        <v>213</v>
      </c>
    </row>
    <row r="1935" spans="14:20">
      <c r="N1935" s="80">
        <v>44</v>
      </c>
      <c r="O1935" s="80">
        <v>44204</v>
      </c>
      <c r="P1935" s="80" t="s">
        <v>2162</v>
      </c>
      <c r="Q1935" s="15" t="str">
        <f t="shared" si="30"/>
        <v>44 - THOUARE SUR LOIRE</v>
      </c>
      <c r="R1935" s="146">
        <v>44629</v>
      </c>
      <c r="S1935" s="146">
        <v>44722</v>
      </c>
      <c r="T1935" s="80" t="s">
        <v>213</v>
      </c>
    </row>
    <row r="1936" spans="14:20">
      <c r="N1936" s="80">
        <v>44</v>
      </c>
      <c r="O1936" s="80">
        <v>44205</v>
      </c>
      <c r="P1936" s="80" t="s">
        <v>2163</v>
      </c>
      <c r="Q1936" s="15" t="str">
        <f t="shared" si="30"/>
        <v>44 - TOUCHES</v>
      </c>
      <c r="R1936" s="146">
        <v>44637</v>
      </c>
      <c r="S1936" s="146">
        <v>44722</v>
      </c>
      <c r="T1936" s="80" t="s">
        <v>213</v>
      </c>
    </row>
    <row r="1937" spans="14:20">
      <c r="N1937" s="80">
        <v>44</v>
      </c>
      <c r="O1937" s="80">
        <v>44206</v>
      </c>
      <c r="P1937" s="80" t="s">
        <v>2164</v>
      </c>
      <c r="Q1937" s="15" t="str">
        <f t="shared" si="30"/>
        <v>44 - TOUVOIS</v>
      </c>
      <c r="R1937" s="146">
        <v>44627</v>
      </c>
      <c r="S1937" s="146">
        <v>44775</v>
      </c>
      <c r="T1937" s="80" t="s">
        <v>213</v>
      </c>
    </row>
    <row r="1938" spans="14:20">
      <c r="N1938" s="80">
        <v>44</v>
      </c>
      <c r="O1938" s="80">
        <v>44207</v>
      </c>
      <c r="P1938" s="80" t="s">
        <v>2165</v>
      </c>
      <c r="Q1938" s="15" t="str">
        <f t="shared" si="30"/>
        <v>44 - TRANS SUR ERDRE</v>
      </c>
      <c r="R1938" s="146">
        <v>44637</v>
      </c>
      <c r="S1938" s="146">
        <v>44722</v>
      </c>
      <c r="T1938" s="80" t="s">
        <v>213</v>
      </c>
    </row>
    <row r="1939" spans="14:20">
      <c r="N1939" s="80">
        <v>44</v>
      </c>
      <c r="O1939" s="80">
        <v>44208</v>
      </c>
      <c r="P1939" s="80" t="s">
        <v>2166</v>
      </c>
      <c r="Q1939" s="15" t="str">
        <f t="shared" si="30"/>
        <v>44 - TREFFIEUX</v>
      </c>
      <c r="R1939" s="146">
        <v>44641</v>
      </c>
      <c r="S1939" s="146">
        <v>44769</v>
      </c>
      <c r="T1939" s="80" t="s">
        <v>213</v>
      </c>
    </row>
    <row r="1940" spans="14:20">
      <c r="N1940" s="80">
        <v>44</v>
      </c>
      <c r="O1940" s="80">
        <v>44209</v>
      </c>
      <c r="P1940" s="80" t="s">
        <v>2167</v>
      </c>
      <c r="Q1940" s="15" t="str">
        <f t="shared" si="30"/>
        <v>44 - TREILLIERES</v>
      </c>
      <c r="R1940" s="146">
        <v>44646</v>
      </c>
      <c r="S1940" s="146">
        <v>44722</v>
      </c>
      <c r="T1940" s="80" t="s">
        <v>213</v>
      </c>
    </row>
    <row r="1941" spans="14:20">
      <c r="N1941" s="80">
        <v>44</v>
      </c>
      <c r="O1941" s="80">
        <v>44210</v>
      </c>
      <c r="P1941" s="80" t="s">
        <v>2168</v>
      </c>
      <c r="Q1941" s="15" t="str">
        <f t="shared" si="30"/>
        <v>44 - TRIGNAC</v>
      </c>
      <c r="R1941" s="146">
        <v>44629</v>
      </c>
      <c r="S1941" s="146">
        <v>44722</v>
      </c>
      <c r="T1941" s="80" t="s">
        <v>213</v>
      </c>
    </row>
    <row r="1942" spans="14:20">
      <c r="N1942" s="80">
        <v>44</v>
      </c>
      <c r="O1942" s="80">
        <v>44211</v>
      </c>
      <c r="P1942" s="80" t="s">
        <v>2169</v>
      </c>
      <c r="Q1942" s="15" t="str">
        <f t="shared" si="30"/>
        <v>44 - TURBALLE</v>
      </c>
      <c r="R1942" s="146"/>
      <c r="S1942" s="146"/>
      <c r="T1942" s="80" t="s">
        <v>213</v>
      </c>
    </row>
    <row r="1943" spans="14:20">
      <c r="N1943" s="80">
        <v>44</v>
      </c>
      <c r="O1943" s="80">
        <v>44212</v>
      </c>
      <c r="P1943" s="80" t="s">
        <v>2170</v>
      </c>
      <c r="Q1943" s="15" t="str">
        <f t="shared" si="30"/>
        <v>44 - VALLET</v>
      </c>
      <c r="R1943" s="146">
        <v>44627</v>
      </c>
      <c r="S1943" s="146">
        <v>44788</v>
      </c>
      <c r="T1943" s="80" t="s">
        <v>213</v>
      </c>
    </row>
    <row r="1944" spans="14:20">
      <c r="N1944" s="80">
        <v>44</v>
      </c>
      <c r="O1944" s="80">
        <v>44213</v>
      </c>
      <c r="P1944" s="80" t="s">
        <v>2171</v>
      </c>
      <c r="Q1944" s="15" t="str">
        <f t="shared" si="30"/>
        <v>44 - LOIREAUXENCE</v>
      </c>
      <c r="R1944" s="146">
        <v>44627</v>
      </c>
      <c r="S1944" s="146">
        <v>44788</v>
      </c>
      <c r="T1944" s="80" t="s">
        <v>213</v>
      </c>
    </row>
    <row r="1945" spans="14:20">
      <c r="N1945" s="80">
        <v>44</v>
      </c>
      <c r="O1945" s="80">
        <v>44214</v>
      </c>
      <c r="P1945" s="80" t="s">
        <v>2172</v>
      </c>
      <c r="Q1945" s="15" t="str">
        <f t="shared" si="30"/>
        <v>44 - VAY</v>
      </c>
      <c r="R1945" s="146">
        <v>44641</v>
      </c>
      <c r="S1945" s="146">
        <v>44722</v>
      </c>
      <c r="T1945" s="80" t="s">
        <v>213</v>
      </c>
    </row>
    <row r="1946" spans="14:20">
      <c r="N1946" s="80">
        <v>44</v>
      </c>
      <c r="O1946" s="80">
        <v>44215</v>
      </c>
      <c r="P1946" s="80" t="s">
        <v>2173</v>
      </c>
      <c r="Q1946" s="15" t="str">
        <f t="shared" si="30"/>
        <v>44 - VERTOU</v>
      </c>
      <c r="R1946" s="146">
        <v>44627</v>
      </c>
      <c r="S1946" s="146">
        <v>44742</v>
      </c>
      <c r="T1946" s="80" t="s">
        <v>213</v>
      </c>
    </row>
    <row r="1947" spans="14:20">
      <c r="N1947" s="80">
        <v>44</v>
      </c>
      <c r="O1947" s="80">
        <v>44216</v>
      </c>
      <c r="P1947" s="80" t="s">
        <v>2174</v>
      </c>
      <c r="Q1947" s="15" t="str">
        <f t="shared" si="30"/>
        <v>44 - VIEILLEVIGNE</v>
      </c>
      <c r="R1947" s="146">
        <v>44627</v>
      </c>
      <c r="S1947" s="146">
        <v>44802</v>
      </c>
      <c r="T1947" s="80" t="s">
        <v>213</v>
      </c>
    </row>
    <row r="1948" spans="14:20">
      <c r="N1948" s="80">
        <v>44</v>
      </c>
      <c r="O1948" s="80">
        <v>44217</v>
      </c>
      <c r="P1948" s="80" t="s">
        <v>2175</v>
      </c>
      <c r="Q1948" s="15" t="str">
        <f t="shared" si="30"/>
        <v>44 - VIGNEUX DE BRETAGNE</v>
      </c>
      <c r="R1948" s="146">
        <v>44646</v>
      </c>
      <c r="S1948" s="146">
        <v>44769</v>
      </c>
      <c r="T1948" s="80" t="s">
        <v>213</v>
      </c>
    </row>
    <row r="1949" spans="14:20">
      <c r="N1949" s="80">
        <v>44</v>
      </c>
      <c r="O1949" s="80">
        <v>44218</v>
      </c>
      <c r="P1949" s="80" t="s">
        <v>2176</v>
      </c>
      <c r="Q1949" s="15" t="str">
        <f t="shared" si="30"/>
        <v>44 - VILLEPOT</v>
      </c>
      <c r="R1949" s="146"/>
      <c r="S1949" s="146"/>
      <c r="T1949" s="80" t="s">
        <v>213</v>
      </c>
    </row>
    <row r="1950" spans="14:20">
      <c r="N1950" s="80">
        <v>44</v>
      </c>
      <c r="O1950" s="80">
        <v>44220</v>
      </c>
      <c r="P1950" s="80" t="s">
        <v>2177</v>
      </c>
      <c r="Q1950" s="15" t="str">
        <f t="shared" si="30"/>
        <v>44 - VUE</v>
      </c>
      <c r="R1950" s="146">
        <v>44627</v>
      </c>
      <c r="S1950" s="146">
        <v>44722</v>
      </c>
      <c r="T1950" s="80" t="s">
        <v>213</v>
      </c>
    </row>
    <row r="1951" spans="14:20">
      <c r="N1951" s="80">
        <v>44</v>
      </c>
      <c r="O1951" s="80">
        <v>44221</v>
      </c>
      <c r="P1951" s="80" t="s">
        <v>2178</v>
      </c>
      <c r="Q1951" s="15" t="str">
        <f t="shared" si="30"/>
        <v>44 - CHEVALLERAIS</v>
      </c>
      <c r="R1951" s="146">
        <v>44641</v>
      </c>
      <c r="S1951" s="146">
        <v>44722</v>
      </c>
      <c r="T1951" s="80" t="s">
        <v>213</v>
      </c>
    </row>
    <row r="1952" spans="14:20">
      <c r="N1952" s="80">
        <v>44</v>
      </c>
      <c r="O1952" s="80">
        <v>44222</v>
      </c>
      <c r="P1952" s="80" t="s">
        <v>2179</v>
      </c>
      <c r="Q1952" s="15" t="str">
        <f t="shared" si="30"/>
        <v>44 - ROCHE BLANCHE</v>
      </c>
      <c r="R1952" s="146">
        <v>44629</v>
      </c>
      <c r="S1952" s="146">
        <v>44788</v>
      </c>
      <c r="T1952" s="80" t="s">
        <v>213</v>
      </c>
    </row>
    <row r="1953" spans="14:20">
      <c r="N1953" s="80">
        <v>44</v>
      </c>
      <c r="O1953" s="80">
        <v>44223</v>
      </c>
      <c r="P1953" s="80" t="s">
        <v>2180</v>
      </c>
      <c r="Q1953" s="15" t="str">
        <f t="shared" si="30"/>
        <v>44 - GENESTON</v>
      </c>
      <c r="R1953" s="146">
        <v>44627</v>
      </c>
      <c r="S1953" s="146">
        <v>44788</v>
      </c>
      <c r="T1953" s="80" t="s">
        <v>213</v>
      </c>
    </row>
    <row r="1954" spans="14:20">
      <c r="N1954" s="80">
        <v>44</v>
      </c>
      <c r="O1954" s="80">
        <v>44224</v>
      </c>
      <c r="P1954" s="80" t="s">
        <v>2181</v>
      </c>
      <c r="Q1954" s="15" t="str">
        <f t="shared" si="30"/>
        <v>44 - GRIGONNAIS</v>
      </c>
      <c r="R1954" s="146">
        <v>44641</v>
      </c>
      <c r="S1954" s="146">
        <v>44722</v>
      </c>
      <c r="T1954" s="80" t="s">
        <v>213</v>
      </c>
    </row>
    <row r="1955" spans="14:20">
      <c r="N1955" s="80">
        <v>45</v>
      </c>
      <c r="O1955" s="80">
        <v>45023</v>
      </c>
      <c r="P1955" s="80" t="s">
        <v>2182</v>
      </c>
      <c r="Q1955" s="15" t="str">
        <f t="shared" si="30"/>
        <v>45 - BATILLY-EN-PUISAYE</v>
      </c>
      <c r="R1955" s="146">
        <v>44407</v>
      </c>
      <c r="S1955" s="146">
        <v>44417</v>
      </c>
      <c r="T1955" s="80" t="s">
        <v>213</v>
      </c>
    </row>
    <row r="1956" spans="14:20">
      <c r="N1956" s="80">
        <v>45</v>
      </c>
      <c r="O1956" s="80">
        <v>45029</v>
      </c>
      <c r="P1956" s="80" t="s">
        <v>2183</v>
      </c>
      <c r="Q1956" s="15" t="str">
        <f t="shared" si="30"/>
        <v>45 - BEAULIEU-SUR-LOIRE</v>
      </c>
      <c r="R1956" s="146">
        <v>44385</v>
      </c>
      <c r="S1956" s="146">
        <v>44417</v>
      </c>
      <c r="T1956" s="80" t="s">
        <v>213</v>
      </c>
    </row>
    <row r="1957" spans="14:20">
      <c r="N1957" s="80">
        <v>45</v>
      </c>
      <c r="O1957" s="80">
        <v>45040</v>
      </c>
      <c r="P1957" s="80" t="s">
        <v>2184</v>
      </c>
      <c r="Q1957" s="15" t="str">
        <f t="shared" si="30"/>
        <v>45 - BONNY-SUR-LOIRE</v>
      </c>
      <c r="R1957" s="146">
        <v>44385</v>
      </c>
      <c r="S1957" s="146">
        <v>44417</v>
      </c>
      <c r="T1957" s="80" t="s">
        <v>213</v>
      </c>
    </row>
    <row r="1958" spans="14:20">
      <c r="N1958" s="80">
        <v>45</v>
      </c>
      <c r="O1958" s="80">
        <v>45052</v>
      </c>
      <c r="P1958" s="80" t="s">
        <v>2185</v>
      </c>
      <c r="Q1958" s="15" t="str">
        <f t="shared" si="30"/>
        <v>45 - BRETEAU</v>
      </c>
      <c r="R1958" s="146">
        <v>44385</v>
      </c>
      <c r="S1958" s="146">
        <v>44417</v>
      </c>
      <c r="T1958" s="80" t="s">
        <v>213</v>
      </c>
    </row>
    <row r="1959" spans="14:20">
      <c r="N1959" s="80">
        <v>45</v>
      </c>
      <c r="O1959" s="80">
        <v>45053</v>
      </c>
      <c r="P1959" s="80" t="s">
        <v>2186</v>
      </c>
      <c r="Q1959" s="15" t="str">
        <f t="shared" si="30"/>
        <v>45 - BRIARE</v>
      </c>
      <c r="R1959" s="146">
        <v>44385</v>
      </c>
      <c r="S1959" s="146">
        <v>44417</v>
      </c>
      <c r="T1959" s="80" t="s">
        <v>213</v>
      </c>
    </row>
    <row r="1960" spans="14:20">
      <c r="N1960" s="80">
        <v>45</v>
      </c>
      <c r="O1960" s="80">
        <v>45070</v>
      </c>
      <c r="P1960" s="80" t="s">
        <v>2187</v>
      </c>
      <c r="Q1960" s="15" t="str">
        <f t="shared" si="30"/>
        <v>45 - CHAMPOULET</v>
      </c>
      <c r="R1960" s="146">
        <v>44385</v>
      </c>
      <c r="S1960" s="146">
        <v>44417</v>
      </c>
      <c r="T1960" s="80" t="s">
        <v>213</v>
      </c>
    </row>
    <row r="1961" spans="14:20">
      <c r="N1961" s="80">
        <v>45</v>
      </c>
      <c r="O1961" s="80">
        <v>45087</v>
      </c>
      <c r="P1961" s="80" t="s">
        <v>2188</v>
      </c>
      <c r="Q1961" s="15" t="str">
        <f t="shared" si="30"/>
        <v>45 - CHÂTILLON-SUR-LOIRE</v>
      </c>
      <c r="R1961" s="146">
        <v>44385</v>
      </c>
      <c r="S1961" s="146">
        <v>44417</v>
      </c>
      <c r="T1961" s="80" t="s">
        <v>213</v>
      </c>
    </row>
    <row r="1962" spans="14:20">
      <c r="N1962" s="80">
        <v>45</v>
      </c>
      <c r="O1962" s="80">
        <v>45120</v>
      </c>
      <c r="P1962" s="80" t="s">
        <v>2189</v>
      </c>
      <c r="Q1962" s="15" t="str">
        <f t="shared" si="30"/>
        <v>45 - DAMMARIE-EN-PUISAYE</v>
      </c>
      <c r="R1962" s="146">
        <v>44407</v>
      </c>
      <c r="S1962" s="146">
        <v>44417</v>
      </c>
      <c r="T1962" s="80" t="s">
        <v>213</v>
      </c>
    </row>
    <row r="1963" spans="14:20">
      <c r="N1963" s="80">
        <v>45</v>
      </c>
      <c r="O1963" s="80">
        <v>45141</v>
      </c>
      <c r="P1963" s="80" t="s">
        <v>2190</v>
      </c>
      <c r="Q1963" s="15" t="str">
        <f t="shared" si="30"/>
        <v>45 - FAVERELLES</v>
      </c>
      <c r="R1963" s="146">
        <v>44385</v>
      </c>
      <c r="S1963" s="146">
        <v>44417</v>
      </c>
      <c r="T1963" s="80" t="s">
        <v>213</v>
      </c>
    </row>
    <row r="1964" spans="14:20">
      <c r="N1964" s="80">
        <v>45</v>
      </c>
      <c r="O1964" s="80">
        <v>45171</v>
      </c>
      <c r="P1964" s="80" t="s">
        <v>2191</v>
      </c>
      <c r="Q1964" s="15" t="str">
        <f t="shared" si="30"/>
        <v>45 - ISDES</v>
      </c>
      <c r="R1964" s="146"/>
      <c r="S1964" s="146"/>
      <c r="T1964" s="80" t="s">
        <v>213</v>
      </c>
    </row>
    <row r="1965" spans="14:20">
      <c r="N1965" s="80">
        <v>45</v>
      </c>
      <c r="O1965" s="80">
        <v>45200</v>
      </c>
      <c r="P1965" s="80" t="s">
        <v>2192</v>
      </c>
      <c r="Q1965" s="15" t="str">
        <f t="shared" si="30"/>
        <v>45 - MENESTREAU EN VILLETTE</v>
      </c>
      <c r="R1965" s="146"/>
      <c r="S1965" s="146"/>
      <c r="T1965" s="80" t="s">
        <v>213</v>
      </c>
    </row>
    <row r="1966" spans="14:20">
      <c r="N1966" s="80">
        <v>45</v>
      </c>
      <c r="O1966" s="80">
        <v>45238</v>
      </c>
      <c r="P1966" s="80" t="s">
        <v>2193</v>
      </c>
      <c r="Q1966" s="15" t="str">
        <f t="shared" si="30"/>
        <v>45 - OUSSON-SUR-LOIRE</v>
      </c>
      <c r="R1966" s="146">
        <v>44385</v>
      </c>
      <c r="S1966" s="146">
        <v>44417</v>
      </c>
      <c r="T1966" s="80" t="s">
        <v>213</v>
      </c>
    </row>
    <row r="1967" spans="14:20">
      <c r="N1967" s="80">
        <v>45</v>
      </c>
      <c r="O1967" s="80">
        <v>45245</v>
      </c>
      <c r="P1967" s="80" t="s">
        <v>2194</v>
      </c>
      <c r="Q1967" s="15" t="str">
        <f t="shared" si="30"/>
        <v>45 - OUZOUER-SUR-TRÉZÉE</v>
      </c>
      <c r="R1967" s="146">
        <v>44385</v>
      </c>
      <c r="S1967" s="146">
        <v>44417</v>
      </c>
      <c r="T1967" s="80" t="s">
        <v>213</v>
      </c>
    </row>
    <row r="1968" spans="14:20">
      <c r="N1968" s="80">
        <v>45</v>
      </c>
      <c r="O1968" s="80">
        <v>45309</v>
      </c>
      <c r="P1968" s="80" t="s">
        <v>2195</v>
      </c>
      <c r="Q1968" s="15" t="str">
        <f t="shared" si="30"/>
        <v>45 - SENNELY</v>
      </c>
      <c r="R1968" s="146"/>
      <c r="S1968" s="146"/>
      <c r="T1968" s="80" t="s">
        <v>213</v>
      </c>
    </row>
    <row r="1969" spans="14:20">
      <c r="N1969" s="80">
        <v>45</v>
      </c>
      <c r="O1969" s="80">
        <v>45323</v>
      </c>
      <c r="P1969" s="80" t="s">
        <v>2196</v>
      </c>
      <c r="Q1969" s="15" t="str">
        <f t="shared" si="30"/>
        <v>45 - THOU</v>
      </c>
      <c r="R1969" s="146">
        <v>44385</v>
      </c>
      <c r="S1969" s="146">
        <v>44417</v>
      </c>
      <c r="T1969" s="80" t="s">
        <v>213</v>
      </c>
    </row>
    <row r="1970" spans="14:20">
      <c r="N1970" s="80">
        <v>45</v>
      </c>
      <c r="O1970" s="80">
        <v>45324</v>
      </c>
      <c r="P1970" s="80" t="s">
        <v>2197</v>
      </c>
      <c r="Q1970" s="15" t="str">
        <f t="shared" si="30"/>
        <v>45 - TIGY: le territoire au sud du cours d’eau « Le Bourillon »</v>
      </c>
      <c r="R1970" s="146"/>
      <c r="S1970" s="146"/>
      <c r="T1970" s="80" t="s">
        <v>213</v>
      </c>
    </row>
    <row r="1971" spans="14:20">
      <c r="N1971" s="80">
        <v>45</v>
      </c>
      <c r="O1971" s="80">
        <v>45331</v>
      </c>
      <c r="P1971" s="80" t="s">
        <v>2198</v>
      </c>
      <c r="Q1971" s="15" t="str">
        <f t="shared" si="30"/>
        <v>45 - VANNES SUR COSSON</v>
      </c>
      <c r="R1971" s="146"/>
      <c r="S1971" s="146"/>
      <c r="T1971" s="80" t="s">
        <v>213</v>
      </c>
    </row>
    <row r="1972" spans="14:20">
      <c r="N1972" s="80">
        <v>45</v>
      </c>
      <c r="O1972" s="80">
        <v>45335</v>
      </c>
      <c r="P1972" s="80" t="s">
        <v>2199</v>
      </c>
      <c r="Q1972" s="15" t="str">
        <f t="shared" si="30"/>
        <v>45 - VIENNE EN VAL : le territoire au sud du cours d’eau « Le Bourillon »</v>
      </c>
      <c r="R1972" s="146"/>
      <c r="S1972" s="146"/>
      <c r="T1972" s="80" t="s">
        <v>213</v>
      </c>
    </row>
    <row r="1973" spans="14:20">
      <c r="N1973" s="80">
        <v>46</v>
      </c>
      <c r="O1973" s="80">
        <v>46002</v>
      </c>
      <c r="P1973" s="80" t="s">
        <v>2200</v>
      </c>
      <c r="Q1973" s="15" t="str">
        <f t="shared" si="30"/>
        <v>46 - ALBIAC</v>
      </c>
      <c r="R1973" s="146">
        <v>44657</v>
      </c>
      <c r="S1973" s="146">
        <v>44748</v>
      </c>
      <c r="T1973" s="80" t="s">
        <v>213</v>
      </c>
    </row>
    <row r="1974" spans="14:20">
      <c r="N1974" s="80">
        <v>46</v>
      </c>
      <c r="O1974" s="80">
        <v>46003</v>
      </c>
      <c r="P1974" s="80" t="s">
        <v>2201</v>
      </c>
      <c r="Q1974" s="15" t="str">
        <f t="shared" si="30"/>
        <v>46 - ALVIGNAC</v>
      </c>
      <c r="R1974" s="146">
        <v>44657</v>
      </c>
      <c r="S1974" s="146">
        <v>44764</v>
      </c>
      <c r="T1974" s="80" t="s">
        <v>213</v>
      </c>
    </row>
    <row r="1975" spans="14:20">
      <c r="N1975" s="80">
        <v>46</v>
      </c>
      <c r="O1975" s="80">
        <v>46004</v>
      </c>
      <c r="P1975" s="80" t="s">
        <v>2202</v>
      </c>
      <c r="Q1975" s="15" t="str">
        <f t="shared" si="30"/>
        <v>46 - ANGLARS</v>
      </c>
      <c r="R1975" s="146">
        <v>44638</v>
      </c>
      <c r="S1975" s="146">
        <v>44732</v>
      </c>
      <c r="T1975" s="80" t="s">
        <v>213</v>
      </c>
    </row>
    <row r="1976" spans="14:20">
      <c r="N1976" s="80">
        <v>46</v>
      </c>
      <c r="O1976" s="80">
        <v>46006</v>
      </c>
      <c r="P1976" s="80" t="s">
        <v>2203</v>
      </c>
      <c r="Q1976" s="15" t="str">
        <f t="shared" si="30"/>
        <v>46 - ANGLARS-NOZAC</v>
      </c>
      <c r="R1976" s="146">
        <v>44665</v>
      </c>
      <c r="S1976" s="146">
        <v>44748</v>
      </c>
      <c r="T1976" s="80" t="s">
        <v>213</v>
      </c>
    </row>
    <row r="1977" spans="14:20">
      <c r="N1977" s="80">
        <v>46</v>
      </c>
      <c r="O1977" s="80">
        <v>46008</v>
      </c>
      <c r="P1977" s="80" t="s">
        <v>2204</v>
      </c>
      <c r="Q1977" s="15" t="str">
        <f t="shared" si="30"/>
        <v>46 - LES ARQUES</v>
      </c>
      <c r="R1977" s="146">
        <v>44665</v>
      </c>
      <c r="S1977" s="146">
        <v>44687</v>
      </c>
      <c r="T1977" s="80" t="s">
        <v>213</v>
      </c>
    </row>
    <row r="1978" spans="14:20">
      <c r="N1978" s="80">
        <v>46</v>
      </c>
      <c r="O1978" s="80">
        <v>46009</v>
      </c>
      <c r="P1978" s="80" t="s">
        <v>2205</v>
      </c>
      <c r="Q1978" s="15" t="str">
        <f t="shared" si="30"/>
        <v>46 - ASSIER</v>
      </c>
      <c r="R1978" s="146">
        <v>44638</v>
      </c>
      <c r="S1978" s="146">
        <v>44748</v>
      </c>
      <c r="T1978" s="80" t="s">
        <v>213</v>
      </c>
    </row>
    <row r="1979" spans="14:20">
      <c r="N1979" s="80">
        <v>46</v>
      </c>
      <c r="O1979" s="80">
        <v>46011</v>
      </c>
      <c r="P1979" s="80" t="s">
        <v>2206</v>
      </c>
      <c r="Q1979" s="15" t="str">
        <f t="shared" si="30"/>
        <v>46 - AUTOIRE</v>
      </c>
      <c r="R1979" s="146">
        <v>44657</v>
      </c>
      <c r="S1979" s="146">
        <v>44748</v>
      </c>
      <c r="T1979" s="80" t="s">
        <v>213</v>
      </c>
    </row>
    <row r="1980" spans="14:20">
      <c r="N1980" s="80">
        <v>46</v>
      </c>
      <c r="O1980" s="80">
        <v>46012</v>
      </c>
      <c r="P1980" s="80" t="s">
        <v>2207</v>
      </c>
      <c r="Q1980" s="15" t="str">
        <f t="shared" si="30"/>
        <v>46 - AYNAC</v>
      </c>
      <c r="R1980" s="146">
        <v>44657</v>
      </c>
      <c r="S1980" s="146">
        <v>44748</v>
      </c>
      <c r="T1980" s="80" t="s">
        <v>213</v>
      </c>
    </row>
    <row r="1981" spans="14:20">
      <c r="N1981" s="80">
        <v>46</v>
      </c>
      <c r="O1981" s="80">
        <v>46013</v>
      </c>
      <c r="P1981" s="80" t="s">
        <v>2208</v>
      </c>
      <c r="Q1981" s="15" t="str">
        <f t="shared" si="30"/>
        <v>46 - BACH</v>
      </c>
      <c r="R1981" s="146">
        <v>44664</v>
      </c>
      <c r="S1981" s="146">
        <v>44673</v>
      </c>
      <c r="T1981" s="80" t="s">
        <v>213</v>
      </c>
    </row>
    <row r="1982" spans="14:20">
      <c r="N1982" s="80">
        <v>46</v>
      </c>
      <c r="O1982" s="80">
        <v>46015</v>
      </c>
      <c r="P1982" s="80" t="s">
        <v>2209</v>
      </c>
      <c r="Q1982" s="15" t="str">
        <f t="shared" si="30"/>
        <v>46 - BAGNAC-SUR-CELE</v>
      </c>
      <c r="R1982" s="146">
        <v>44635</v>
      </c>
      <c r="S1982" s="146">
        <v>44721</v>
      </c>
      <c r="T1982" s="80" t="s">
        <v>213</v>
      </c>
    </row>
    <row r="1983" spans="14:20">
      <c r="N1983" s="80">
        <v>46</v>
      </c>
      <c r="O1983" s="80">
        <v>46016</v>
      </c>
      <c r="P1983" s="80" t="s">
        <v>2210</v>
      </c>
      <c r="Q1983" s="15" t="str">
        <f t="shared" si="30"/>
        <v>46 - BALADOU</v>
      </c>
      <c r="R1983" s="146">
        <v>44650</v>
      </c>
      <c r="S1983" s="146">
        <v>44764</v>
      </c>
      <c r="T1983" s="80" t="s">
        <v>213</v>
      </c>
    </row>
    <row r="1984" spans="14:20">
      <c r="N1984" s="80">
        <v>46</v>
      </c>
      <c r="O1984" s="80">
        <v>46017</v>
      </c>
      <c r="P1984" s="80" t="s">
        <v>2211</v>
      </c>
      <c r="Q1984" s="15" t="str">
        <f t="shared" si="30"/>
        <v>46 - BANNES</v>
      </c>
      <c r="R1984" s="146">
        <v>44657</v>
      </c>
      <c r="S1984" s="146">
        <v>44748</v>
      </c>
      <c r="T1984" s="80" t="s">
        <v>213</v>
      </c>
    </row>
    <row r="1985" spans="14:20">
      <c r="N1985" s="80">
        <v>46</v>
      </c>
      <c r="O1985" s="80">
        <v>46018</v>
      </c>
      <c r="P1985" s="80" t="s">
        <v>2212</v>
      </c>
      <c r="Q1985" s="15" t="str">
        <f t="shared" si="30"/>
        <v>46 - LE BASTIT</v>
      </c>
      <c r="R1985" s="146">
        <v>44657</v>
      </c>
      <c r="S1985" s="146">
        <v>44748</v>
      </c>
      <c r="T1985" s="80" t="s">
        <v>213</v>
      </c>
    </row>
    <row r="1986" spans="14:20">
      <c r="N1986" s="80">
        <v>46</v>
      </c>
      <c r="O1986" s="80">
        <v>46020</v>
      </c>
      <c r="P1986" s="80" t="s">
        <v>2213</v>
      </c>
      <c r="Q1986" s="15" t="str">
        <f t="shared" si="30"/>
        <v>46 - BEAUREGARD</v>
      </c>
      <c r="R1986" s="146">
        <v>44664</v>
      </c>
      <c r="S1986" s="146">
        <v>44673</v>
      </c>
      <c r="T1986" s="80" t="s">
        <v>213</v>
      </c>
    </row>
    <row r="1987" spans="14:20">
      <c r="N1987" s="80">
        <v>46</v>
      </c>
      <c r="O1987" s="80">
        <v>46021</v>
      </c>
      <c r="P1987" s="80" t="s">
        <v>2214</v>
      </c>
      <c r="Q1987" s="15" t="str">
        <f t="shared" si="30"/>
        <v>46 - BEDUER</v>
      </c>
      <c r="R1987" s="146">
        <v>44664</v>
      </c>
      <c r="S1987" s="146">
        <v>44711</v>
      </c>
      <c r="T1987" s="80" t="s">
        <v>213</v>
      </c>
    </row>
    <row r="1988" spans="14:20">
      <c r="N1988" s="80">
        <v>46</v>
      </c>
      <c r="O1988" s="80">
        <v>46024</v>
      </c>
      <c r="P1988" s="80" t="s">
        <v>2215</v>
      </c>
      <c r="Q1988" s="15" t="str">
        <f t="shared" si="30"/>
        <v>46 - BELMONT-BRETENOUX</v>
      </c>
      <c r="R1988" s="146">
        <v>44643</v>
      </c>
      <c r="S1988" s="146">
        <v>44748</v>
      </c>
      <c r="T1988" s="80" t="s">
        <v>213</v>
      </c>
    </row>
    <row r="1989" spans="14:20">
      <c r="N1989" s="80">
        <v>46</v>
      </c>
      <c r="O1989" s="80">
        <v>46027</v>
      </c>
      <c r="P1989" s="80" t="s">
        <v>2216</v>
      </c>
      <c r="Q1989" s="15" t="str">
        <f t="shared" si="30"/>
        <v>46 - BERGANTY</v>
      </c>
      <c r="R1989" s="146">
        <v>44664</v>
      </c>
      <c r="S1989" s="146">
        <v>44673</v>
      </c>
      <c r="T1989" s="80" t="s">
        <v>213</v>
      </c>
    </row>
    <row r="1990" spans="14:20">
      <c r="N1990" s="80">
        <v>46</v>
      </c>
      <c r="O1990" s="80">
        <v>46028</v>
      </c>
      <c r="P1990" s="80" t="s">
        <v>2217</v>
      </c>
      <c r="Q1990" s="15" t="str">
        <f t="shared" si="30"/>
        <v>46 - BETAILLE</v>
      </c>
      <c r="R1990" s="146">
        <v>44657</v>
      </c>
      <c r="S1990" s="146">
        <v>44748</v>
      </c>
      <c r="T1990" s="80" t="s">
        <v>213</v>
      </c>
    </row>
    <row r="1991" spans="14:20">
      <c r="N1991" s="80">
        <v>46</v>
      </c>
      <c r="O1991" s="80">
        <v>46029</v>
      </c>
      <c r="P1991" s="80" t="s">
        <v>2218</v>
      </c>
      <c r="Q1991" s="15" t="str">
        <f t="shared" si="30"/>
        <v>46 - BIARS SUR CERE</v>
      </c>
      <c r="R1991" s="146">
        <v>44645</v>
      </c>
      <c r="S1991" s="146">
        <v>44748</v>
      </c>
      <c r="T1991" s="80" t="s">
        <v>213</v>
      </c>
    </row>
    <row r="1992" spans="14:20">
      <c r="N1992" s="80">
        <v>46</v>
      </c>
      <c r="O1992" s="80">
        <v>46030</v>
      </c>
      <c r="P1992" s="80" t="s">
        <v>2219</v>
      </c>
      <c r="Q1992" s="15" t="str">
        <f t="shared" si="30"/>
        <v>46 - BIO</v>
      </c>
      <c r="R1992" s="146">
        <v>44657</v>
      </c>
      <c r="S1992" s="146">
        <v>44748</v>
      </c>
      <c r="T1992" s="80" t="s">
        <v>213</v>
      </c>
    </row>
    <row r="1993" spans="14:20">
      <c r="N1993" s="80">
        <v>46</v>
      </c>
      <c r="O1993" s="80">
        <v>46031</v>
      </c>
      <c r="P1993" s="80" t="s">
        <v>2220</v>
      </c>
      <c r="Q1993" s="15" t="str">
        <f t="shared" si="30"/>
        <v>46 - BLARS</v>
      </c>
      <c r="R1993" s="146">
        <v>44657</v>
      </c>
      <c r="S1993" s="146">
        <v>44732</v>
      </c>
      <c r="T1993" s="80" t="s">
        <v>213</v>
      </c>
    </row>
    <row r="1994" spans="14:20">
      <c r="N1994" s="80">
        <v>46</v>
      </c>
      <c r="O1994" s="80">
        <v>46032</v>
      </c>
      <c r="P1994" s="80" t="s">
        <v>2221</v>
      </c>
      <c r="Q1994" s="15" t="str">
        <f t="shared" si="30"/>
        <v>46 - BOISSIERES</v>
      </c>
      <c r="R1994" s="146">
        <v>44665</v>
      </c>
      <c r="S1994" s="146">
        <v>44687</v>
      </c>
      <c r="T1994" s="80" t="s">
        <v>213</v>
      </c>
    </row>
    <row r="1995" spans="14:20">
      <c r="N1995" s="80">
        <v>46</v>
      </c>
      <c r="O1995" s="80">
        <v>46034</v>
      </c>
      <c r="P1995" s="80" t="s">
        <v>2222</v>
      </c>
      <c r="Q1995" s="15" t="str">
        <f t="shared" si="30"/>
        <v>46 - LE BOURG</v>
      </c>
      <c r="R1995" s="146">
        <v>44638</v>
      </c>
      <c r="S1995" s="146">
        <v>44732</v>
      </c>
      <c r="T1995" s="80" t="s">
        <v>213</v>
      </c>
    </row>
    <row r="1996" spans="14:20">
      <c r="N1996" s="80">
        <v>46</v>
      </c>
      <c r="O1996" s="80">
        <v>46035</v>
      </c>
      <c r="P1996" s="80" t="s">
        <v>2223</v>
      </c>
      <c r="Q1996" s="15" t="str">
        <f t="shared" ref="Q1996:Q2059" si="31">CONCATENATE(N1996," - ",P1996)</f>
        <v>46 - BOUSSAC</v>
      </c>
      <c r="R1996" s="146">
        <v>44649</v>
      </c>
      <c r="S1996" s="146">
        <v>44732</v>
      </c>
      <c r="T1996" s="80" t="s">
        <v>213</v>
      </c>
    </row>
    <row r="1997" spans="14:20">
      <c r="N1997" s="80">
        <v>46</v>
      </c>
      <c r="O1997" s="80">
        <v>46036</v>
      </c>
      <c r="P1997" s="80" t="s">
        <v>2224</v>
      </c>
      <c r="Q1997" s="15" t="str">
        <f t="shared" si="31"/>
        <v>46 - LE BOUYSSOU</v>
      </c>
      <c r="R1997" s="146">
        <v>44638</v>
      </c>
      <c r="S1997" s="146">
        <v>44732</v>
      </c>
      <c r="T1997" s="80" t="s">
        <v>213</v>
      </c>
    </row>
    <row r="1998" spans="14:20">
      <c r="N1998" s="80">
        <v>46</v>
      </c>
      <c r="O1998" s="80">
        <v>46037</v>
      </c>
      <c r="P1998" s="80" t="s">
        <v>2225</v>
      </c>
      <c r="Q1998" s="15" t="str">
        <f t="shared" si="31"/>
        <v>46 - BOUZIES</v>
      </c>
      <c r="R1998" s="146">
        <v>44664</v>
      </c>
      <c r="S1998" s="146">
        <v>44673</v>
      </c>
      <c r="T1998" s="80" t="s">
        <v>213</v>
      </c>
    </row>
    <row r="1999" spans="14:20">
      <c r="N1999" s="80">
        <v>46</v>
      </c>
      <c r="O1999" s="80">
        <v>46038</v>
      </c>
      <c r="P1999" s="80" t="s">
        <v>2226</v>
      </c>
      <c r="Q1999" s="15" t="str">
        <f t="shared" si="31"/>
        <v>46 - BRETENOUX</v>
      </c>
      <c r="R1999" s="146">
        <v>44657</v>
      </c>
      <c r="S1999" s="146">
        <v>44764</v>
      </c>
      <c r="T1999" s="80" t="s">
        <v>213</v>
      </c>
    </row>
    <row r="2000" spans="14:20">
      <c r="N2000" s="80">
        <v>46</v>
      </c>
      <c r="O2000" s="80">
        <v>46039</v>
      </c>
      <c r="P2000" s="80" t="s">
        <v>2227</v>
      </c>
      <c r="Q2000" s="15" t="str">
        <f t="shared" si="31"/>
        <v>46 - BRENGUES</v>
      </c>
      <c r="R2000" s="146">
        <v>44649</v>
      </c>
      <c r="S2000" s="146">
        <v>44732</v>
      </c>
      <c r="T2000" s="80" t="s">
        <v>213</v>
      </c>
    </row>
    <row r="2001" spans="14:20">
      <c r="N2001" s="80">
        <v>46</v>
      </c>
      <c r="O2001" s="80">
        <v>46040</v>
      </c>
      <c r="P2001" s="80" t="s">
        <v>2228</v>
      </c>
      <c r="Q2001" s="15" t="str">
        <f t="shared" si="31"/>
        <v>46 - CABRERETS</v>
      </c>
      <c r="R2001" s="146">
        <v>44664</v>
      </c>
      <c r="S2001" s="146">
        <v>44687</v>
      </c>
      <c r="T2001" s="80" t="s">
        <v>213</v>
      </c>
    </row>
    <row r="2002" spans="14:20">
      <c r="N2002" s="80">
        <v>46</v>
      </c>
      <c r="O2002" s="80">
        <v>46041</v>
      </c>
      <c r="P2002" s="80" t="s">
        <v>2229</v>
      </c>
      <c r="Q2002" s="15" t="str">
        <f t="shared" si="31"/>
        <v>46 - CADRIEU</v>
      </c>
      <c r="R2002" s="146">
        <v>44664</v>
      </c>
      <c r="S2002" s="146">
        <v>44711</v>
      </c>
      <c r="T2002" s="80" t="s">
        <v>213</v>
      </c>
    </row>
    <row r="2003" spans="14:20">
      <c r="N2003" s="80">
        <v>46</v>
      </c>
      <c r="O2003" s="80">
        <v>46043</v>
      </c>
      <c r="P2003" s="80" t="s">
        <v>2230</v>
      </c>
      <c r="Q2003" s="15" t="str">
        <f t="shared" si="31"/>
        <v>46 - CAHUS</v>
      </c>
      <c r="R2003" s="146">
        <v>44645</v>
      </c>
      <c r="S2003" s="146">
        <v>44748</v>
      </c>
      <c r="T2003" s="80" t="s">
        <v>213</v>
      </c>
    </row>
    <row r="2004" spans="14:20">
      <c r="N2004" s="80">
        <v>46</v>
      </c>
      <c r="O2004" s="80">
        <v>46045</v>
      </c>
      <c r="P2004" s="80" t="s">
        <v>2231</v>
      </c>
      <c r="Q2004" s="15" t="str">
        <f t="shared" si="31"/>
        <v>46 - CAJARC</v>
      </c>
      <c r="R2004" s="146">
        <v>44664</v>
      </c>
      <c r="S2004" s="146">
        <v>44711</v>
      </c>
      <c r="T2004" s="80" t="s">
        <v>213</v>
      </c>
    </row>
    <row r="2005" spans="14:20">
      <c r="N2005" s="80">
        <v>46</v>
      </c>
      <c r="O2005" s="80">
        <v>46046</v>
      </c>
      <c r="P2005" s="80" t="s">
        <v>2232</v>
      </c>
      <c r="Q2005" s="15" t="str">
        <f t="shared" si="31"/>
        <v>46 - CALAMANE</v>
      </c>
      <c r="R2005" s="146">
        <v>44665</v>
      </c>
      <c r="S2005" s="146">
        <v>44687</v>
      </c>
      <c r="T2005" s="80" t="s">
        <v>213</v>
      </c>
    </row>
    <row r="2006" spans="14:20">
      <c r="N2006" s="80">
        <v>46</v>
      </c>
      <c r="O2006" s="80">
        <v>46047</v>
      </c>
      <c r="P2006" s="80" t="s">
        <v>706</v>
      </c>
      <c r="Q2006" s="15" t="str">
        <f t="shared" si="31"/>
        <v>46 - CALES</v>
      </c>
      <c r="R2006" s="146">
        <v>44657</v>
      </c>
      <c r="S2006" s="146">
        <v>44764</v>
      </c>
      <c r="T2006" s="80" t="s">
        <v>213</v>
      </c>
    </row>
    <row r="2007" spans="14:20">
      <c r="N2007" s="80">
        <v>46</v>
      </c>
      <c r="O2007" s="80">
        <v>46049</v>
      </c>
      <c r="P2007" s="80" t="s">
        <v>2233</v>
      </c>
      <c r="Q2007" s="15" t="str">
        <f t="shared" si="31"/>
        <v>46 - CALVIGNAC</v>
      </c>
      <c r="R2007" s="146">
        <v>44664</v>
      </c>
      <c r="S2007" s="146">
        <v>44711</v>
      </c>
      <c r="T2007" s="80" t="s">
        <v>213</v>
      </c>
    </row>
    <row r="2008" spans="14:20">
      <c r="N2008" s="80">
        <v>46</v>
      </c>
      <c r="O2008" s="80">
        <v>46051</v>
      </c>
      <c r="P2008" s="80" t="s">
        <v>2234</v>
      </c>
      <c r="Q2008" s="15" t="str">
        <f t="shared" si="31"/>
        <v>46 - CAMBES</v>
      </c>
      <c r="R2008" s="146">
        <v>44649</v>
      </c>
      <c r="S2008" s="146">
        <v>44732</v>
      </c>
      <c r="T2008" s="80" t="s">
        <v>213</v>
      </c>
    </row>
    <row r="2009" spans="14:20">
      <c r="N2009" s="80">
        <v>46</v>
      </c>
      <c r="O2009" s="80">
        <v>46052</v>
      </c>
      <c r="P2009" s="80" t="s">
        <v>2235</v>
      </c>
      <c r="Q2009" s="15" t="str">
        <f t="shared" si="31"/>
        <v>46 - CAMBOULIT</v>
      </c>
      <c r="R2009" s="146">
        <v>44649</v>
      </c>
      <c r="S2009" s="146">
        <v>44732</v>
      </c>
      <c r="T2009" s="80" t="s">
        <v>213</v>
      </c>
    </row>
    <row r="2010" spans="14:20">
      <c r="N2010" s="80">
        <v>46</v>
      </c>
      <c r="O2010" s="80">
        <v>46053</v>
      </c>
      <c r="P2010" s="80" t="s">
        <v>2236</v>
      </c>
      <c r="Q2010" s="15" t="str">
        <f t="shared" si="31"/>
        <v>46 - CAMBURAT</v>
      </c>
      <c r="R2010" s="146">
        <v>44638</v>
      </c>
      <c r="S2010" s="146">
        <v>44732</v>
      </c>
      <c r="T2010" s="80" t="s">
        <v>213</v>
      </c>
    </row>
    <row r="2011" spans="14:20">
      <c r="N2011" s="80">
        <v>46</v>
      </c>
      <c r="O2011" s="80">
        <v>46054</v>
      </c>
      <c r="P2011" s="80" t="s">
        <v>2237</v>
      </c>
      <c r="Q2011" s="15" t="str">
        <f t="shared" si="31"/>
        <v>46 - CANIAC-DU-CAUSSE</v>
      </c>
      <c r="R2011" s="146">
        <v>44657</v>
      </c>
      <c r="S2011" s="146">
        <v>44732</v>
      </c>
      <c r="T2011" s="80" t="s">
        <v>213</v>
      </c>
    </row>
    <row r="2012" spans="14:20">
      <c r="N2012" s="80">
        <v>46</v>
      </c>
      <c r="O2012" s="80">
        <v>46056</v>
      </c>
      <c r="P2012" s="80" t="s">
        <v>2238</v>
      </c>
      <c r="Q2012" s="15" t="str">
        <f t="shared" si="31"/>
        <v>46 - CARAYAC</v>
      </c>
      <c r="R2012" s="146">
        <v>44664</v>
      </c>
      <c r="S2012" s="146">
        <v>44711</v>
      </c>
      <c r="T2012" s="80" t="s">
        <v>213</v>
      </c>
    </row>
    <row r="2013" spans="14:20">
      <c r="N2013" s="80">
        <v>46</v>
      </c>
      <c r="O2013" s="80">
        <v>46057</v>
      </c>
      <c r="P2013" s="80" t="s">
        <v>2239</v>
      </c>
      <c r="Q2013" s="15" t="str">
        <f t="shared" si="31"/>
        <v>46 - CARDAILLAC</v>
      </c>
      <c r="R2013" s="146">
        <v>44638</v>
      </c>
      <c r="S2013" s="146">
        <v>44732</v>
      </c>
      <c r="T2013" s="80" t="s">
        <v>213</v>
      </c>
    </row>
    <row r="2014" spans="14:20">
      <c r="N2014" s="80">
        <v>46</v>
      </c>
      <c r="O2014" s="80">
        <v>46058</v>
      </c>
      <c r="P2014" s="80" t="s">
        <v>2240</v>
      </c>
      <c r="Q2014" s="15" t="str">
        <f t="shared" si="31"/>
        <v>46 - CARENNAC</v>
      </c>
      <c r="R2014" s="146">
        <v>44657</v>
      </c>
      <c r="S2014" s="146">
        <v>44748</v>
      </c>
      <c r="T2014" s="80" t="s">
        <v>213</v>
      </c>
    </row>
    <row r="2015" spans="14:20">
      <c r="N2015" s="80">
        <v>46</v>
      </c>
      <c r="O2015" s="80">
        <v>46059</v>
      </c>
      <c r="P2015" s="80" t="s">
        <v>2241</v>
      </c>
      <c r="Q2015" s="15" t="str">
        <f t="shared" si="31"/>
        <v>46 - CARLUCET</v>
      </c>
      <c r="R2015" s="146">
        <v>44657</v>
      </c>
      <c r="S2015" s="146">
        <v>44748</v>
      </c>
      <c r="T2015" s="80" t="s">
        <v>213</v>
      </c>
    </row>
    <row r="2016" spans="14:20">
      <c r="N2016" s="80">
        <v>46</v>
      </c>
      <c r="O2016" s="80">
        <v>46061</v>
      </c>
      <c r="P2016" s="80" t="s">
        <v>2242</v>
      </c>
      <c r="Q2016" s="15" t="str">
        <f t="shared" si="31"/>
        <v>46 - CASSAGNES</v>
      </c>
      <c r="R2016" s="146">
        <v>44676</v>
      </c>
      <c r="S2016" s="146">
        <v>44687</v>
      </c>
      <c r="T2016" s="80" t="s">
        <v>213</v>
      </c>
    </row>
    <row r="2017" spans="14:20">
      <c r="N2017" s="80">
        <v>46</v>
      </c>
      <c r="O2017" s="80">
        <v>46064</v>
      </c>
      <c r="P2017" s="80" t="s">
        <v>2243</v>
      </c>
      <c r="Q2017" s="15" t="str">
        <f t="shared" si="31"/>
        <v>46 - CATUS</v>
      </c>
      <c r="R2017" s="146">
        <v>44665</v>
      </c>
      <c r="S2017" s="146">
        <v>44687</v>
      </c>
      <c r="T2017" s="80" t="s">
        <v>213</v>
      </c>
    </row>
    <row r="2018" spans="14:20">
      <c r="N2018" s="80">
        <v>46</v>
      </c>
      <c r="O2018" s="80">
        <v>46065</v>
      </c>
      <c r="P2018" s="80" t="s">
        <v>2244</v>
      </c>
      <c r="Q2018" s="15" t="str">
        <f t="shared" si="31"/>
        <v>46 - CAVAGNAC</v>
      </c>
      <c r="R2018" s="146">
        <v>44650</v>
      </c>
      <c r="S2018" s="146">
        <v>44748</v>
      </c>
      <c r="T2018" s="80" t="s">
        <v>213</v>
      </c>
    </row>
    <row r="2019" spans="14:20">
      <c r="N2019" s="80">
        <v>46</v>
      </c>
      <c r="O2019" s="80">
        <v>46066</v>
      </c>
      <c r="P2019" s="80" t="s">
        <v>2245</v>
      </c>
      <c r="Q2019" s="15" t="str">
        <f t="shared" si="31"/>
        <v>46 - CAZALS</v>
      </c>
      <c r="R2019" s="146">
        <v>44676</v>
      </c>
      <c r="S2019" s="146">
        <v>44732</v>
      </c>
      <c r="T2019" s="80" t="s">
        <v>213</v>
      </c>
    </row>
    <row r="2020" spans="14:20">
      <c r="N2020" s="80">
        <v>46</v>
      </c>
      <c r="O2020" s="80">
        <v>46067</v>
      </c>
      <c r="P2020" s="80" t="s">
        <v>2246</v>
      </c>
      <c r="Q2020" s="15" t="str">
        <f t="shared" si="31"/>
        <v>46 - CAZILLAC</v>
      </c>
      <c r="R2020" s="146">
        <v>44650</v>
      </c>
      <c r="S2020" s="146">
        <v>44732</v>
      </c>
      <c r="T2020" s="80" t="s">
        <v>213</v>
      </c>
    </row>
    <row r="2021" spans="14:20">
      <c r="N2021" s="80">
        <v>46</v>
      </c>
      <c r="O2021" s="80">
        <v>46068</v>
      </c>
      <c r="P2021" s="80" t="s">
        <v>2247</v>
      </c>
      <c r="Q2021" s="15" t="str">
        <f t="shared" si="31"/>
        <v>46 - CENEVIERES</v>
      </c>
      <c r="R2021" s="146">
        <v>44664</v>
      </c>
      <c r="S2021" s="146">
        <v>44673</v>
      </c>
      <c r="T2021" s="80" t="s">
        <v>213</v>
      </c>
    </row>
    <row r="2022" spans="14:20">
      <c r="N2022" s="80">
        <v>46</v>
      </c>
      <c r="O2022" s="80">
        <v>46072</v>
      </c>
      <c r="P2022" s="80" t="s">
        <v>2248</v>
      </c>
      <c r="Q2022" s="15" t="str">
        <f t="shared" si="31"/>
        <v>46 - CONCORES</v>
      </c>
      <c r="R2022" s="146">
        <v>44665</v>
      </c>
      <c r="S2022" s="146">
        <v>44732</v>
      </c>
      <c r="T2022" s="80" t="s">
        <v>213</v>
      </c>
    </row>
    <row r="2023" spans="14:20">
      <c r="N2023" s="80">
        <v>46</v>
      </c>
      <c r="O2023" s="80">
        <v>46073</v>
      </c>
      <c r="P2023" s="80" t="s">
        <v>2249</v>
      </c>
      <c r="Q2023" s="15" t="str">
        <f t="shared" si="31"/>
        <v>46 - CONCOTS</v>
      </c>
      <c r="R2023" s="146">
        <v>44664</v>
      </c>
      <c r="S2023" s="146">
        <v>44673</v>
      </c>
      <c r="T2023" s="80" t="s">
        <v>213</v>
      </c>
    </row>
    <row r="2024" spans="14:20">
      <c r="N2024" s="80">
        <v>46</v>
      </c>
      <c r="O2024" s="80">
        <v>46074</v>
      </c>
      <c r="P2024" s="80" t="s">
        <v>2250</v>
      </c>
      <c r="Q2024" s="15" t="str">
        <f t="shared" si="31"/>
        <v>46 - CONDAT</v>
      </c>
      <c r="R2024" s="146">
        <v>44657</v>
      </c>
      <c r="S2024" s="146">
        <v>44748</v>
      </c>
      <c r="T2024" s="80" t="s">
        <v>213</v>
      </c>
    </row>
    <row r="2025" spans="14:20">
      <c r="N2025" s="80">
        <v>46</v>
      </c>
      <c r="O2025" s="80">
        <v>46075</v>
      </c>
      <c r="P2025" s="80" t="s">
        <v>2251</v>
      </c>
      <c r="Q2025" s="15" t="str">
        <f t="shared" si="31"/>
        <v>46 - CORN</v>
      </c>
      <c r="R2025" s="146">
        <v>44649</v>
      </c>
      <c r="S2025" s="146">
        <v>44732</v>
      </c>
      <c r="T2025" s="80" t="s">
        <v>213</v>
      </c>
    </row>
    <row r="2026" spans="14:20">
      <c r="N2026" s="80">
        <v>46</v>
      </c>
      <c r="O2026" s="80">
        <v>46076</v>
      </c>
      <c r="P2026" s="80" t="s">
        <v>2252</v>
      </c>
      <c r="Q2026" s="15" t="str">
        <f t="shared" si="31"/>
        <v>46 - CORNAC</v>
      </c>
      <c r="R2026" s="146">
        <v>44643</v>
      </c>
      <c r="S2026" s="146">
        <v>44748</v>
      </c>
      <c r="T2026" s="80" t="s">
        <v>213</v>
      </c>
    </row>
    <row r="2027" spans="14:20">
      <c r="N2027" s="80">
        <v>46</v>
      </c>
      <c r="O2027" s="80">
        <v>46078</v>
      </c>
      <c r="P2027" s="80" t="s">
        <v>2253</v>
      </c>
      <c r="Q2027" s="15" t="str">
        <f t="shared" si="31"/>
        <v>46 - COUZOU</v>
      </c>
      <c r="R2027" s="146">
        <v>44657</v>
      </c>
      <c r="S2027" s="146">
        <v>44748</v>
      </c>
      <c r="T2027" s="80" t="s">
        <v>213</v>
      </c>
    </row>
    <row r="2028" spans="14:20">
      <c r="N2028" s="80">
        <v>46</v>
      </c>
      <c r="O2028" s="80">
        <v>46079</v>
      </c>
      <c r="P2028" s="80" t="s">
        <v>2254</v>
      </c>
      <c r="Q2028" s="15" t="str">
        <f t="shared" si="31"/>
        <v>46 - CRAS</v>
      </c>
      <c r="R2028" s="146">
        <v>44665</v>
      </c>
      <c r="S2028" s="146">
        <v>44687</v>
      </c>
      <c r="T2028" s="80" t="s">
        <v>213</v>
      </c>
    </row>
    <row r="2029" spans="14:20">
      <c r="N2029" s="80">
        <v>46</v>
      </c>
      <c r="O2029" s="80">
        <v>46080</v>
      </c>
      <c r="P2029" s="80" t="s">
        <v>2255</v>
      </c>
      <c r="Q2029" s="15" t="str">
        <f t="shared" si="31"/>
        <v>46 - CRAYSSAC</v>
      </c>
      <c r="R2029" s="146">
        <v>44665</v>
      </c>
      <c r="S2029" s="146">
        <v>44687</v>
      </c>
      <c r="T2029" s="80" t="s">
        <v>213</v>
      </c>
    </row>
    <row r="2030" spans="14:20">
      <c r="N2030" s="80">
        <v>46</v>
      </c>
      <c r="O2030" s="80">
        <v>46081</v>
      </c>
      <c r="P2030" s="80" t="s">
        <v>2256</v>
      </c>
      <c r="Q2030" s="15" t="str">
        <f t="shared" si="31"/>
        <v>46 - CREGOLS</v>
      </c>
      <c r="R2030" s="146">
        <v>44664</v>
      </c>
      <c r="S2030" s="146">
        <v>44673</v>
      </c>
      <c r="T2030" s="80" t="s">
        <v>213</v>
      </c>
    </row>
    <row r="2031" spans="14:20">
      <c r="N2031" s="80">
        <v>46</v>
      </c>
      <c r="O2031" s="80">
        <v>46083</v>
      </c>
      <c r="P2031" s="80" t="s">
        <v>2257</v>
      </c>
      <c r="Q2031" s="15" t="str">
        <f t="shared" si="31"/>
        <v>46 - CRESSENSAC</v>
      </c>
      <c r="R2031" s="146">
        <v>44650</v>
      </c>
      <c r="S2031" s="146">
        <v>44764</v>
      </c>
      <c r="T2031" s="80" t="s">
        <v>213</v>
      </c>
    </row>
    <row r="2032" spans="14:20">
      <c r="N2032" s="80">
        <v>46</v>
      </c>
      <c r="O2032" s="80">
        <v>46084</v>
      </c>
      <c r="P2032" s="80" t="s">
        <v>760</v>
      </c>
      <c r="Q2032" s="15" t="str">
        <f t="shared" si="31"/>
        <v>46 - CREYSSE</v>
      </c>
      <c r="R2032" s="146">
        <v>44657</v>
      </c>
      <c r="S2032" s="146">
        <v>44764</v>
      </c>
      <c r="T2032" s="80" t="s">
        <v>213</v>
      </c>
    </row>
    <row r="2033" spans="14:20">
      <c r="N2033" s="80">
        <v>46</v>
      </c>
      <c r="O2033" s="80">
        <v>46086</v>
      </c>
      <c r="P2033" s="80" t="s">
        <v>2258</v>
      </c>
      <c r="Q2033" s="15" t="str">
        <f t="shared" si="31"/>
        <v>46 - CUZANCE</v>
      </c>
      <c r="R2033" s="146">
        <v>44650</v>
      </c>
      <c r="S2033" s="146">
        <v>44764</v>
      </c>
      <c r="T2033" s="80" t="s">
        <v>213</v>
      </c>
    </row>
    <row r="2034" spans="14:20">
      <c r="N2034" s="80">
        <v>46</v>
      </c>
      <c r="O2034" s="80">
        <v>46087</v>
      </c>
      <c r="P2034" s="80" t="s">
        <v>2259</v>
      </c>
      <c r="Q2034" s="15" t="str">
        <f t="shared" si="31"/>
        <v>46 - DEGAGNAC</v>
      </c>
      <c r="R2034" s="146">
        <v>44665</v>
      </c>
      <c r="S2034" s="146">
        <v>44732</v>
      </c>
      <c r="T2034" s="80" t="s">
        <v>213</v>
      </c>
    </row>
    <row r="2035" spans="14:20">
      <c r="N2035" s="80">
        <v>46</v>
      </c>
      <c r="O2035" s="80">
        <v>46089</v>
      </c>
      <c r="P2035" s="80" t="s">
        <v>2260</v>
      </c>
      <c r="Q2035" s="15" t="str">
        <f t="shared" si="31"/>
        <v>46 - DURAVEL</v>
      </c>
      <c r="R2035" s="146">
        <v>44676</v>
      </c>
      <c r="S2035" s="146">
        <v>44687</v>
      </c>
      <c r="T2035" s="80" t="s">
        <v>213</v>
      </c>
    </row>
    <row r="2036" spans="14:20">
      <c r="N2036" s="80">
        <v>46</v>
      </c>
      <c r="O2036" s="80">
        <v>46090</v>
      </c>
      <c r="P2036" s="80" t="s">
        <v>2261</v>
      </c>
      <c r="Q2036" s="15" t="str">
        <f t="shared" si="31"/>
        <v>46 - DURBANS</v>
      </c>
      <c r="R2036" s="146">
        <v>44649</v>
      </c>
      <c r="S2036" s="146">
        <v>44748</v>
      </c>
      <c r="T2036" s="80" t="s">
        <v>213</v>
      </c>
    </row>
    <row r="2037" spans="14:20">
      <c r="N2037" s="80">
        <v>46</v>
      </c>
      <c r="O2037" s="80">
        <v>46093</v>
      </c>
      <c r="P2037" s="80" t="s">
        <v>2262</v>
      </c>
      <c r="Q2037" s="15" t="str">
        <f t="shared" si="31"/>
        <v>46 - ESPAGNAC-SAINTE-EULALIE</v>
      </c>
      <c r="R2037" s="146">
        <v>44649</v>
      </c>
      <c r="S2037" s="146">
        <v>44732</v>
      </c>
      <c r="T2037" s="80" t="s">
        <v>213</v>
      </c>
    </row>
    <row r="2038" spans="14:20">
      <c r="N2038" s="80">
        <v>46</v>
      </c>
      <c r="O2038" s="80">
        <v>46094</v>
      </c>
      <c r="P2038" s="80" t="s">
        <v>2263</v>
      </c>
      <c r="Q2038" s="15" t="str">
        <f t="shared" si="31"/>
        <v>46 - ESPEDAILLAC</v>
      </c>
      <c r="R2038" s="146">
        <v>44649</v>
      </c>
      <c r="S2038" s="146">
        <v>44748</v>
      </c>
      <c r="T2038" s="80" t="s">
        <v>213</v>
      </c>
    </row>
    <row r="2039" spans="14:20">
      <c r="N2039" s="80">
        <v>46</v>
      </c>
      <c r="O2039" s="80">
        <v>46095</v>
      </c>
      <c r="P2039" s="80" t="s">
        <v>2264</v>
      </c>
      <c r="Q2039" s="15" t="str">
        <f t="shared" si="31"/>
        <v>46 - ESPERE</v>
      </c>
      <c r="R2039" s="146">
        <v>44665</v>
      </c>
      <c r="S2039" s="146">
        <v>44687</v>
      </c>
      <c r="T2039" s="80" t="s">
        <v>213</v>
      </c>
    </row>
    <row r="2040" spans="14:20">
      <c r="N2040" s="80">
        <v>46</v>
      </c>
      <c r="O2040" s="80">
        <v>46096</v>
      </c>
      <c r="P2040" s="80" t="s">
        <v>2265</v>
      </c>
      <c r="Q2040" s="15" t="str">
        <f t="shared" si="31"/>
        <v>46 - ESPEYROUX</v>
      </c>
      <c r="R2040" s="146">
        <v>44638</v>
      </c>
      <c r="S2040" s="146">
        <v>44748</v>
      </c>
      <c r="T2040" s="80" t="s">
        <v>213</v>
      </c>
    </row>
    <row r="2041" spans="14:20">
      <c r="N2041" s="80">
        <v>46</v>
      </c>
      <c r="O2041" s="80">
        <v>46097</v>
      </c>
      <c r="P2041" s="80" t="s">
        <v>2266</v>
      </c>
      <c r="Q2041" s="15" t="str">
        <f t="shared" si="31"/>
        <v>46 - ESTAL</v>
      </c>
      <c r="R2041" s="146">
        <v>44643</v>
      </c>
      <c r="S2041" s="146">
        <v>44748</v>
      </c>
      <c r="T2041" s="80" t="s">
        <v>213</v>
      </c>
    </row>
    <row r="2042" spans="14:20">
      <c r="N2042" s="80">
        <v>46</v>
      </c>
      <c r="O2042" s="80">
        <v>46098</v>
      </c>
      <c r="P2042" s="80" t="s">
        <v>2267</v>
      </c>
      <c r="Q2042" s="15" t="str">
        <f t="shared" si="31"/>
        <v>46 - FAJOLES</v>
      </c>
      <c r="R2042" s="146">
        <v>44665</v>
      </c>
      <c r="S2042" s="146">
        <v>44732</v>
      </c>
      <c r="T2042" s="80" t="s">
        <v>213</v>
      </c>
    </row>
    <row r="2043" spans="14:20">
      <c r="N2043" s="80">
        <v>46</v>
      </c>
      <c r="O2043" s="80">
        <v>46100</v>
      </c>
      <c r="P2043" s="80" t="s">
        <v>2268</v>
      </c>
      <c r="Q2043" s="15" t="str">
        <f t="shared" si="31"/>
        <v>46 - FAYCELLES</v>
      </c>
      <c r="R2043" s="146">
        <v>44664</v>
      </c>
      <c r="S2043" s="146">
        <v>44711</v>
      </c>
      <c r="T2043" s="80" t="s">
        <v>213</v>
      </c>
    </row>
    <row r="2044" spans="14:20">
      <c r="N2044" s="80">
        <v>46</v>
      </c>
      <c r="O2044" s="80">
        <v>46101</v>
      </c>
      <c r="P2044" s="80" t="s">
        <v>2269</v>
      </c>
      <c r="Q2044" s="15" t="str">
        <f t="shared" si="31"/>
        <v>46 - FELZINS</v>
      </c>
      <c r="R2044" s="146">
        <v>44680</v>
      </c>
      <c r="S2044" s="146">
        <v>44721</v>
      </c>
      <c r="T2044" s="80" t="s">
        <v>213</v>
      </c>
    </row>
    <row r="2045" spans="14:20">
      <c r="N2045" s="80">
        <v>46</v>
      </c>
      <c r="O2045" s="80">
        <v>46102</v>
      </c>
      <c r="P2045" s="80" t="s">
        <v>2270</v>
      </c>
      <c r="Q2045" s="15" t="str">
        <f t="shared" si="31"/>
        <v>46 - FIGEAC</v>
      </c>
      <c r="R2045" s="146">
        <v>44638</v>
      </c>
      <c r="S2045" s="146">
        <v>44721</v>
      </c>
      <c r="T2045" s="80" t="s">
        <v>213</v>
      </c>
    </row>
    <row r="2046" spans="14:20">
      <c r="N2046" s="80">
        <v>46</v>
      </c>
      <c r="O2046" s="80">
        <v>46104</v>
      </c>
      <c r="P2046" s="80" t="s">
        <v>2271</v>
      </c>
      <c r="Q2046" s="15" t="str">
        <f t="shared" si="31"/>
        <v>46 - FLAUJAC-GARE</v>
      </c>
      <c r="R2046" s="146">
        <v>44649</v>
      </c>
      <c r="S2046" s="146">
        <v>44748</v>
      </c>
      <c r="T2046" s="80" t="s">
        <v>213</v>
      </c>
    </row>
    <row r="2047" spans="14:20">
      <c r="N2047" s="80">
        <v>46</v>
      </c>
      <c r="O2047" s="80">
        <v>46106</v>
      </c>
      <c r="P2047" s="80" t="s">
        <v>2272</v>
      </c>
      <c r="Q2047" s="15" t="str">
        <f t="shared" si="31"/>
        <v>46 - FLOIRAC</v>
      </c>
      <c r="R2047" s="146">
        <v>44657</v>
      </c>
      <c r="S2047" s="146">
        <v>44764</v>
      </c>
      <c r="T2047" s="80" t="s">
        <v>213</v>
      </c>
    </row>
    <row r="2048" spans="14:20">
      <c r="N2048" s="80">
        <v>46</v>
      </c>
      <c r="O2048" s="80">
        <v>46108</v>
      </c>
      <c r="P2048" s="80" t="s">
        <v>2273</v>
      </c>
      <c r="Q2048" s="15" t="str">
        <f t="shared" si="31"/>
        <v>46 - FONS</v>
      </c>
      <c r="R2048" s="146">
        <v>44638</v>
      </c>
      <c r="S2048" s="146">
        <v>44732</v>
      </c>
      <c r="T2048" s="80" t="s">
        <v>213</v>
      </c>
    </row>
    <row r="2049" spans="14:20">
      <c r="N2049" s="80">
        <v>46</v>
      </c>
      <c r="O2049" s="80">
        <v>46111</v>
      </c>
      <c r="P2049" s="80" t="s">
        <v>2274</v>
      </c>
      <c r="Q2049" s="15" t="str">
        <f t="shared" si="31"/>
        <v>46 - FOURMAGNAC</v>
      </c>
      <c r="R2049" s="146">
        <v>44638</v>
      </c>
      <c r="S2049" s="146">
        <v>44732</v>
      </c>
      <c r="T2049" s="80" t="s">
        <v>213</v>
      </c>
    </row>
    <row r="2050" spans="14:20">
      <c r="N2050" s="80">
        <v>46</v>
      </c>
      <c r="O2050" s="80">
        <v>46112</v>
      </c>
      <c r="P2050" s="80" t="s">
        <v>2275</v>
      </c>
      <c r="Q2050" s="15" t="str">
        <f t="shared" si="31"/>
        <v>46 - FRANCOULES</v>
      </c>
      <c r="R2050" s="146">
        <v>44665</v>
      </c>
      <c r="S2050" s="146">
        <v>44687</v>
      </c>
      <c r="T2050" s="80" t="s">
        <v>213</v>
      </c>
    </row>
    <row r="2051" spans="14:20">
      <c r="N2051" s="80">
        <v>46</v>
      </c>
      <c r="O2051" s="80">
        <v>46113</v>
      </c>
      <c r="P2051" s="80" t="s">
        <v>2276</v>
      </c>
      <c r="Q2051" s="15" t="str">
        <f t="shared" si="31"/>
        <v>46 - FRAYSSINET</v>
      </c>
      <c r="R2051" s="146">
        <v>44665</v>
      </c>
      <c r="S2051" s="146">
        <v>44748</v>
      </c>
      <c r="T2051" s="80" t="s">
        <v>213</v>
      </c>
    </row>
    <row r="2052" spans="14:20">
      <c r="N2052" s="80">
        <v>46</v>
      </c>
      <c r="O2052" s="80">
        <v>46114</v>
      </c>
      <c r="P2052" s="80" t="s">
        <v>2277</v>
      </c>
      <c r="Q2052" s="15" t="str">
        <f t="shared" si="31"/>
        <v>46 - FRAYSSINET-LE-GELAT</v>
      </c>
      <c r="R2052" s="146">
        <v>44676</v>
      </c>
      <c r="S2052" s="146">
        <v>44732</v>
      </c>
      <c r="T2052" s="80" t="s">
        <v>213</v>
      </c>
    </row>
    <row r="2053" spans="14:20">
      <c r="N2053" s="80">
        <v>46</v>
      </c>
      <c r="O2053" s="80">
        <v>46115</v>
      </c>
      <c r="P2053" s="80" t="s">
        <v>2278</v>
      </c>
      <c r="Q2053" s="15" t="str">
        <f t="shared" si="31"/>
        <v>46 - FRAYSSINHES</v>
      </c>
      <c r="R2053" s="146">
        <v>44643</v>
      </c>
      <c r="S2053" s="146">
        <v>44748</v>
      </c>
      <c r="T2053" s="80" t="s">
        <v>213</v>
      </c>
    </row>
    <row r="2054" spans="14:20">
      <c r="N2054" s="80">
        <v>46</v>
      </c>
      <c r="O2054" s="80">
        <v>46116</v>
      </c>
      <c r="P2054" s="80" t="s">
        <v>2279</v>
      </c>
      <c r="Q2054" s="15" t="str">
        <f t="shared" si="31"/>
        <v>46 - FRONTENAC</v>
      </c>
      <c r="R2054" s="146">
        <v>44664</v>
      </c>
      <c r="S2054" s="146">
        <v>44711</v>
      </c>
      <c r="T2054" s="80" t="s">
        <v>213</v>
      </c>
    </row>
    <row r="2055" spans="14:20">
      <c r="N2055" s="80">
        <v>46</v>
      </c>
      <c r="O2055" s="80">
        <v>46117</v>
      </c>
      <c r="P2055" s="80" t="s">
        <v>2280</v>
      </c>
      <c r="Q2055" s="15" t="str">
        <f t="shared" si="31"/>
        <v>46 - GAGNAC SUR CERE</v>
      </c>
      <c r="R2055" s="146">
        <v>44645</v>
      </c>
      <c r="S2055" s="146">
        <v>44748</v>
      </c>
      <c r="T2055" s="80" t="s">
        <v>213</v>
      </c>
    </row>
    <row r="2056" spans="14:20">
      <c r="N2056" s="80">
        <v>46</v>
      </c>
      <c r="O2056" s="80">
        <v>46118</v>
      </c>
      <c r="P2056" s="80" t="s">
        <v>2281</v>
      </c>
      <c r="Q2056" s="15" t="str">
        <f t="shared" si="31"/>
        <v>46 - GIGNAC</v>
      </c>
      <c r="R2056" s="146">
        <v>44650</v>
      </c>
      <c r="S2056" s="146">
        <v>44764</v>
      </c>
      <c r="T2056" s="80" t="s">
        <v>213</v>
      </c>
    </row>
    <row r="2057" spans="14:20">
      <c r="N2057" s="80">
        <v>46</v>
      </c>
      <c r="O2057" s="80">
        <v>46119</v>
      </c>
      <c r="P2057" s="80" t="s">
        <v>2282</v>
      </c>
      <c r="Q2057" s="15" t="str">
        <f t="shared" si="31"/>
        <v>46 - GIGOUZAC</v>
      </c>
      <c r="R2057" s="146">
        <v>44665</v>
      </c>
      <c r="S2057" s="146">
        <v>44687</v>
      </c>
      <c r="T2057" s="80" t="s">
        <v>213</v>
      </c>
    </row>
    <row r="2058" spans="14:20">
      <c r="N2058" s="80">
        <v>46</v>
      </c>
      <c r="O2058" s="80">
        <v>46120</v>
      </c>
      <c r="P2058" s="80" t="s">
        <v>2283</v>
      </c>
      <c r="Q2058" s="15" t="str">
        <f t="shared" si="31"/>
        <v>46 - GINDOU</v>
      </c>
      <c r="R2058" s="146">
        <v>44665</v>
      </c>
      <c r="S2058" s="146">
        <v>44687</v>
      </c>
      <c r="T2058" s="80" t="s">
        <v>213</v>
      </c>
    </row>
    <row r="2059" spans="14:20">
      <c r="N2059" s="80">
        <v>46</v>
      </c>
      <c r="O2059" s="80">
        <v>46121</v>
      </c>
      <c r="P2059" s="80" t="s">
        <v>2284</v>
      </c>
      <c r="Q2059" s="15" t="str">
        <f t="shared" si="31"/>
        <v>46 - GINOUILLAC</v>
      </c>
      <c r="R2059" s="146">
        <v>44657</v>
      </c>
      <c r="S2059" s="146">
        <v>44748</v>
      </c>
      <c r="T2059" s="80" t="s">
        <v>213</v>
      </c>
    </row>
    <row r="2060" spans="14:20">
      <c r="N2060" s="80">
        <v>46</v>
      </c>
      <c r="O2060" s="80">
        <v>46122</v>
      </c>
      <c r="P2060" s="80" t="s">
        <v>2285</v>
      </c>
      <c r="Q2060" s="15" t="str">
        <f t="shared" ref="Q2060:Q2123" si="32">CONCATENATE(N2060," - ",P2060)</f>
        <v>46 - GINTRAC</v>
      </c>
      <c r="R2060" s="146">
        <v>44657</v>
      </c>
      <c r="S2060" s="146">
        <v>44748</v>
      </c>
      <c r="T2060" s="80" t="s">
        <v>213</v>
      </c>
    </row>
    <row r="2061" spans="14:20">
      <c r="N2061" s="80">
        <v>46</v>
      </c>
      <c r="O2061" s="80">
        <v>46123</v>
      </c>
      <c r="P2061" s="80" t="s">
        <v>2286</v>
      </c>
      <c r="Q2061" s="15" t="str">
        <f t="shared" si="32"/>
        <v>46 - GIRAC</v>
      </c>
      <c r="R2061" s="146">
        <v>44657</v>
      </c>
      <c r="S2061" s="146">
        <v>44748</v>
      </c>
      <c r="T2061" s="80" t="s">
        <v>213</v>
      </c>
    </row>
    <row r="2062" spans="14:20">
      <c r="N2062" s="80">
        <v>46</v>
      </c>
      <c r="O2062" s="80">
        <v>46124</v>
      </c>
      <c r="P2062" s="80" t="s">
        <v>2287</v>
      </c>
      <c r="Q2062" s="15" t="str">
        <f t="shared" si="32"/>
        <v>46 - GLANES</v>
      </c>
      <c r="R2062" s="146">
        <v>44645</v>
      </c>
      <c r="S2062" s="146">
        <v>44748</v>
      </c>
      <c r="T2062" s="80" t="s">
        <v>213</v>
      </c>
    </row>
    <row r="2063" spans="14:20">
      <c r="N2063" s="80">
        <v>46</v>
      </c>
      <c r="O2063" s="80">
        <v>46125</v>
      </c>
      <c r="P2063" s="80" t="s">
        <v>2288</v>
      </c>
      <c r="Q2063" s="15" t="str">
        <f t="shared" si="32"/>
        <v>46 - GORSES</v>
      </c>
      <c r="R2063" s="146">
        <v>44635</v>
      </c>
      <c r="S2063" s="146">
        <v>44732</v>
      </c>
      <c r="T2063" s="80" t="s">
        <v>213</v>
      </c>
    </row>
    <row r="2064" spans="14:20">
      <c r="N2064" s="80">
        <v>46</v>
      </c>
      <c r="O2064" s="80">
        <v>46126</v>
      </c>
      <c r="P2064" s="80" t="s">
        <v>2289</v>
      </c>
      <c r="Q2064" s="15" t="str">
        <f t="shared" si="32"/>
        <v>46 - GOUJOUNAC</v>
      </c>
      <c r="R2064" s="146">
        <v>44676</v>
      </c>
      <c r="S2064" s="146">
        <v>44687</v>
      </c>
      <c r="T2064" s="80" t="s">
        <v>213</v>
      </c>
    </row>
    <row r="2065" spans="14:20">
      <c r="N2065" s="80">
        <v>46</v>
      </c>
      <c r="O2065" s="80">
        <v>46127</v>
      </c>
      <c r="P2065" s="80" t="s">
        <v>2290</v>
      </c>
      <c r="Q2065" s="15" t="str">
        <f t="shared" si="32"/>
        <v>46 - GOURDON</v>
      </c>
      <c r="R2065" s="146">
        <v>44670</v>
      </c>
      <c r="S2065" s="146">
        <v>44748</v>
      </c>
      <c r="T2065" s="80" t="s">
        <v>213</v>
      </c>
    </row>
    <row r="2066" spans="14:20">
      <c r="N2066" s="80">
        <v>46</v>
      </c>
      <c r="O2066" s="80">
        <v>46128</v>
      </c>
      <c r="P2066" s="80" t="s">
        <v>2291</v>
      </c>
      <c r="Q2066" s="15" t="str">
        <f t="shared" si="32"/>
        <v>46 - GRAMAT</v>
      </c>
      <c r="R2066" s="146">
        <v>44657</v>
      </c>
      <c r="S2066" s="146">
        <v>44748</v>
      </c>
      <c r="T2066" s="80" t="s">
        <v>213</v>
      </c>
    </row>
    <row r="2067" spans="14:20">
      <c r="N2067" s="80">
        <v>46</v>
      </c>
      <c r="O2067" s="80">
        <v>46129</v>
      </c>
      <c r="P2067" s="80" t="s">
        <v>2292</v>
      </c>
      <c r="Q2067" s="15" t="str">
        <f t="shared" si="32"/>
        <v>46 - GREALOU</v>
      </c>
      <c r="R2067" s="146">
        <v>44664</v>
      </c>
      <c r="S2067" s="146">
        <v>44711</v>
      </c>
      <c r="T2067" s="80" t="s">
        <v>213</v>
      </c>
    </row>
    <row r="2068" spans="14:20">
      <c r="N2068" s="80">
        <v>46</v>
      </c>
      <c r="O2068" s="80">
        <v>46131</v>
      </c>
      <c r="P2068" s="80" t="s">
        <v>2293</v>
      </c>
      <c r="Q2068" s="15" t="str">
        <f t="shared" si="32"/>
        <v>46 - GREZES</v>
      </c>
      <c r="R2068" s="146">
        <v>44649</v>
      </c>
      <c r="S2068" s="146">
        <v>44732</v>
      </c>
      <c r="T2068" s="80" t="s">
        <v>213</v>
      </c>
    </row>
    <row r="2069" spans="14:20">
      <c r="N2069" s="80">
        <v>46</v>
      </c>
      <c r="O2069" s="80">
        <v>46132</v>
      </c>
      <c r="P2069" s="80" t="s">
        <v>2294</v>
      </c>
      <c r="Q2069" s="15" t="str">
        <f t="shared" si="32"/>
        <v>46 - ISSENDOLUS</v>
      </c>
      <c r="R2069" s="146">
        <v>44657</v>
      </c>
      <c r="S2069" s="146">
        <v>44748</v>
      </c>
      <c r="T2069" s="80" t="s">
        <v>213</v>
      </c>
    </row>
    <row r="2070" spans="14:20">
      <c r="N2070" s="80">
        <v>46</v>
      </c>
      <c r="O2070" s="80">
        <v>46133</v>
      </c>
      <c r="P2070" s="80" t="s">
        <v>2295</v>
      </c>
      <c r="Q2070" s="15" t="str">
        <f t="shared" si="32"/>
        <v>46 - ISSEPTS</v>
      </c>
      <c r="R2070" s="146">
        <v>44638</v>
      </c>
      <c r="S2070" s="146">
        <v>44748</v>
      </c>
      <c r="T2070" s="80" t="s">
        <v>213</v>
      </c>
    </row>
    <row r="2071" spans="14:20">
      <c r="N2071" s="80">
        <v>46</v>
      </c>
      <c r="O2071" s="80">
        <v>46134</v>
      </c>
      <c r="P2071" s="80" t="s">
        <v>2296</v>
      </c>
      <c r="Q2071" s="15" t="str">
        <f t="shared" si="32"/>
        <v>46 - LES JUNIES</v>
      </c>
      <c r="R2071" s="146">
        <v>44676</v>
      </c>
      <c r="S2071" s="146">
        <v>44687</v>
      </c>
      <c r="T2071" s="80" t="s">
        <v>213</v>
      </c>
    </row>
    <row r="2072" spans="14:20">
      <c r="N2072" s="80">
        <v>46</v>
      </c>
      <c r="O2072" s="80">
        <v>46135</v>
      </c>
      <c r="P2072" s="80" t="s">
        <v>2297</v>
      </c>
      <c r="Q2072" s="15" t="str">
        <f t="shared" si="32"/>
        <v>46 - LABASTIDE-DU-HAUT-MONT</v>
      </c>
      <c r="R2072" s="146">
        <v>44635</v>
      </c>
      <c r="S2072" s="146">
        <v>44721</v>
      </c>
      <c r="T2072" s="80" t="s">
        <v>213</v>
      </c>
    </row>
    <row r="2073" spans="14:20">
      <c r="N2073" s="80">
        <v>46</v>
      </c>
      <c r="O2073" s="80">
        <v>46138</v>
      </c>
      <c r="P2073" s="80" t="s">
        <v>2298</v>
      </c>
      <c r="Q2073" s="15" t="str">
        <f t="shared" si="32"/>
        <v>46 - COEUR DE CAUSSE</v>
      </c>
      <c r="R2073" s="146">
        <v>44657</v>
      </c>
      <c r="S2073" s="146">
        <v>44748</v>
      </c>
      <c r="T2073" s="80" t="s">
        <v>213</v>
      </c>
    </row>
    <row r="2074" spans="14:20">
      <c r="N2074" s="80">
        <v>46</v>
      </c>
      <c r="O2074" s="80">
        <v>46139</v>
      </c>
      <c r="P2074" s="80" t="s">
        <v>2299</v>
      </c>
      <c r="Q2074" s="15" t="str">
        <f t="shared" si="32"/>
        <v>46 - LABATHUDE</v>
      </c>
      <c r="R2074" s="146">
        <v>44638</v>
      </c>
      <c r="S2074" s="146">
        <v>44732</v>
      </c>
      <c r="T2074" s="80" t="s">
        <v>213</v>
      </c>
    </row>
    <row r="2075" spans="14:20">
      <c r="N2075" s="80">
        <v>46</v>
      </c>
      <c r="O2075" s="80">
        <v>46143</v>
      </c>
      <c r="P2075" s="80" t="s">
        <v>2300</v>
      </c>
      <c r="Q2075" s="15" t="str">
        <f t="shared" si="32"/>
        <v>46 - LACAPELLE-MARIVAL</v>
      </c>
      <c r="R2075" s="146">
        <v>44638</v>
      </c>
      <c r="S2075" s="146">
        <v>44732</v>
      </c>
      <c r="T2075" s="80" t="s">
        <v>213</v>
      </c>
    </row>
    <row r="2076" spans="14:20">
      <c r="N2076" s="80">
        <v>46</v>
      </c>
      <c r="O2076" s="80">
        <v>46144</v>
      </c>
      <c r="P2076" s="80" t="s">
        <v>2301</v>
      </c>
      <c r="Q2076" s="15" t="str">
        <f t="shared" si="32"/>
        <v>46 - LACAVE</v>
      </c>
      <c r="R2076" s="146">
        <v>44657</v>
      </c>
      <c r="S2076" s="146">
        <v>44764</v>
      </c>
      <c r="T2076" s="80" t="s">
        <v>213</v>
      </c>
    </row>
    <row r="2077" spans="14:20">
      <c r="N2077" s="80">
        <v>46</v>
      </c>
      <c r="O2077" s="80">
        <v>46145</v>
      </c>
      <c r="P2077" s="80" t="s">
        <v>2302</v>
      </c>
      <c r="Q2077" s="15" t="str">
        <f t="shared" si="32"/>
        <v>46 - LACHAPELLE-AUZAC</v>
      </c>
      <c r="R2077" s="146">
        <v>44650</v>
      </c>
      <c r="S2077" s="146">
        <v>44764</v>
      </c>
      <c r="T2077" s="80" t="s">
        <v>213</v>
      </c>
    </row>
    <row r="2078" spans="14:20">
      <c r="N2078" s="80">
        <v>46</v>
      </c>
      <c r="O2078" s="80">
        <v>46146</v>
      </c>
      <c r="P2078" s="80" t="s">
        <v>2303</v>
      </c>
      <c r="Q2078" s="15" t="str">
        <f t="shared" si="32"/>
        <v>46 - LADIRAT</v>
      </c>
      <c r="R2078" s="146">
        <v>44643</v>
      </c>
      <c r="S2078" s="146">
        <v>44732</v>
      </c>
      <c r="T2078" s="80" t="s">
        <v>213</v>
      </c>
    </row>
    <row r="2079" spans="14:20">
      <c r="N2079" s="80">
        <v>46</v>
      </c>
      <c r="O2079" s="80">
        <v>46151</v>
      </c>
      <c r="P2079" s="80" t="s">
        <v>2304</v>
      </c>
      <c r="Q2079" s="15" t="str">
        <f t="shared" si="32"/>
        <v>46 - LAMOTHE-CASSEL</v>
      </c>
      <c r="R2079" s="146">
        <v>44665</v>
      </c>
      <c r="S2079" s="146">
        <v>44732</v>
      </c>
      <c r="T2079" s="80" t="s">
        <v>213</v>
      </c>
    </row>
    <row r="2080" spans="14:20">
      <c r="N2080" s="80">
        <v>46</v>
      </c>
      <c r="O2080" s="80">
        <v>46152</v>
      </c>
      <c r="P2080" s="80" t="s">
        <v>2305</v>
      </c>
      <c r="Q2080" s="15" t="str">
        <f t="shared" si="32"/>
        <v>46 - LAMOTHE-FENELON</v>
      </c>
      <c r="R2080" s="146">
        <v>44673</v>
      </c>
      <c r="S2080" s="146">
        <v>44748</v>
      </c>
      <c r="T2080" s="80" t="s">
        <v>213</v>
      </c>
    </row>
    <row r="2081" spans="14:20">
      <c r="N2081" s="80">
        <v>46</v>
      </c>
      <c r="O2081" s="80">
        <v>46153</v>
      </c>
      <c r="P2081" s="80" t="s">
        <v>2306</v>
      </c>
      <c r="Q2081" s="15" t="str">
        <f t="shared" si="32"/>
        <v>46 - LANZAC</v>
      </c>
      <c r="R2081" s="146">
        <v>44657</v>
      </c>
      <c r="S2081" s="146">
        <v>44748</v>
      </c>
      <c r="T2081" s="80" t="s">
        <v>213</v>
      </c>
    </row>
    <row r="2082" spans="14:20">
      <c r="N2082" s="80">
        <v>46</v>
      </c>
      <c r="O2082" s="80">
        <v>46154</v>
      </c>
      <c r="P2082" s="80" t="s">
        <v>2307</v>
      </c>
      <c r="Q2082" s="15" t="str">
        <f t="shared" si="32"/>
        <v>46 - LARAMIERE</v>
      </c>
      <c r="R2082" s="146">
        <v>44664</v>
      </c>
      <c r="S2082" s="146">
        <v>44673</v>
      </c>
      <c r="T2082" s="80" t="s">
        <v>213</v>
      </c>
    </row>
    <row r="2083" spans="14:20">
      <c r="N2083" s="80">
        <v>46</v>
      </c>
      <c r="O2083" s="80">
        <v>46155</v>
      </c>
      <c r="P2083" s="80" t="s">
        <v>2308</v>
      </c>
      <c r="Q2083" s="15" t="str">
        <f t="shared" si="32"/>
        <v>46 - LARNAGOL</v>
      </c>
      <c r="R2083" s="146">
        <v>44664</v>
      </c>
      <c r="S2083" s="146">
        <v>44711</v>
      </c>
      <c r="T2083" s="80" t="s">
        <v>213</v>
      </c>
    </row>
    <row r="2084" spans="14:20">
      <c r="N2084" s="80">
        <v>46</v>
      </c>
      <c r="O2084" s="80">
        <v>46156</v>
      </c>
      <c r="P2084" s="80" t="s">
        <v>2309</v>
      </c>
      <c r="Q2084" s="15" t="str">
        <f t="shared" si="32"/>
        <v>46 - BELLEFONT - LA RAUZE</v>
      </c>
      <c r="R2084" s="146">
        <v>44665</v>
      </c>
      <c r="S2084" s="146">
        <v>44687</v>
      </c>
      <c r="T2084" s="80" t="s">
        <v>213</v>
      </c>
    </row>
    <row r="2085" spans="14:20">
      <c r="N2085" s="80">
        <v>46</v>
      </c>
      <c r="O2085" s="80">
        <v>46157</v>
      </c>
      <c r="P2085" s="80" t="s">
        <v>2310</v>
      </c>
      <c r="Q2085" s="15" t="str">
        <f t="shared" si="32"/>
        <v>46 - LARROQUE-TOIRAC</v>
      </c>
      <c r="R2085" s="146">
        <v>44664</v>
      </c>
      <c r="S2085" s="146">
        <v>44711</v>
      </c>
      <c r="T2085" s="80" t="s">
        <v>213</v>
      </c>
    </row>
    <row r="2086" spans="14:20">
      <c r="N2086" s="80">
        <v>46</v>
      </c>
      <c r="O2086" s="80">
        <v>46159</v>
      </c>
      <c r="P2086" s="80" t="s">
        <v>2311</v>
      </c>
      <c r="Q2086" s="15" t="str">
        <f t="shared" si="32"/>
        <v>46 - LATOUILLE-LENTILLAC</v>
      </c>
      <c r="R2086" s="146">
        <v>44643</v>
      </c>
      <c r="S2086" s="146">
        <v>44732</v>
      </c>
      <c r="T2086" s="80" t="s">
        <v>213</v>
      </c>
    </row>
    <row r="2087" spans="14:20">
      <c r="N2087" s="80">
        <v>46</v>
      </c>
      <c r="O2087" s="80">
        <v>46160</v>
      </c>
      <c r="P2087" s="80" t="s">
        <v>2312</v>
      </c>
      <c r="Q2087" s="15" t="str">
        <f t="shared" si="32"/>
        <v>46 - LATRONQUIERE</v>
      </c>
      <c r="R2087" s="146">
        <v>44635</v>
      </c>
      <c r="S2087" s="146">
        <v>44732</v>
      </c>
      <c r="T2087" s="80" t="s">
        <v>213</v>
      </c>
    </row>
    <row r="2088" spans="14:20">
      <c r="N2088" s="80">
        <v>46</v>
      </c>
      <c r="O2088" s="80">
        <v>46161</v>
      </c>
      <c r="P2088" s="80" t="s">
        <v>2313</v>
      </c>
      <c r="Q2088" s="15" t="str">
        <f t="shared" si="32"/>
        <v>46 - LAURESSES</v>
      </c>
      <c r="R2088" s="146">
        <v>44635</v>
      </c>
      <c r="S2088" s="146">
        <v>44721</v>
      </c>
      <c r="T2088" s="80" t="s">
        <v>213</v>
      </c>
    </row>
    <row r="2089" spans="14:20">
      <c r="N2089" s="80">
        <v>46</v>
      </c>
      <c r="O2089" s="80">
        <v>46162</v>
      </c>
      <c r="P2089" s="80" t="s">
        <v>2314</v>
      </c>
      <c r="Q2089" s="15" t="str">
        <f t="shared" si="32"/>
        <v>46 - LAUZES</v>
      </c>
      <c r="R2089" s="146">
        <v>44665</v>
      </c>
      <c r="S2089" s="146">
        <v>44687</v>
      </c>
      <c r="T2089" s="80" t="s">
        <v>213</v>
      </c>
    </row>
    <row r="2090" spans="14:20">
      <c r="N2090" s="80">
        <v>46</v>
      </c>
      <c r="O2090" s="80">
        <v>46163</v>
      </c>
      <c r="P2090" s="80" t="s">
        <v>2315</v>
      </c>
      <c r="Q2090" s="15" t="str">
        <f t="shared" si="32"/>
        <v>46 - LAVAL-DE-CERE</v>
      </c>
      <c r="R2090" s="146">
        <v>44643</v>
      </c>
      <c r="S2090" s="146">
        <v>44721</v>
      </c>
      <c r="T2090" s="80" t="s">
        <v>213</v>
      </c>
    </row>
    <row r="2091" spans="14:20">
      <c r="N2091" s="80">
        <v>46</v>
      </c>
      <c r="O2091" s="80">
        <v>46164</v>
      </c>
      <c r="P2091" s="80" t="s">
        <v>2316</v>
      </c>
      <c r="Q2091" s="15" t="str">
        <f t="shared" si="32"/>
        <v>46 - LAVERCANTIERE</v>
      </c>
      <c r="R2091" s="146">
        <v>44665</v>
      </c>
      <c r="S2091" s="146">
        <v>44687</v>
      </c>
      <c r="T2091" s="80" t="s">
        <v>213</v>
      </c>
    </row>
    <row r="2092" spans="14:20">
      <c r="N2092" s="80">
        <v>46</v>
      </c>
      <c r="O2092" s="80">
        <v>46165</v>
      </c>
      <c r="P2092" s="80" t="s">
        <v>2317</v>
      </c>
      <c r="Q2092" s="15" t="str">
        <f t="shared" si="32"/>
        <v>46 - LAVERGNE</v>
      </c>
      <c r="R2092" s="146">
        <v>44657</v>
      </c>
      <c r="S2092" s="146">
        <v>44764</v>
      </c>
      <c r="T2092" s="80" t="s">
        <v>213</v>
      </c>
    </row>
    <row r="2093" spans="14:20">
      <c r="N2093" s="80">
        <v>46</v>
      </c>
      <c r="O2093" s="80">
        <v>46167</v>
      </c>
      <c r="P2093" s="80" t="s">
        <v>2318</v>
      </c>
      <c r="Q2093" s="15" t="str">
        <f t="shared" si="32"/>
        <v>46 - LENTILLAC-DU-CAUSSE</v>
      </c>
      <c r="R2093" s="146">
        <v>44665</v>
      </c>
      <c r="S2093" s="146">
        <v>44687</v>
      </c>
      <c r="T2093" s="80" t="s">
        <v>213</v>
      </c>
    </row>
    <row r="2094" spans="14:20">
      <c r="N2094" s="80">
        <v>46</v>
      </c>
      <c r="O2094" s="80">
        <v>46169</v>
      </c>
      <c r="P2094" s="80" t="s">
        <v>2319</v>
      </c>
      <c r="Q2094" s="15" t="str">
        <f t="shared" si="32"/>
        <v>46 - LEOBARD</v>
      </c>
      <c r="R2094" s="146">
        <v>44665</v>
      </c>
      <c r="S2094" s="146">
        <v>44732</v>
      </c>
      <c r="T2094" s="80" t="s">
        <v>213</v>
      </c>
    </row>
    <row r="2095" spans="14:20">
      <c r="N2095" s="80">
        <v>46</v>
      </c>
      <c r="O2095" s="80">
        <v>46170</v>
      </c>
      <c r="P2095" s="80" t="s">
        <v>2320</v>
      </c>
      <c r="Q2095" s="15" t="str">
        <f t="shared" si="32"/>
        <v>46 - LEYME</v>
      </c>
      <c r="R2095" s="146">
        <v>44657</v>
      </c>
      <c r="S2095" s="146">
        <v>44748</v>
      </c>
      <c r="T2095" s="80" t="s">
        <v>213</v>
      </c>
    </row>
    <row r="2096" spans="14:20">
      <c r="N2096" s="80">
        <v>46</v>
      </c>
      <c r="O2096" s="80">
        <v>46171</v>
      </c>
      <c r="P2096" s="80" t="s">
        <v>2321</v>
      </c>
      <c r="Q2096" s="15" t="str">
        <f t="shared" si="32"/>
        <v>46 - LHERM</v>
      </c>
      <c r="R2096" s="146">
        <v>44676</v>
      </c>
      <c r="S2096" s="146">
        <v>44687</v>
      </c>
      <c r="T2096" s="80" t="s">
        <v>213</v>
      </c>
    </row>
    <row r="2097" spans="14:20">
      <c r="N2097" s="80">
        <v>46</v>
      </c>
      <c r="O2097" s="80">
        <v>46173</v>
      </c>
      <c r="P2097" s="80" t="s">
        <v>2322</v>
      </c>
      <c r="Q2097" s="15" t="str">
        <f t="shared" si="32"/>
        <v>46 - LIMOGNE EN QUERCY</v>
      </c>
      <c r="R2097" s="146">
        <v>44664</v>
      </c>
      <c r="S2097" s="146">
        <v>44673</v>
      </c>
      <c r="T2097" s="80" t="s">
        <v>213</v>
      </c>
    </row>
    <row r="2098" spans="14:20">
      <c r="N2098" s="80">
        <v>46</v>
      </c>
      <c r="O2098" s="80">
        <v>46174</v>
      </c>
      <c r="P2098" s="80" t="s">
        <v>2323</v>
      </c>
      <c r="Q2098" s="15" t="str">
        <f t="shared" si="32"/>
        <v>46 - LINAC</v>
      </c>
      <c r="R2098" s="146">
        <v>44635</v>
      </c>
      <c r="S2098" s="146">
        <v>44721</v>
      </c>
      <c r="T2098" s="80" t="s">
        <v>213</v>
      </c>
    </row>
    <row r="2099" spans="14:20">
      <c r="N2099" s="80">
        <v>46</v>
      </c>
      <c r="O2099" s="80">
        <v>46175</v>
      </c>
      <c r="P2099" s="80" t="s">
        <v>2324</v>
      </c>
      <c r="Q2099" s="15" t="str">
        <f t="shared" si="32"/>
        <v>46 - LISSAC-ET-MOURET</v>
      </c>
      <c r="R2099" s="146">
        <v>44638</v>
      </c>
      <c r="S2099" s="146">
        <v>44732</v>
      </c>
      <c r="T2099" s="80" t="s">
        <v>213</v>
      </c>
    </row>
    <row r="2100" spans="14:20">
      <c r="N2100" s="80">
        <v>46</v>
      </c>
      <c r="O2100" s="80">
        <v>46176</v>
      </c>
      <c r="P2100" s="80" t="s">
        <v>2325</v>
      </c>
      <c r="Q2100" s="15" t="str">
        <f t="shared" si="32"/>
        <v>46 - LIVERNON</v>
      </c>
      <c r="R2100" s="146">
        <v>44649</v>
      </c>
      <c r="S2100" s="146">
        <v>44748</v>
      </c>
      <c r="T2100" s="80" t="s">
        <v>213</v>
      </c>
    </row>
    <row r="2101" spans="14:20">
      <c r="N2101" s="80">
        <v>46</v>
      </c>
      <c r="O2101" s="80">
        <v>46177</v>
      </c>
      <c r="P2101" s="80" t="s">
        <v>2326</v>
      </c>
      <c r="Q2101" s="15" t="str">
        <f t="shared" si="32"/>
        <v>46 - LOUBRESSAC</v>
      </c>
      <c r="R2101" s="146">
        <v>44657</v>
      </c>
      <c r="S2101" s="146">
        <v>44764</v>
      </c>
      <c r="T2101" s="80" t="s">
        <v>213</v>
      </c>
    </row>
    <row r="2102" spans="14:20">
      <c r="N2102" s="80">
        <v>46</v>
      </c>
      <c r="O2102" s="80">
        <v>46178</v>
      </c>
      <c r="P2102" s="80" t="s">
        <v>2327</v>
      </c>
      <c r="Q2102" s="15" t="str">
        <f t="shared" si="32"/>
        <v>46 - LOUPIAC</v>
      </c>
      <c r="R2102" s="146">
        <v>44657</v>
      </c>
      <c r="S2102" s="146">
        <v>44748</v>
      </c>
      <c r="T2102" s="80" t="s">
        <v>213</v>
      </c>
    </row>
    <row r="2103" spans="14:20">
      <c r="N2103" s="80">
        <v>46</v>
      </c>
      <c r="O2103" s="80">
        <v>46179</v>
      </c>
      <c r="P2103" s="80" t="s">
        <v>2328</v>
      </c>
      <c r="Q2103" s="15" t="str">
        <f t="shared" si="32"/>
        <v>46 - LUGAGNAC</v>
      </c>
      <c r="R2103" s="146">
        <v>44664</v>
      </c>
      <c r="S2103" s="146">
        <v>44673</v>
      </c>
      <c r="T2103" s="80" t="s">
        <v>213</v>
      </c>
    </row>
    <row r="2104" spans="14:20">
      <c r="N2104" s="80">
        <v>46</v>
      </c>
      <c r="O2104" s="80">
        <v>46181</v>
      </c>
      <c r="P2104" s="80" t="s">
        <v>2329</v>
      </c>
      <c r="Q2104" s="15" t="str">
        <f t="shared" si="32"/>
        <v>46 - LUNEGARDE</v>
      </c>
      <c r="R2104" s="146">
        <v>44657</v>
      </c>
      <c r="S2104" s="146">
        <v>44748</v>
      </c>
      <c r="T2104" s="80" t="s">
        <v>213</v>
      </c>
    </row>
    <row r="2105" spans="14:20">
      <c r="N2105" s="80">
        <v>46</v>
      </c>
      <c r="O2105" s="80">
        <v>46183</v>
      </c>
      <c r="P2105" s="80" t="s">
        <v>2330</v>
      </c>
      <c r="Q2105" s="15" t="str">
        <f t="shared" si="32"/>
        <v>46 - MARCILHAC-SUR-CELE</v>
      </c>
      <c r="R2105" s="146">
        <v>44664</v>
      </c>
      <c r="S2105" s="146">
        <v>44732</v>
      </c>
      <c r="T2105" s="80" t="s">
        <v>213</v>
      </c>
    </row>
    <row r="2106" spans="14:20">
      <c r="N2106" s="80">
        <v>46</v>
      </c>
      <c r="O2106" s="80">
        <v>46184</v>
      </c>
      <c r="P2106" s="80" t="s">
        <v>2331</v>
      </c>
      <c r="Q2106" s="15" t="str">
        <f t="shared" si="32"/>
        <v>46 - MARMINIAC</v>
      </c>
      <c r="R2106" s="146">
        <v>44676</v>
      </c>
      <c r="S2106" s="146">
        <v>44732</v>
      </c>
      <c r="T2106" s="80" t="s">
        <v>213</v>
      </c>
    </row>
    <row r="2107" spans="14:20">
      <c r="N2107" s="80">
        <v>46</v>
      </c>
      <c r="O2107" s="80">
        <v>46185</v>
      </c>
      <c r="P2107" s="80" t="s">
        <v>2332</v>
      </c>
      <c r="Q2107" s="15" t="str">
        <f t="shared" si="32"/>
        <v>46 - MARTEL</v>
      </c>
      <c r="R2107" s="146">
        <v>44650</v>
      </c>
      <c r="S2107" s="146">
        <v>44764</v>
      </c>
      <c r="T2107" s="80" t="s">
        <v>213</v>
      </c>
    </row>
    <row r="2108" spans="14:20">
      <c r="N2108" s="80">
        <v>46</v>
      </c>
      <c r="O2108" s="80">
        <v>46186</v>
      </c>
      <c r="P2108" s="80" t="s">
        <v>2333</v>
      </c>
      <c r="Q2108" s="15" t="str">
        <f t="shared" si="32"/>
        <v>46 - MASCLAT</v>
      </c>
      <c r="R2108" s="146">
        <v>44665</v>
      </c>
      <c r="S2108" s="146">
        <v>44732</v>
      </c>
      <c r="T2108" s="80" t="s">
        <v>213</v>
      </c>
    </row>
    <row r="2109" spans="14:20">
      <c r="N2109" s="80">
        <v>46</v>
      </c>
      <c r="O2109" s="80">
        <v>46188</v>
      </c>
      <c r="P2109" s="80" t="s">
        <v>2334</v>
      </c>
      <c r="Q2109" s="15" t="str">
        <f t="shared" si="32"/>
        <v>46 - MAXOU</v>
      </c>
      <c r="R2109" s="146">
        <v>44665</v>
      </c>
      <c r="S2109" s="146">
        <v>44687</v>
      </c>
      <c r="T2109" s="80" t="s">
        <v>213</v>
      </c>
    </row>
    <row r="2110" spans="14:20">
      <c r="N2110" s="80">
        <v>46</v>
      </c>
      <c r="O2110" s="80">
        <v>46189</v>
      </c>
      <c r="P2110" s="80" t="s">
        <v>2335</v>
      </c>
      <c r="Q2110" s="15" t="str">
        <f t="shared" si="32"/>
        <v>46 - MAYRINHAC-LENTOUR</v>
      </c>
      <c r="R2110" s="146">
        <v>44657</v>
      </c>
      <c r="S2110" s="146">
        <v>44764</v>
      </c>
      <c r="T2110" s="80" t="s">
        <v>213</v>
      </c>
    </row>
    <row r="2111" spans="14:20">
      <c r="N2111" s="80">
        <v>46</v>
      </c>
      <c r="O2111" s="80">
        <v>46190</v>
      </c>
      <c r="P2111" s="80" t="s">
        <v>2336</v>
      </c>
      <c r="Q2111" s="15" t="str">
        <f t="shared" si="32"/>
        <v>46 - MECHMONT</v>
      </c>
      <c r="R2111" s="146">
        <v>44665</v>
      </c>
      <c r="S2111" s="146">
        <v>44732</v>
      </c>
      <c r="T2111" s="80" t="s">
        <v>213</v>
      </c>
    </row>
    <row r="2112" spans="14:20">
      <c r="N2112" s="80">
        <v>46</v>
      </c>
      <c r="O2112" s="80">
        <v>46192</v>
      </c>
      <c r="P2112" s="80" t="s">
        <v>2337</v>
      </c>
      <c r="Q2112" s="15" t="str">
        <f t="shared" si="32"/>
        <v>46 - MEYRONNE</v>
      </c>
      <c r="R2112" s="146">
        <v>44657</v>
      </c>
      <c r="S2112" s="146">
        <v>44764</v>
      </c>
      <c r="T2112" s="80" t="s">
        <v>213</v>
      </c>
    </row>
    <row r="2113" spans="14:20">
      <c r="N2113" s="80">
        <v>46</v>
      </c>
      <c r="O2113" s="80">
        <v>46193</v>
      </c>
      <c r="P2113" s="80" t="s">
        <v>2338</v>
      </c>
      <c r="Q2113" s="15" t="str">
        <f t="shared" si="32"/>
        <v>46 - MIERS</v>
      </c>
      <c r="R2113" s="146">
        <v>44657</v>
      </c>
      <c r="S2113" s="146">
        <v>44764</v>
      </c>
      <c r="T2113" s="80" t="s">
        <v>213</v>
      </c>
    </row>
    <row r="2114" spans="14:20">
      <c r="N2114" s="80">
        <v>46</v>
      </c>
      <c r="O2114" s="80">
        <v>46194</v>
      </c>
      <c r="P2114" s="80" t="s">
        <v>2339</v>
      </c>
      <c r="Q2114" s="15" t="str">
        <f t="shared" si="32"/>
        <v>46 - MILHAC</v>
      </c>
      <c r="R2114" s="146">
        <v>44665</v>
      </c>
      <c r="S2114" s="146">
        <v>44732</v>
      </c>
      <c r="T2114" s="80" t="s">
        <v>213</v>
      </c>
    </row>
    <row r="2115" spans="14:20">
      <c r="N2115" s="80">
        <v>46</v>
      </c>
      <c r="O2115" s="80">
        <v>46195</v>
      </c>
      <c r="P2115" s="80" t="s">
        <v>861</v>
      </c>
      <c r="Q2115" s="15" t="str">
        <f t="shared" si="32"/>
        <v>46 - MOLIERES</v>
      </c>
      <c r="R2115" s="146">
        <v>44638</v>
      </c>
      <c r="S2115" s="146">
        <v>44748</v>
      </c>
      <c r="T2115" s="80" t="s">
        <v>213</v>
      </c>
    </row>
    <row r="2116" spans="14:20">
      <c r="N2116" s="80">
        <v>46</v>
      </c>
      <c r="O2116" s="80">
        <v>46196</v>
      </c>
      <c r="P2116" s="80" t="s">
        <v>2340</v>
      </c>
      <c r="Q2116" s="15" t="str">
        <f t="shared" si="32"/>
        <v>46 - MONTAMEL</v>
      </c>
      <c r="R2116" s="146">
        <v>44665</v>
      </c>
      <c r="S2116" s="146">
        <v>44732</v>
      </c>
      <c r="T2116" s="80" t="s">
        <v>213</v>
      </c>
    </row>
    <row r="2117" spans="14:20">
      <c r="N2117" s="80">
        <v>46</v>
      </c>
      <c r="O2117" s="80">
        <v>46198</v>
      </c>
      <c r="P2117" s="80" t="s">
        <v>2341</v>
      </c>
      <c r="Q2117" s="15" t="str">
        <f t="shared" si="32"/>
        <v>46 - MONTBRUN</v>
      </c>
      <c r="R2117" s="146">
        <v>44664</v>
      </c>
      <c r="S2117" s="146">
        <v>44711</v>
      </c>
      <c r="T2117" s="80" t="s">
        <v>213</v>
      </c>
    </row>
    <row r="2118" spans="14:20">
      <c r="N2118" s="80">
        <v>46</v>
      </c>
      <c r="O2118" s="80">
        <v>46199</v>
      </c>
      <c r="P2118" s="80" t="s">
        <v>2342</v>
      </c>
      <c r="Q2118" s="15" t="str">
        <f t="shared" si="32"/>
        <v>46 - MONTCABRIER</v>
      </c>
      <c r="R2118" s="146">
        <v>44676</v>
      </c>
      <c r="S2118" s="146">
        <v>44687</v>
      </c>
      <c r="T2118" s="80" t="s">
        <v>213</v>
      </c>
    </row>
    <row r="2119" spans="14:20">
      <c r="N2119" s="80">
        <v>46</v>
      </c>
      <c r="O2119" s="80">
        <v>46200</v>
      </c>
      <c r="P2119" s="80" t="s">
        <v>2343</v>
      </c>
      <c r="Q2119" s="15" t="str">
        <f t="shared" si="32"/>
        <v>46 - MONTCLERA</v>
      </c>
      <c r="R2119" s="146">
        <v>44676</v>
      </c>
      <c r="S2119" s="146">
        <v>44732</v>
      </c>
      <c r="T2119" s="80" t="s">
        <v>213</v>
      </c>
    </row>
    <row r="2120" spans="14:20">
      <c r="N2120" s="80">
        <v>46</v>
      </c>
      <c r="O2120" s="80">
        <v>46203</v>
      </c>
      <c r="P2120" s="80" t="s">
        <v>2344</v>
      </c>
      <c r="Q2120" s="15" t="str">
        <f t="shared" si="32"/>
        <v>46 - MONTET-ET-BOUXAL</v>
      </c>
      <c r="R2120" s="146">
        <v>44635</v>
      </c>
      <c r="S2120" s="146">
        <v>44732</v>
      </c>
      <c r="T2120" s="80" t="s">
        <v>213</v>
      </c>
    </row>
    <row r="2121" spans="14:20">
      <c r="N2121" s="80">
        <v>46</v>
      </c>
      <c r="O2121" s="80">
        <v>46204</v>
      </c>
      <c r="P2121" s="80" t="s">
        <v>2345</v>
      </c>
      <c r="Q2121" s="15" t="str">
        <f t="shared" si="32"/>
        <v>46 - MONTFAUCON</v>
      </c>
      <c r="R2121" s="146">
        <v>44657</v>
      </c>
      <c r="S2121" s="146">
        <v>44748</v>
      </c>
      <c r="T2121" s="80" t="s">
        <v>213</v>
      </c>
    </row>
    <row r="2122" spans="14:20">
      <c r="N2122" s="80">
        <v>46</v>
      </c>
      <c r="O2122" s="80">
        <v>46205</v>
      </c>
      <c r="P2122" s="80" t="s">
        <v>2346</v>
      </c>
      <c r="Q2122" s="15" t="str">
        <f t="shared" si="32"/>
        <v>46 - MONTGESTY</v>
      </c>
      <c r="R2122" s="146">
        <v>44665</v>
      </c>
      <c r="S2122" s="146">
        <v>44687</v>
      </c>
      <c r="T2122" s="80" t="s">
        <v>213</v>
      </c>
    </row>
    <row r="2123" spans="14:20">
      <c r="N2123" s="80">
        <v>46</v>
      </c>
      <c r="O2123" s="80">
        <v>46207</v>
      </c>
      <c r="P2123" s="80" t="s">
        <v>2347</v>
      </c>
      <c r="Q2123" s="15" t="str">
        <f t="shared" si="32"/>
        <v>46 - MONTREDON</v>
      </c>
      <c r="R2123" s="146">
        <v>44680</v>
      </c>
      <c r="S2123" s="146">
        <v>44721</v>
      </c>
      <c r="T2123" s="80" t="s">
        <v>213</v>
      </c>
    </row>
    <row r="2124" spans="14:20">
      <c r="N2124" s="80">
        <v>46</v>
      </c>
      <c r="O2124" s="80">
        <v>46208</v>
      </c>
      <c r="P2124" s="80" t="s">
        <v>2348</v>
      </c>
      <c r="Q2124" s="15" t="str">
        <f t="shared" ref="Q2124:Q2187" si="33">CONCATENATE(N2124," - ",P2124)</f>
        <v>46 - MONTVALENT</v>
      </c>
      <c r="R2124" s="146">
        <v>44657</v>
      </c>
      <c r="S2124" s="146">
        <v>44764</v>
      </c>
      <c r="T2124" s="80" t="s">
        <v>213</v>
      </c>
    </row>
    <row r="2125" spans="14:20">
      <c r="N2125" s="80">
        <v>46</v>
      </c>
      <c r="O2125" s="80">
        <v>46209</v>
      </c>
      <c r="P2125" s="80" t="s">
        <v>2349</v>
      </c>
      <c r="Q2125" s="15" t="str">
        <f t="shared" si="33"/>
        <v>46 - NADAILLAC-DE-ROUGE</v>
      </c>
      <c r="R2125" s="146">
        <v>44665</v>
      </c>
      <c r="S2125" s="146">
        <v>44748</v>
      </c>
      <c r="T2125" s="80" t="s">
        <v>213</v>
      </c>
    </row>
    <row r="2126" spans="14:20">
      <c r="N2126" s="80">
        <v>46</v>
      </c>
      <c r="O2126" s="80">
        <v>46210</v>
      </c>
      <c r="P2126" s="80" t="s">
        <v>2350</v>
      </c>
      <c r="Q2126" s="15" t="str">
        <f t="shared" si="33"/>
        <v>46 - NADILLAC</v>
      </c>
      <c r="R2126" s="146">
        <v>44665</v>
      </c>
      <c r="S2126" s="146">
        <v>44687</v>
      </c>
      <c r="T2126" s="80" t="s">
        <v>213</v>
      </c>
    </row>
    <row r="2127" spans="14:20">
      <c r="N2127" s="80">
        <v>46</v>
      </c>
      <c r="O2127" s="80">
        <v>46211</v>
      </c>
      <c r="P2127" s="80" t="s">
        <v>2351</v>
      </c>
      <c r="Q2127" s="15" t="str">
        <f t="shared" si="33"/>
        <v>46 - NUZEJOULS</v>
      </c>
      <c r="R2127" s="146">
        <v>44665</v>
      </c>
      <c r="S2127" s="146">
        <v>44687</v>
      </c>
      <c r="T2127" s="80" t="s">
        <v>213</v>
      </c>
    </row>
    <row r="2128" spans="14:20">
      <c r="N2128" s="80">
        <v>46</v>
      </c>
      <c r="O2128" s="80">
        <v>46212</v>
      </c>
      <c r="P2128" s="80" t="s">
        <v>2352</v>
      </c>
      <c r="Q2128" s="15" t="str">
        <f t="shared" si="33"/>
        <v>46 - ORNIAC</v>
      </c>
      <c r="R2128" s="146">
        <v>44664</v>
      </c>
      <c r="S2128" s="146">
        <v>44687</v>
      </c>
      <c r="T2128" s="80" t="s">
        <v>213</v>
      </c>
    </row>
    <row r="2129" spans="14:20">
      <c r="N2129" s="80">
        <v>46</v>
      </c>
      <c r="O2129" s="80">
        <v>46213</v>
      </c>
      <c r="P2129" s="80" t="s">
        <v>2353</v>
      </c>
      <c r="Q2129" s="15" t="str">
        <f t="shared" si="33"/>
        <v>46 - PADIRAC</v>
      </c>
      <c r="R2129" s="146">
        <v>44657</v>
      </c>
      <c r="S2129" s="146">
        <v>44764</v>
      </c>
      <c r="T2129" s="80" t="s">
        <v>213</v>
      </c>
    </row>
    <row r="2130" spans="14:20">
      <c r="N2130" s="80">
        <v>46</v>
      </c>
      <c r="O2130" s="80">
        <v>46215</v>
      </c>
      <c r="P2130" s="80" t="s">
        <v>2354</v>
      </c>
      <c r="Q2130" s="15" t="str">
        <f t="shared" si="33"/>
        <v>46 - PAYRAC</v>
      </c>
      <c r="R2130" s="146">
        <v>44657</v>
      </c>
      <c r="S2130" s="146">
        <v>44748</v>
      </c>
      <c r="T2130" s="80" t="s">
        <v>213</v>
      </c>
    </row>
    <row r="2131" spans="14:20">
      <c r="N2131" s="80">
        <v>46</v>
      </c>
      <c r="O2131" s="80">
        <v>46216</v>
      </c>
      <c r="P2131" s="80" t="s">
        <v>2355</v>
      </c>
      <c r="Q2131" s="15" t="str">
        <f t="shared" si="33"/>
        <v>46 - PAYRIGNAC</v>
      </c>
      <c r="R2131" s="146">
        <v>44665</v>
      </c>
      <c r="S2131" s="146">
        <v>44748</v>
      </c>
      <c r="T2131" s="80" t="s">
        <v>213</v>
      </c>
    </row>
    <row r="2132" spans="14:20">
      <c r="N2132" s="80">
        <v>46</v>
      </c>
      <c r="O2132" s="80">
        <v>46219</v>
      </c>
      <c r="P2132" s="80" t="s">
        <v>2356</v>
      </c>
      <c r="Q2132" s="15" t="str">
        <f t="shared" si="33"/>
        <v>46 - PEYRILLES</v>
      </c>
      <c r="R2132" s="146">
        <v>44665</v>
      </c>
      <c r="S2132" s="146">
        <v>44732</v>
      </c>
      <c r="T2132" s="80" t="s">
        <v>213</v>
      </c>
    </row>
    <row r="2133" spans="14:20">
      <c r="N2133" s="80">
        <v>46</v>
      </c>
      <c r="O2133" s="80">
        <v>46220</v>
      </c>
      <c r="P2133" s="80" t="s">
        <v>2357</v>
      </c>
      <c r="Q2133" s="15" t="str">
        <f t="shared" si="33"/>
        <v>46 - PINSAC</v>
      </c>
      <c r="R2133" s="146">
        <v>44657</v>
      </c>
      <c r="S2133" s="146">
        <v>44764</v>
      </c>
      <c r="T2133" s="80" t="s">
        <v>213</v>
      </c>
    </row>
    <row r="2134" spans="14:20">
      <c r="N2134" s="80">
        <v>46</v>
      </c>
      <c r="O2134" s="80">
        <v>46221</v>
      </c>
      <c r="P2134" s="80" t="s">
        <v>2358</v>
      </c>
      <c r="Q2134" s="15" t="str">
        <f t="shared" si="33"/>
        <v>46 - PLANIOLES</v>
      </c>
      <c r="R2134" s="146">
        <v>44638</v>
      </c>
      <c r="S2134" s="146">
        <v>44721</v>
      </c>
      <c r="T2134" s="80" t="s">
        <v>213</v>
      </c>
    </row>
    <row r="2135" spans="14:20">
      <c r="N2135" s="80">
        <v>46</v>
      </c>
      <c r="O2135" s="80">
        <v>46222</v>
      </c>
      <c r="P2135" s="80" t="s">
        <v>2359</v>
      </c>
      <c r="Q2135" s="15" t="str">
        <f t="shared" si="33"/>
        <v>46 - POMAREDE</v>
      </c>
      <c r="R2135" s="146">
        <v>44676</v>
      </c>
      <c r="S2135" s="146">
        <v>44687</v>
      </c>
      <c r="T2135" s="80" t="s">
        <v>213</v>
      </c>
    </row>
    <row r="2136" spans="14:20">
      <c r="N2136" s="80">
        <v>46</v>
      </c>
      <c r="O2136" s="80">
        <v>46223</v>
      </c>
      <c r="P2136" s="80" t="s">
        <v>2360</v>
      </c>
      <c r="Q2136" s="15" t="str">
        <f t="shared" si="33"/>
        <v>46 - PONTCIRQ</v>
      </c>
      <c r="R2136" s="146">
        <v>44676</v>
      </c>
      <c r="S2136" s="146">
        <v>44687</v>
      </c>
      <c r="T2136" s="80" t="s">
        <v>213</v>
      </c>
    </row>
    <row r="2137" spans="14:20">
      <c r="N2137" s="80">
        <v>46</v>
      </c>
      <c r="O2137" s="80">
        <v>46225</v>
      </c>
      <c r="P2137" s="80" t="s">
        <v>2361</v>
      </c>
      <c r="Q2137" s="15" t="str">
        <f t="shared" si="33"/>
        <v>46 - PRAYSSAC</v>
      </c>
      <c r="R2137" s="146">
        <v>44676</v>
      </c>
      <c r="S2137" s="146">
        <v>44687</v>
      </c>
      <c r="T2137" s="80" t="s">
        <v>213</v>
      </c>
    </row>
    <row r="2138" spans="14:20">
      <c r="N2138" s="80">
        <v>46</v>
      </c>
      <c r="O2138" s="80">
        <v>46226</v>
      </c>
      <c r="P2138" s="80" t="s">
        <v>2362</v>
      </c>
      <c r="Q2138" s="15" t="str">
        <f t="shared" si="33"/>
        <v>46 - PRENDEIGNES</v>
      </c>
      <c r="R2138" s="146">
        <v>44635</v>
      </c>
      <c r="S2138" s="146">
        <v>44721</v>
      </c>
      <c r="T2138" s="80" t="s">
        <v>213</v>
      </c>
    </row>
    <row r="2139" spans="14:20">
      <c r="N2139" s="80">
        <v>46</v>
      </c>
      <c r="O2139" s="80">
        <v>46227</v>
      </c>
      <c r="P2139" s="80" t="s">
        <v>2363</v>
      </c>
      <c r="Q2139" s="15" t="str">
        <f t="shared" si="33"/>
        <v>46 - PROMILHANES</v>
      </c>
      <c r="R2139" s="146">
        <v>44664</v>
      </c>
      <c r="S2139" s="146">
        <v>44673</v>
      </c>
      <c r="T2139" s="80" t="s">
        <v>213</v>
      </c>
    </row>
    <row r="2140" spans="14:20">
      <c r="N2140" s="80">
        <v>46</v>
      </c>
      <c r="O2140" s="80">
        <v>46228</v>
      </c>
      <c r="P2140" s="80" t="s">
        <v>2364</v>
      </c>
      <c r="Q2140" s="15" t="str">
        <f t="shared" si="33"/>
        <v>46 - PRUDHOMAT</v>
      </c>
      <c r="R2140" s="146">
        <v>44657</v>
      </c>
      <c r="S2140" s="146">
        <v>44764</v>
      </c>
      <c r="T2140" s="80" t="s">
        <v>213</v>
      </c>
    </row>
    <row r="2141" spans="14:20">
      <c r="N2141" s="80">
        <v>46</v>
      </c>
      <c r="O2141" s="80">
        <v>46229</v>
      </c>
      <c r="P2141" s="80" t="s">
        <v>2365</v>
      </c>
      <c r="Q2141" s="15" t="str">
        <f t="shared" si="33"/>
        <v>46 - PUYBRUN</v>
      </c>
      <c r="R2141" s="146">
        <v>44657</v>
      </c>
      <c r="S2141" s="146">
        <v>44748</v>
      </c>
      <c r="T2141" s="80" t="s">
        <v>213</v>
      </c>
    </row>
    <row r="2142" spans="14:20">
      <c r="N2142" s="80">
        <v>46</v>
      </c>
      <c r="O2142" s="80">
        <v>46230</v>
      </c>
      <c r="P2142" s="80" t="s">
        <v>2366</v>
      </c>
      <c r="Q2142" s="15" t="str">
        <f t="shared" si="33"/>
        <v>46 - PUYJOURDES</v>
      </c>
      <c r="R2142" s="146">
        <v>44664</v>
      </c>
      <c r="S2142" s="146">
        <v>44711</v>
      </c>
      <c r="T2142" s="80" t="s">
        <v>213</v>
      </c>
    </row>
    <row r="2143" spans="14:20">
      <c r="N2143" s="80">
        <v>46</v>
      </c>
      <c r="O2143" s="80">
        <v>46231</v>
      </c>
      <c r="P2143" s="80" t="s">
        <v>2367</v>
      </c>
      <c r="Q2143" s="15" t="str">
        <f t="shared" si="33"/>
        <v>46 - PUY-L’EVEQUE</v>
      </c>
      <c r="R2143" s="146">
        <v>44676</v>
      </c>
      <c r="S2143" s="146">
        <v>44687</v>
      </c>
      <c r="T2143" s="80" t="s">
        <v>213</v>
      </c>
    </row>
    <row r="2144" spans="14:20">
      <c r="N2144" s="80">
        <v>46</v>
      </c>
      <c r="O2144" s="80">
        <v>46232</v>
      </c>
      <c r="P2144" s="80" t="s">
        <v>2368</v>
      </c>
      <c r="Q2144" s="15" t="str">
        <f t="shared" si="33"/>
        <v>46 - LE VIGNON-EN-QUERCY</v>
      </c>
      <c r="R2144" s="146">
        <v>44650</v>
      </c>
      <c r="S2144" s="146">
        <v>44764</v>
      </c>
      <c r="T2144" s="80" t="s">
        <v>213</v>
      </c>
    </row>
    <row r="2145" spans="14:20">
      <c r="N2145" s="80">
        <v>46</v>
      </c>
      <c r="O2145" s="80">
        <v>46232</v>
      </c>
      <c r="P2145" s="80" t="s">
        <v>2369</v>
      </c>
      <c r="Q2145" s="15" t="str">
        <f t="shared" si="33"/>
        <v>46 - LES QUATRE-ROUTES-DU-LOT</v>
      </c>
      <c r="R2145" s="146"/>
      <c r="S2145" s="146"/>
      <c r="T2145" s="80" t="s">
        <v>213</v>
      </c>
    </row>
    <row r="2146" spans="14:20">
      <c r="N2146" s="80">
        <v>46</v>
      </c>
      <c r="O2146" s="80">
        <v>46233</v>
      </c>
      <c r="P2146" s="80" t="s">
        <v>2370</v>
      </c>
      <c r="Q2146" s="15" t="str">
        <f t="shared" si="33"/>
        <v>46 - QUISSAC</v>
      </c>
      <c r="R2146" s="146">
        <v>44657</v>
      </c>
      <c r="S2146" s="146">
        <v>44732</v>
      </c>
      <c r="T2146" s="80" t="s">
        <v>213</v>
      </c>
    </row>
    <row r="2147" spans="14:20">
      <c r="N2147" s="80">
        <v>46</v>
      </c>
      <c r="O2147" s="80">
        <v>46234</v>
      </c>
      <c r="P2147" s="80" t="s">
        <v>2371</v>
      </c>
      <c r="Q2147" s="15" t="str">
        <f t="shared" si="33"/>
        <v>46 - RAMPOUX</v>
      </c>
      <c r="R2147" s="146">
        <v>44665</v>
      </c>
      <c r="S2147" s="146">
        <v>44687</v>
      </c>
      <c r="T2147" s="80" t="s">
        <v>213</v>
      </c>
    </row>
    <row r="2148" spans="14:20">
      <c r="N2148" s="80">
        <v>46</v>
      </c>
      <c r="O2148" s="80">
        <v>46235</v>
      </c>
      <c r="P2148" s="80" t="s">
        <v>2372</v>
      </c>
      <c r="Q2148" s="15" t="str">
        <f t="shared" si="33"/>
        <v>46 - REILHAC</v>
      </c>
      <c r="R2148" s="146">
        <v>44657</v>
      </c>
      <c r="S2148" s="146">
        <v>44748</v>
      </c>
      <c r="T2148" s="80" t="s">
        <v>213</v>
      </c>
    </row>
    <row r="2149" spans="14:20">
      <c r="N2149" s="80">
        <v>46</v>
      </c>
      <c r="O2149" s="80">
        <v>46236</v>
      </c>
      <c r="P2149" s="80" t="s">
        <v>2373</v>
      </c>
      <c r="Q2149" s="15" t="str">
        <f t="shared" si="33"/>
        <v>46 - REILHAGUET</v>
      </c>
      <c r="R2149" s="146">
        <v>44657</v>
      </c>
      <c r="S2149" s="146">
        <v>44748</v>
      </c>
      <c r="T2149" s="80" t="s">
        <v>213</v>
      </c>
    </row>
    <row r="2150" spans="14:20">
      <c r="N2150" s="80">
        <v>46</v>
      </c>
      <c r="O2150" s="80">
        <v>46237</v>
      </c>
      <c r="P2150" s="80" t="s">
        <v>2374</v>
      </c>
      <c r="Q2150" s="15" t="str">
        <f t="shared" si="33"/>
        <v>46 - REYREVIGNES</v>
      </c>
      <c r="R2150" s="146">
        <v>44638</v>
      </c>
      <c r="S2150" s="146">
        <v>44748</v>
      </c>
      <c r="T2150" s="80" t="s">
        <v>213</v>
      </c>
    </row>
    <row r="2151" spans="14:20">
      <c r="N2151" s="80">
        <v>46</v>
      </c>
      <c r="O2151" s="80">
        <v>46238</v>
      </c>
      <c r="P2151" s="80" t="s">
        <v>2375</v>
      </c>
      <c r="Q2151" s="15" t="str">
        <f t="shared" si="33"/>
        <v>46 - RIGNAC</v>
      </c>
      <c r="R2151" s="146">
        <v>44657</v>
      </c>
      <c r="S2151" s="146">
        <v>44764</v>
      </c>
      <c r="T2151" s="80" t="s">
        <v>213</v>
      </c>
    </row>
    <row r="2152" spans="14:20">
      <c r="N2152" s="80">
        <v>46</v>
      </c>
      <c r="O2152" s="80">
        <v>46239</v>
      </c>
      <c r="P2152" s="80" t="s">
        <v>2376</v>
      </c>
      <c r="Q2152" s="15" t="str">
        <f t="shared" si="33"/>
        <v>46 - LE ROC</v>
      </c>
      <c r="R2152" s="146">
        <v>44665</v>
      </c>
      <c r="S2152" s="146">
        <v>44748</v>
      </c>
      <c r="T2152" s="80" t="s">
        <v>213</v>
      </c>
    </row>
    <row r="2153" spans="14:20">
      <c r="N2153" s="80">
        <v>46</v>
      </c>
      <c r="O2153" s="80">
        <v>46240</v>
      </c>
      <c r="P2153" s="80" t="s">
        <v>2377</v>
      </c>
      <c r="Q2153" s="15" t="str">
        <f t="shared" si="33"/>
        <v>46 - ROCAMADOUR</v>
      </c>
      <c r="R2153" s="146">
        <v>44657</v>
      </c>
      <c r="S2153" s="146">
        <v>44764</v>
      </c>
      <c r="T2153" s="80" t="s">
        <v>213</v>
      </c>
    </row>
    <row r="2154" spans="14:20">
      <c r="N2154" s="80">
        <v>46</v>
      </c>
      <c r="O2154" s="80">
        <v>46241</v>
      </c>
      <c r="P2154" s="80" t="s">
        <v>2378</v>
      </c>
      <c r="Q2154" s="15" t="str">
        <f t="shared" si="33"/>
        <v>46 - ROUFFILHAC</v>
      </c>
      <c r="R2154" s="146">
        <v>44665</v>
      </c>
      <c r="S2154" s="146">
        <v>44748</v>
      </c>
      <c r="T2154" s="80" t="s">
        <v>213</v>
      </c>
    </row>
    <row r="2155" spans="14:20">
      <c r="N2155" s="80">
        <v>46</v>
      </c>
      <c r="O2155" s="80">
        <v>46242</v>
      </c>
      <c r="P2155" s="80" t="s">
        <v>2379</v>
      </c>
      <c r="Q2155" s="15" t="str">
        <f t="shared" si="33"/>
        <v>46 - RUDELLE</v>
      </c>
      <c r="R2155" s="146">
        <v>44638</v>
      </c>
      <c r="S2155" s="146">
        <v>44732</v>
      </c>
      <c r="T2155" s="80" t="s">
        <v>213</v>
      </c>
    </row>
    <row r="2156" spans="14:20">
      <c r="N2156" s="80">
        <v>46</v>
      </c>
      <c r="O2156" s="80">
        <v>46243</v>
      </c>
      <c r="P2156" s="80" t="s">
        <v>2380</v>
      </c>
      <c r="Q2156" s="15" t="str">
        <f t="shared" si="33"/>
        <v>46 - RUEYRES</v>
      </c>
      <c r="R2156" s="146">
        <v>44649</v>
      </c>
      <c r="S2156" s="146">
        <v>44748</v>
      </c>
      <c r="T2156" s="80" t="s">
        <v>213</v>
      </c>
    </row>
    <row r="2157" spans="14:20">
      <c r="N2157" s="80">
        <v>46</v>
      </c>
      <c r="O2157" s="80">
        <v>46244</v>
      </c>
      <c r="P2157" s="80" t="s">
        <v>2381</v>
      </c>
      <c r="Q2157" s="15" t="str">
        <f t="shared" si="33"/>
        <v>46 - SABADEL-LATRONQUIERE</v>
      </c>
      <c r="R2157" s="146">
        <v>44635</v>
      </c>
      <c r="S2157" s="146">
        <v>44721</v>
      </c>
      <c r="T2157" s="80" t="s">
        <v>213</v>
      </c>
    </row>
    <row r="2158" spans="14:20">
      <c r="N2158" s="80">
        <v>46</v>
      </c>
      <c r="O2158" s="80">
        <v>46245</v>
      </c>
      <c r="P2158" s="80" t="s">
        <v>2382</v>
      </c>
      <c r="Q2158" s="15" t="str">
        <f t="shared" si="33"/>
        <v>46 - SABADEL-LAUZES</v>
      </c>
      <c r="R2158" s="146">
        <v>44665</v>
      </c>
      <c r="S2158" s="146">
        <v>44687</v>
      </c>
      <c r="T2158" s="80" t="s">
        <v>213</v>
      </c>
    </row>
    <row r="2159" spans="14:20">
      <c r="N2159" s="80">
        <v>46</v>
      </c>
      <c r="O2159" s="80">
        <v>46246</v>
      </c>
      <c r="P2159" s="80" t="s">
        <v>2383</v>
      </c>
      <c r="Q2159" s="15" t="str">
        <f t="shared" si="33"/>
        <v>46 - SAIGNES</v>
      </c>
      <c r="R2159" s="146">
        <v>44657</v>
      </c>
      <c r="S2159" s="146">
        <v>44748</v>
      </c>
      <c r="T2159" s="80" t="s">
        <v>213</v>
      </c>
    </row>
    <row r="2160" spans="14:20">
      <c r="N2160" s="80">
        <v>46</v>
      </c>
      <c r="O2160" s="80">
        <v>46247</v>
      </c>
      <c r="P2160" s="80" t="s">
        <v>572</v>
      </c>
      <c r="Q2160" s="15" t="str">
        <f t="shared" si="33"/>
        <v>46 - SAILLAC</v>
      </c>
      <c r="R2160" s="146">
        <v>44664</v>
      </c>
      <c r="S2160" s="146">
        <v>44673</v>
      </c>
      <c r="T2160" s="80" t="s">
        <v>213</v>
      </c>
    </row>
    <row r="2161" spans="14:20">
      <c r="N2161" s="80">
        <v>46</v>
      </c>
      <c r="O2161" s="80">
        <v>46249</v>
      </c>
      <c r="P2161" s="80" t="s">
        <v>2384</v>
      </c>
      <c r="Q2161" s="15" t="str">
        <f t="shared" si="33"/>
        <v>46 - SAINT-BRESSOU</v>
      </c>
      <c r="R2161" s="146">
        <v>44638</v>
      </c>
      <c r="S2161" s="146">
        <v>44732</v>
      </c>
      <c r="T2161" s="80" t="s">
        <v>213</v>
      </c>
    </row>
    <row r="2162" spans="14:20">
      <c r="N2162" s="80">
        <v>46</v>
      </c>
      <c r="O2162" s="80">
        <v>46250</v>
      </c>
      <c r="P2162" s="80" t="s">
        <v>2385</v>
      </c>
      <c r="Q2162" s="15" t="str">
        <f t="shared" si="33"/>
        <v>46 - SAINT-CAPRAIS</v>
      </c>
      <c r="R2162" s="146">
        <v>44676</v>
      </c>
      <c r="S2162" s="146">
        <v>44732</v>
      </c>
      <c r="T2162" s="80" t="s">
        <v>213</v>
      </c>
    </row>
    <row r="2163" spans="14:20">
      <c r="N2163" s="80">
        <v>46</v>
      </c>
      <c r="O2163" s="80">
        <v>46251</v>
      </c>
      <c r="P2163" s="80" t="s">
        <v>2386</v>
      </c>
      <c r="Q2163" s="15" t="str">
        <f t="shared" si="33"/>
        <v>46 - SAINT-CERE</v>
      </c>
      <c r="R2163" s="146">
        <v>44643</v>
      </c>
      <c r="S2163" s="146">
        <v>44748</v>
      </c>
      <c r="T2163" s="80" t="s">
        <v>213</v>
      </c>
    </row>
    <row r="2164" spans="14:20">
      <c r="N2164" s="80">
        <v>46</v>
      </c>
      <c r="O2164" s="80">
        <v>46252</v>
      </c>
      <c r="P2164" s="80" t="s">
        <v>2387</v>
      </c>
      <c r="Q2164" s="15" t="str">
        <f t="shared" si="33"/>
        <v>46 - LES PECHS DU VERS</v>
      </c>
      <c r="R2164" s="146">
        <v>44665</v>
      </c>
      <c r="S2164" s="146">
        <v>44687</v>
      </c>
      <c r="T2164" s="80" t="s">
        <v>213</v>
      </c>
    </row>
    <row r="2165" spans="14:20">
      <c r="N2165" s="80">
        <v>46</v>
      </c>
      <c r="O2165" s="80">
        <v>46253</v>
      </c>
      <c r="P2165" s="80" t="s">
        <v>2388</v>
      </c>
      <c r="Q2165" s="15" t="str">
        <f t="shared" si="33"/>
        <v>46 - SAINT-CHAMARAND</v>
      </c>
      <c r="R2165" s="146">
        <v>44665</v>
      </c>
      <c r="S2165" s="146">
        <v>44748</v>
      </c>
      <c r="T2165" s="80" t="s">
        <v>213</v>
      </c>
    </row>
    <row r="2166" spans="14:20">
      <c r="N2166" s="80">
        <v>46</v>
      </c>
      <c r="O2166" s="80">
        <v>46254</v>
      </c>
      <c r="P2166" s="80" t="s">
        <v>2389</v>
      </c>
      <c r="Q2166" s="15" t="str">
        <f t="shared" si="33"/>
        <v>46 - SAINT-CHELS</v>
      </c>
      <c r="R2166" s="146">
        <v>44664</v>
      </c>
      <c r="S2166" s="146">
        <v>44711</v>
      </c>
      <c r="T2166" s="80" t="s">
        <v>213</v>
      </c>
    </row>
    <row r="2167" spans="14:20">
      <c r="N2167" s="80">
        <v>46</v>
      </c>
      <c r="O2167" s="80">
        <v>46255</v>
      </c>
      <c r="P2167" s="80" t="s">
        <v>2390</v>
      </c>
      <c r="Q2167" s="15" t="str">
        <f t="shared" si="33"/>
        <v>46 - SAINT-CIRGUES</v>
      </c>
      <c r="R2167" s="146">
        <v>44635</v>
      </c>
      <c r="S2167" s="146">
        <v>44721</v>
      </c>
      <c r="T2167" s="80" t="s">
        <v>213</v>
      </c>
    </row>
    <row r="2168" spans="14:20">
      <c r="N2168" s="80">
        <v>46</v>
      </c>
      <c r="O2168" s="80">
        <v>46256</v>
      </c>
      <c r="P2168" s="80" t="s">
        <v>2391</v>
      </c>
      <c r="Q2168" s="15" t="str">
        <f t="shared" si="33"/>
        <v>46 - SAINT-CIRQ-LAPOPIE</v>
      </c>
      <c r="R2168" s="146">
        <v>44664</v>
      </c>
      <c r="S2168" s="146">
        <v>44673</v>
      </c>
      <c r="T2168" s="80" t="s">
        <v>213</v>
      </c>
    </row>
    <row r="2169" spans="14:20">
      <c r="N2169" s="80">
        <v>46</v>
      </c>
      <c r="O2169" s="80">
        <v>46257</v>
      </c>
      <c r="P2169" s="80" t="s">
        <v>2392</v>
      </c>
      <c r="Q2169" s="15" t="str">
        <f t="shared" si="33"/>
        <v>46 - SAINT-CIRQ-MADELON</v>
      </c>
      <c r="R2169" s="146">
        <v>44665</v>
      </c>
      <c r="S2169" s="146">
        <v>44732</v>
      </c>
      <c r="T2169" s="80" t="s">
        <v>213</v>
      </c>
    </row>
    <row r="2170" spans="14:20">
      <c r="N2170" s="80">
        <v>46</v>
      </c>
      <c r="O2170" s="80">
        <v>46258</v>
      </c>
      <c r="P2170" s="80" t="s">
        <v>2393</v>
      </c>
      <c r="Q2170" s="15" t="str">
        <f t="shared" si="33"/>
        <v>46 - SAINT-CIRQ-SOUILLAGUET</v>
      </c>
      <c r="R2170" s="146">
        <v>44665</v>
      </c>
      <c r="S2170" s="146">
        <v>44748</v>
      </c>
      <c r="T2170" s="80" t="s">
        <v>213</v>
      </c>
    </row>
    <row r="2171" spans="14:20">
      <c r="N2171" s="80">
        <v>46</v>
      </c>
      <c r="O2171" s="80">
        <v>46259</v>
      </c>
      <c r="P2171" s="80" t="s">
        <v>2394</v>
      </c>
      <c r="Q2171" s="15" t="str">
        <f t="shared" si="33"/>
        <v>46 - SAINT-CLAIR</v>
      </c>
      <c r="R2171" s="146">
        <v>44665</v>
      </c>
      <c r="S2171" s="146">
        <v>44732</v>
      </c>
      <c r="T2171" s="80" t="s">
        <v>213</v>
      </c>
    </row>
    <row r="2172" spans="14:20">
      <c r="N2172" s="80">
        <v>46</v>
      </c>
      <c r="O2172" s="80">
        <v>46260</v>
      </c>
      <c r="P2172" s="80" t="s">
        <v>1858</v>
      </c>
      <c r="Q2172" s="15" t="str">
        <f t="shared" si="33"/>
        <v>46 - SAINTE-COLOMBE</v>
      </c>
      <c r="R2172" s="146">
        <v>44638</v>
      </c>
      <c r="S2172" s="146">
        <v>44732</v>
      </c>
      <c r="T2172" s="80" t="s">
        <v>213</v>
      </c>
    </row>
    <row r="2173" spans="14:20">
      <c r="N2173" s="80">
        <v>46</v>
      </c>
      <c r="O2173" s="80">
        <v>46264</v>
      </c>
      <c r="P2173" s="80" t="s">
        <v>2395</v>
      </c>
      <c r="Q2173" s="15" t="str">
        <f t="shared" si="33"/>
        <v>46 - SAINT-DENIS-CATUS</v>
      </c>
      <c r="R2173" s="146">
        <v>44665</v>
      </c>
      <c r="S2173" s="146">
        <v>44687</v>
      </c>
      <c r="T2173" s="80" t="s">
        <v>213</v>
      </c>
    </row>
    <row r="2174" spans="14:20">
      <c r="N2174" s="80">
        <v>46</v>
      </c>
      <c r="O2174" s="80">
        <v>46265</v>
      </c>
      <c r="P2174" s="80" t="s">
        <v>2396</v>
      </c>
      <c r="Q2174" s="15" t="str">
        <f t="shared" si="33"/>
        <v>46 - SAINT-DENIS-LES-MARTEL</v>
      </c>
      <c r="R2174" s="146">
        <v>44657</v>
      </c>
      <c r="S2174" s="146">
        <v>44764</v>
      </c>
      <c r="T2174" s="80" t="s">
        <v>213</v>
      </c>
    </row>
    <row r="2175" spans="14:20">
      <c r="N2175" s="80">
        <v>46</v>
      </c>
      <c r="O2175" s="80">
        <v>46266</v>
      </c>
      <c r="P2175" s="80" t="s">
        <v>2397</v>
      </c>
      <c r="Q2175" s="15" t="str">
        <f t="shared" si="33"/>
        <v>46 - SAINT-FELIX</v>
      </c>
      <c r="R2175" s="146">
        <v>44680</v>
      </c>
      <c r="S2175" s="146">
        <v>44721</v>
      </c>
      <c r="T2175" s="80" t="s">
        <v>213</v>
      </c>
    </row>
    <row r="2176" spans="14:20">
      <c r="N2176" s="80">
        <v>46</v>
      </c>
      <c r="O2176" s="80">
        <v>46267</v>
      </c>
      <c r="P2176" s="80" t="s">
        <v>2398</v>
      </c>
      <c r="Q2176" s="15" t="str">
        <f t="shared" si="33"/>
        <v>46 - SAINT-GERMAIN-DU-BEL-AIR</v>
      </c>
      <c r="R2176" s="146">
        <v>44665</v>
      </c>
      <c r="S2176" s="146">
        <v>44732</v>
      </c>
      <c r="T2176" s="80" t="s">
        <v>213</v>
      </c>
    </row>
    <row r="2177" spans="14:20">
      <c r="N2177" s="80">
        <v>46</v>
      </c>
      <c r="O2177" s="80">
        <v>46268</v>
      </c>
      <c r="P2177" s="80" t="s">
        <v>2399</v>
      </c>
      <c r="Q2177" s="15" t="str">
        <f t="shared" si="33"/>
        <v>46 - SAINT GERY - VERS</v>
      </c>
      <c r="R2177" s="146">
        <v>44665</v>
      </c>
      <c r="S2177" s="146">
        <v>44687</v>
      </c>
      <c r="T2177" s="80" t="s">
        <v>213</v>
      </c>
    </row>
    <row r="2178" spans="14:20">
      <c r="N2178" s="80">
        <v>46</v>
      </c>
      <c r="O2178" s="80">
        <v>46269</v>
      </c>
      <c r="P2178" s="80" t="s">
        <v>2400</v>
      </c>
      <c r="Q2178" s="15" t="str">
        <f t="shared" si="33"/>
        <v>46 - SAINT-HILAIRE</v>
      </c>
      <c r="R2178" s="146">
        <v>44635</v>
      </c>
      <c r="S2178" s="146">
        <v>44721</v>
      </c>
      <c r="T2178" s="80" t="s">
        <v>213</v>
      </c>
    </row>
    <row r="2179" spans="14:20">
      <c r="N2179" s="80">
        <v>46</v>
      </c>
      <c r="O2179" s="80">
        <v>46270</v>
      </c>
      <c r="P2179" s="80" t="s">
        <v>2401</v>
      </c>
      <c r="Q2179" s="15" t="str">
        <f t="shared" si="33"/>
        <v>46 - SAINT-JEAN-DE-LAUR</v>
      </c>
      <c r="R2179" s="146">
        <v>44664</v>
      </c>
      <c r="S2179" s="146">
        <v>44711</v>
      </c>
      <c r="T2179" s="80" t="s">
        <v>213</v>
      </c>
    </row>
    <row r="2180" spans="14:20">
      <c r="N2180" s="80">
        <v>46</v>
      </c>
      <c r="O2180" s="80">
        <v>46271</v>
      </c>
      <c r="P2180" s="80" t="s">
        <v>2402</v>
      </c>
      <c r="Q2180" s="15" t="str">
        <f t="shared" si="33"/>
        <v>46 - SAINT-JEAN-LESPINASSE</v>
      </c>
      <c r="R2180" s="146">
        <v>44657</v>
      </c>
      <c r="S2180" s="146">
        <v>44748</v>
      </c>
      <c r="T2180" s="80" t="s">
        <v>213</v>
      </c>
    </row>
    <row r="2181" spans="14:20">
      <c r="N2181" s="80">
        <v>46</v>
      </c>
      <c r="O2181" s="80">
        <v>46272</v>
      </c>
      <c r="P2181" s="80" t="s">
        <v>2403</v>
      </c>
      <c r="Q2181" s="15" t="str">
        <f t="shared" si="33"/>
        <v>46 - SAINT-JEAN-MIRABEL</v>
      </c>
      <c r="R2181" s="146">
        <v>44680</v>
      </c>
      <c r="S2181" s="146">
        <v>44721</v>
      </c>
      <c r="T2181" s="80" t="s">
        <v>213</v>
      </c>
    </row>
    <row r="2182" spans="14:20">
      <c r="N2182" s="80">
        <v>46</v>
      </c>
      <c r="O2182" s="80">
        <v>46273</v>
      </c>
      <c r="P2182" s="80" t="s">
        <v>2404</v>
      </c>
      <c r="Q2182" s="15" t="str">
        <f t="shared" si="33"/>
        <v>46 - SAINT-LAURENT-LES-TOURS</v>
      </c>
      <c r="R2182" s="146">
        <v>44643</v>
      </c>
      <c r="S2182" s="146">
        <v>44748</v>
      </c>
      <c r="T2182" s="80" t="s">
        <v>213</v>
      </c>
    </row>
    <row r="2183" spans="14:20">
      <c r="N2183" s="80">
        <v>46</v>
      </c>
      <c r="O2183" s="80">
        <v>46276</v>
      </c>
      <c r="P2183" s="80" t="s">
        <v>2405</v>
      </c>
      <c r="Q2183" s="15" t="str">
        <f t="shared" si="33"/>
        <v>46 - SAINT-MARTIN-LABOUVAL</v>
      </c>
      <c r="R2183" s="146">
        <v>44664</v>
      </c>
      <c r="S2183" s="146">
        <v>44711</v>
      </c>
      <c r="T2183" s="80" t="s">
        <v>213</v>
      </c>
    </row>
    <row r="2184" spans="14:20">
      <c r="N2184" s="80">
        <v>46</v>
      </c>
      <c r="O2184" s="80">
        <v>46277</v>
      </c>
      <c r="P2184" s="80" t="s">
        <v>2406</v>
      </c>
      <c r="Q2184" s="15" t="str">
        <f t="shared" si="33"/>
        <v>46 - SAINT-MARTIN-LE-REDON</v>
      </c>
      <c r="R2184" s="146">
        <v>44676</v>
      </c>
      <c r="S2184" s="146">
        <v>44687</v>
      </c>
      <c r="T2184" s="80" t="s">
        <v>213</v>
      </c>
    </row>
    <row r="2185" spans="14:20">
      <c r="N2185" s="80">
        <v>46</v>
      </c>
      <c r="O2185" s="80">
        <v>46279</v>
      </c>
      <c r="P2185" s="80" t="s">
        <v>2407</v>
      </c>
      <c r="Q2185" s="15" t="str">
        <f t="shared" si="33"/>
        <v>46 - SAINT-MAURICE-EN-QUERCY</v>
      </c>
      <c r="R2185" s="146">
        <v>44638</v>
      </c>
      <c r="S2185" s="146">
        <v>44732</v>
      </c>
      <c r="T2185" s="80" t="s">
        <v>213</v>
      </c>
    </row>
    <row r="2186" spans="14:20">
      <c r="N2186" s="80">
        <v>46</v>
      </c>
      <c r="O2186" s="80">
        <v>46281</v>
      </c>
      <c r="P2186" s="80" t="s">
        <v>2408</v>
      </c>
      <c r="Q2186" s="15" t="str">
        <f t="shared" si="33"/>
        <v>46 - SAINT-MEDARD-DE-PRESQUE</v>
      </c>
      <c r="R2186" s="146">
        <v>44657</v>
      </c>
      <c r="S2186" s="146">
        <v>44748</v>
      </c>
      <c r="T2186" s="80" t="s">
        <v>213</v>
      </c>
    </row>
    <row r="2187" spans="14:20">
      <c r="N2187" s="80">
        <v>46</v>
      </c>
      <c r="O2187" s="80">
        <v>46282</v>
      </c>
      <c r="P2187" s="80" t="s">
        <v>2409</v>
      </c>
      <c r="Q2187" s="15" t="str">
        <f t="shared" si="33"/>
        <v>46 - SAINT-MEDARD-NICOURBY</v>
      </c>
      <c r="R2187" s="146">
        <v>44638</v>
      </c>
      <c r="S2187" s="146">
        <v>44732</v>
      </c>
      <c r="T2187" s="80" t="s">
        <v>213</v>
      </c>
    </row>
    <row r="2188" spans="14:20">
      <c r="N2188" s="80">
        <v>46</v>
      </c>
      <c r="O2188" s="80">
        <v>46283</v>
      </c>
      <c r="P2188" s="80" t="s">
        <v>2410</v>
      </c>
      <c r="Q2188" s="15" t="str">
        <f t="shared" ref="Q2188:Q2251" si="34">CONCATENATE(N2188," - ",P2188)</f>
        <v>46 - SAINT-MICHEL-DE-BANNIERES</v>
      </c>
      <c r="R2188" s="146">
        <v>44657</v>
      </c>
      <c r="S2188" s="146">
        <v>44748</v>
      </c>
      <c r="T2188" s="80" t="s">
        <v>213</v>
      </c>
    </row>
    <row r="2189" spans="14:20">
      <c r="N2189" s="80">
        <v>46</v>
      </c>
      <c r="O2189" s="80">
        <v>46284</v>
      </c>
      <c r="P2189" s="80" t="s">
        <v>2411</v>
      </c>
      <c r="Q2189" s="15" t="str">
        <f t="shared" si="34"/>
        <v>46 - SAINT-MICHEL-DE-LOUBEJOU</v>
      </c>
      <c r="R2189" s="146">
        <v>44657</v>
      </c>
      <c r="S2189" s="146">
        <v>44748</v>
      </c>
      <c r="T2189" s="80" t="s">
        <v>213</v>
      </c>
    </row>
    <row r="2190" spans="14:20">
      <c r="N2190" s="80">
        <v>46</v>
      </c>
      <c r="O2190" s="80">
        <v>46286</v>
      </c>
      <c r="P2190" s="80" t="s">
        <v>2412</v>
      </c>
      <c r="Q2190" s="15" t="str">
        <f t="shared" si="34"/>
        <v>46 - SAINT-PAUL-DE-VERN</v>
      </c>
      <c r="R2190" s="146">
        <v>44643</v>
      </c>
      <c r="S2190" s="146">
        <v>44748</v>
      </c>
      <c r="T2190" s="80" t="s">
        <v>213</v>
      </c>
    </row>
    <row r="2191" spans="14:20">
      <c r="N2191" s="80">
        <v>46</v>
      </c>
      <c r="O2191" s="80">
        <v>46288</v>
      </c>
      <c r="P2191" s="80" t="s">
        <v>1025</v>
      </c>
      <c r="Q2191" s="15" t="str">
        <f t="shared" si="34"/>
        <v>46 - SAINT-PERDOUX</v>
      </c>
      <c r="R2191" s="146">
        <v>44638</v>
      </c>
      <c r="S2191" s="146">
        <v>44721</v>
      </c>
      <c r="T2191" s="80" t="s">
        <v>213</v>
      </c>
    </row>
    <row r="2192" spans="14:20">
      <c r="N2192" s="80">
        <v>46</v>
      </c>
      <c r="O2192" s="80">
        <v>46289</v>
      </c>
      <c r="P2192" s="80" t="s">
        <v>2413</v>
      </c>
      <c r="Q2192" s="15" t="str">
        <f t="shared" si="34"/>
        <v>46 - SAINT-PIERRE-TOIRAC</v>
      </c>
      <c r="R2192" s="146">
        <v>44664</v>
      </c>
      <c r="S2192" s="146">
        <v>44711</v>
      </c>
      <c r="T2192" s="80" t="s">
        <v>213</v>
      </c>
    </row>
    <row r="2193" spans="14:20">
      <c r="N2193" s="80">
        <v>46</v>
      </c>
      <c r="O2193" s="80">
        <v>46290</v>
      </c>
      <c r="P2193" s="80" t="s">
        <v>2414</v>
      </c>
      <c r="Q2193" s="15" t="str">
        <f t="shared" si="34"/>
        <v>46 - SAINT-PROJET</v>
      </c>
      <c r="R2193" s="146">
        <v>44657</v>
      </c>
      <c r="S2193" s="146">
        <v>44748</v>
      </c>
      <c r="T2193" s="80" t="s">
        <v>213</v>
      </c>
    </row>
    <row r="2194" spans="14:20">
      <c r="N2194" s="80">
        <v>46</v>
      </c>
      <c r="O2194" s="80">
        <v>46292</v>
      </c>
      <c r="P2194" s="80" t="s">
        <v>2415</v>
      </c>
      <c r="Q2194" s="15" t="str">
        <f t="shared" si="34"/>
        <v>46 - SAINT-SIMON</v>
      </c>
      <c r="R2194" s="146">
        <v>44649</v>
      </c>
      <c r="S2194" s="146">
        <v>44748</v>
      </c>
      <c r="T2194" s="80" t="s">
        <v>213</v>
      </c>
    </row>
    <row r="2195" spans="14:20">
      <c r="N2195" s="80">
        <v>46</v>
      </c>
      <c r="O2195" s="80">
        <v>46293</v>
      </c>
      <c r="P2195" s="80" t="s">
        <v>2416</v>
      </c>
      <c r="Q2195" s="15" t="str">
        <f t="shared" si="34"/>
        <v>46 - SAINT-SOZY</v>
      </c>
      <c r="R2195" s="146">
        <v>44657</v>
      </c>
      <c r="S2195" s="146">
        <v>44764</v>
      </c>
      <c r="T2195" s="80" t="s">
        <v>213</v>
      </c>
    </row>
    <row r="2196" spans="14:20">
      <c r="N2196" s="80">
        <v>46</v>
      </c>
      <c r="O2196" s="80">
        <v>46294</v>
      </c>
      <c r="P2196" s="80" t="s">
        <v>2417</v>
      </c>
      <c r="Q2196" s="15" t="str">
        <f t="shared" si="34"/>
        <v>46 - SAINT-SULPICE</v>
      </c>
      <c r="R2196" s="146">
        <v>44657</v>
      </c>
      <c r="S2196" s="146">
        <v>44732</v>
      </c>
      <c r="T2196" s="80" t="s">
        <v>213</v>
      </c>
    </row>
    <row r="2197" spans="14:20">
      <c r="N2197" s="80">
        <v>46</v>
      </c>
      <c r="O2197" s="80">
        <v>46295</v>
      </c>
      <c r="P2197" s="80" t="s">
        <v>2418</v>
      </c>
      <c r="Q2197" s="15" t="str">
        <f t="shared" si="34"/>
        <v>46 - SAINT-VINCENT-DU-PENDIT</v>
      </c>
      <c r="R2197" s="146">
        <v>44643</v>
      </c>
      <c r="S2197" s="146">
        <v>44748</v>
      </c>
      <c r="T2197" s="80" t="s">
        <v>213</v>
      </c>
    </row>
    <row r="2198" spans="14:20">
      <c r="N2198" s="80">
        <v>46</v>
      </c>
      <c r="O2198" s="80">
        <v>46297</v>
      </c>
      <c r="P2198" s="80" t="s">
        <v>2419</v>
      </c>
      <c r="Q2198" s="15" t="str">
        <f t="shared" si="34"/>
        <v>46 - SALVIAC</v>
      </c>
      <c r="R2198" s="146">
        <v>44665</v>
      </c>
      <c r="S2198" s="146">
        <v>44687</v>
      </c>
      <c r="T2198" s="80" t="s">
        <v>213</v>
      </c>
    </row>
    <row r="2199" spans="14:20">
      <c r="N2199" s="80">
        <v>46</v>
      </c>
      <c r="O2199" s="80">
        <v>46298</v>
      </c>
      <c r="P2199" s="80" t="s">
        <v>1056</v>
      </c>
      <c r="Q2199" s="15" t="str">
        <f t="shared" si="34"/>
        <v>46 - SARRAZAC</v>
      </c>
      <c r="R2199" s="146">
        <v>44650</v>
      </c>
      <c r="S2199" s="146">
        <v>44720</v>
      </c>
      <c r="T2199" s="80" t="s">
        <v>213</v>
      </c>
    </row>
    <row r="2200" spans="14:20">
      <c r="N2200" s="80">
        <v>46</v>
      </c>
      <c r="O2200" s="80">
        <v>46299</v>
      </c>
      <c r="P2200" s="80" t="s">
        <v>2420</v>
      </c>
      <c r="Q2200" s="15" t="str">
        <f t="shared" si="34"/>
        <v>46 - SAULIAC-SUR-CELE</v>
      </c>
      <c r="R2200" s="146">
        <v>44664</v>
      </c>
      <c r="S2200" s="146">
        <v>44673</v>
      </c>
      <c r="T2200" s="80" t="s">
        <v>213</v>
      </c>
    </row>
    <row r="2201" spans="14:20">
      <c r="N2201" s="80">
        <v>46</v>
      </c>
      <c r="O2201" s="80">
        <v>46302</v>
      </c>
      <c r="P2201" s="80" t="s">
        <v>2421</v>
      </c>
      <c r="Q2201" s="15" t="str">
        <f t="shared" si="34"/>
        <v>46 - SENAILLAC-LATRONQUIERE</v>
      </c>
      <c r="R2201" s="146">
        <v>44638</v>
      </c>
      <c r="S2201" s="146">
        <v>44721</v>
      </c>
      <c r="T2201" s="80" t="s">
        <v>213</v>
      </c>
    </row>
    <row r="2202" spans="14:20">
      <c r="N2202" s="80">
        <v>46</v>
      </c>
      <c r="O2202" s="80">
        <v>46303</v>
      </c>
      <c r="P2202" s="80" t="s">
        <v>2422</v>
      </c>
      <c r="Q2202" s="15" t="str">
        <f t="shared" si="34"/>
        <v>46 - SENAILLAC-LAUZES</v>
      </c>
      <c r="R2202" s="146">
        <v>44665</v>
      </c>
      <c r="S2202" s="146">
        <v>44687</v>
      </c>
      <c r="T2202" s="80" t="s">
        <v>213</v>
      </c>
    </row>
    <row r="2203" spans="14:20">
      <c r="N2203" s="80">
        <v>46</v>
      </c>
      <c r="O2203" s="80">
        <v>46304</v>
      </c>
      <c r="P2203" s="80" t="s">
        <v>2423</v>
      </c>
      <c r="Q2203" s="15" t="str">
        <f t="shared" si="34"/>
        <v>46 - SENIERGUES</v>
      </c>
      <c r="R2203" s="146">
        <v>44657</v>
      </c>
      <c r="S2203" s="146">
        <v>44748</v>
      </c>
      <c r="T2203" s="80" t="s">
        <v>213</v>
      </c>
    </row>
    <row r="2204" spans="14:20">
      <c r="N2204" s="80">
        <v>46</v>
      </c>
      <c r="O2204" s="80">
        <v>46306</v>
      </c>
      <c r="P2204" s="80" t="s">
        <v>2424</v>
      </c>
      <c r="Q2204" s="15" t="str">
        <f t="shared" si="34"/>
        <v>46 - SONAC</v>
      </c>
      <c r="R2204" s="146">
        <v>44638</v>
      </c>
      <c r="S2204" s="146">
        <v>44748</v>
      </c>
      <c r="T2204" s="80" t="s">
        <v>213</v>
      </c>
    </row>
    <row r="2205" spans="14:20">
      <c r="N2205" s="80">
        <v>46</v>
      </c>
      <c r="O2205" s="80">
        <v>46307</v>
      </c>
      <c r="P2205" s="80" t="s">
        <v>2425</v>
      </c>
      <c r="Q2205" s="15" t="str">
        <f t="shared" si="34"/>
        <v>46 - SOTURAC</v>
      </c>
      <c r="R2205" s="146">
        <v>44676</v>
      </c>
      <c r="S2205" s="146">
        <v>44687</v>
      </c>
      <c r="T2205" s="80" t="s">
        <v>213</v>
      </c>
    </row>
    <row r="2206" spans="14:20">
      <c r="N2206" s="80">
        <v>46</v>
      </c>
      <c r="O2206" s="80">
        <v>46308</v>
      </c>
      <c r="P2206" s="80" t="s">
        <v>2426</v>
      </c>
      <c r="Q2206" s="15" t="str">
        <f t="shared" si="34"/>
        <v>46 - SOUCIRAC</v>
      </c>
      <c r="R2206" s="146">
        <v>44670</v>
      </c>
      <c r="S2206" s="146">
        <v>44748</v>
      </c>
      <c r="T2206" s="80" t="s">
        <v>213</v>
      </c>
    </row>
    <row r="2207" spans="14:20">
      <c r="N2207" s="80">
        <v>46</v>
      </c>
      <c r="O2207" s="80">
        <v>46309</v>
      </c>
      <c r="P2207" s="80" t="s">
        <v>2427</v>
      </c>
      <c r="Q2207" s="15" t="str">
        <f t="shared" si="34"/>
        <v>46 - SOUILLAC</v>
      </c>
      <c r="R2207" s="146">
        <v>44650</v>
      </c>
      <c r="S2207" s="146">
        <v>44764</v>
      </c>
      <c r="T2207" s="80" t="s">
        <v>213</v>
      </c>
    </row>
    <row r="2208" spans="14:20">
      <c r="N2208" s="80">
        <v>46</v>
      </c>
      <c r="O2208" s="80">
        <v>46310</v>
      </c>
      <c r="P2208" s="80" t="s">
        <v>2428</v>
      </c>
      <c r="Q2208" s="15" t="str">
        <f t="shared" si="34"/>
        <v>46 - SOULOMES</v>
      </c>
      <c r="R2208" s="146">
        <v>44665</v>
      </c>
      <c r="S2208" s="146">
        <v>44732</v>
      </c>
      <c r="T2208" s="80" t="s">
        <v>213</v>
      </c>
    </row>
    <row r="2209" spans="14:20">
      <c r="N2209" s="80">
        <v>46</v>
      </c>
      <c r="O2209" s="80">
        <v>46311</v>
      </c>
      <c r="P2209" s="80" t="s">
        <v>2429</v>
      </c>
      <c r="Q2209" s="15" t="str">
        <f t="shared" si="34"/>
        <v>46 - SOUSCEYRAC-EN-QUERCY</v>
      </c>
      <c r="R2209" s="146">
        <v>44638</v>
      </c>
      <c r="S2209" s="146">
        <v>44732</v>
      </c>
      <c r="T2209" s="80" t="s">
        <v>213</v>
      </c>
    </row>
    <row r="2210" spans="14:20">
      <c r="N2210" s="80">
        <v>46</v>
      </c>
      <c r="O2210" s="80">
        <v>46312</v>
      </c>
      <c r="P2210" s="80" t="s">
        <v>2430</v>
      </c>
      <c r="Q2210" s="15" t="str">
        <f t="shared" si="34"/>
        <v>46 - STRENQUELS</v>
      </c>
      <c r="R2210" s="146">
        <v>44650</v>
      </c>
      <c r="S2210" s="146">
        <v>44764</v>
      </c>
      <c r="T2210" s="80" t="s">
        <v>213</v>
      </c>
    </row>
    <row r="2211" spans="14:20">
      <c r="N2211" s="80">
        <v>46</v>
      </c>
      <c r="O2211" s="80">
        <v>46313</v>
      </c>
      <c r="P2211" s="80" t="s">
        <v>2431</v>
      </c>
      <c r="Q2211" s="15" t="str">
        <f t="shared" si="34"/>
        <v>46 - TAURIAC</v>
      </c>
      <c r="R2211" s="146">
        <v>44657</v>
      </c>
      <c r="S2211" s="146">
        <v>44748</v>
      </c>
      <c r="T2211" s="80" t="s">
        <v>213</v>
      </c>
    </row>
    <row r="2212" spans="14:20">
      <c r="N2212" s="80">
        <v>46</v>
      </c>
      <c r="O2212" s="80">
        <v>46314</v>
      </c>
      <c r="P2212" s="80" t="s">
        <v>2432</v>
      </c>
      <c r="Q2212" s="15" t="str">
        <f t="shared" si="34"/>
        <v>46 - TERROU</v>
      </c>
      <c r="R2212" s="146">
        <v>44638</v>
      </c>
      <c r="S2212" s="146">
        <v>44732</v>
      </c>
      <c r="T2212" s="80" t="s">
        <v>213</v>
      </c>
    </row>
    <row r="2213" spans="14:20">
      <c r="N2213" s="80">
        <v>46</v>
      </c>
      <c r="O2213" s="80">
        <v>46315</v>
      </c>
      <c r="P2213" s="80" t="s">
        <v>2433</v>
      </c>
      <c r="Q2213" s="15" t="str">
        <f t="shared" si="34"/>
        <v>46 - TEYSSIEU</v>
      </c>
      <c r="R2213" s="146">
        <v>44643</v>
      </c>
      <c r="S2213" s="146">
        <v>44748</v>
      </c>
      <c r="T2213" s="80" t="s">
        <v>213</v>
      </c>
    </row>
    <row r="2214" spans="14:20">
      <c r="N2214" s="80">
        <v>46</v>
      </c>
      <c r="O2214" s="80">
        <v>46316</v>
      </c>
      <c r="P2214" s="80" t="s">
        <v>2434</v>
      </c>
      <c r="Q2214" s="15" t="str">
        <f t="shared" si="34"/>
        <v>46 - THEDIRAC</v>
      </c>
      <c r="R2214" s="146">
        <v>44665</v>
      </c>
      <c r="S2214" s="146">
        <v>44687</v>
      </c>
      <c r="T2214" s="80" t="s">
        <v>213</v>
      </c>
    </row>
    <row r="2215" spans="14:20">
      <c r="N2215" s="80">
        <v>46</v>
      </c>
      <c r="O2215" s="80">
        <v>46317</v>
      </c>
      <c r="P2215" s="80" t="s">
        <v>2435</v>
      </c>
      <c r="Q2215" s="15" t="str">
        <f t="shared" si="34"/>
        <v>46 - THEGRA</v>
      </c>
      <c r="R2215" s="146">
        <v>44657</v>
      </c>
      <c r="S2215" s="146">
        <v>44764</v>
      </c>
      <c r="T2215" s="80" t="s">
        <v>213</v>
      </c>
    </row>
    <row r="2216" spans="14:20">
      <c r="N2216" s="80">
        <v>46</v>
      </c>
      <c r="O2216" s="80">
        <v>46318</v>
      </c>
      <c r="P2216" s="80" t="s">
        <v>2436</v>
      </c>
      <c r="Q2216" s="15" t="str">
        <f t="shared" si="34"/>
        <v>46 - THEMINES</v>
      </c>
      <c r="R2216" s="146">
        <v>44649</v>
      </c>
      <c r="S2216" s="146">
        <v>44748</v>
      </c>
      <c r="T2216" s="80" t="s">
        <v>213</v>
      </c>
    </row>
    <row r="2217" spans="14:20">
      <c r="N2217" s="80">
        <v>46</v>
      </c>
      <c r="O2217" s="80">
        <v>46319</v>
      </c>
      <c r="P2217" s="80" t="s">
        <v>2437</v>
      </c>
      <c r="Q2217" s="15" t="str">
        <f t="shared" si="34"/>
        <v>46 - THEMINETTES</v>
      </c>
      <c r="R2217" s="146">
        <v>44638</v>
      </c>
      <c r="S2217" s="146">
        <v>44732</v>
      </c>
      <c r="T2217" s="80" t="s">
        <v>213</v>
      </c>
    </row>
    <row r="2218" spans="14:20">
      <c r="N2218" s="80">
        <v>46</v>
      </c>
      <c r="O2218" s="80">
        <v>46320</v>
      </c>
      <c r="P2218" s="80" t="s">
        <v>2438</v>
      </c>
      <c r="Q2218" s="15" t="str">
        <f t="shared" si="34"/>
        <v>46 - TOUR-DE-FAURE</v>
      </c>
      <c r="R2218" s="146">
        <v>44664</v>
      </c>
      <c r="S2218" s="146">
        <v>44673</v>
      </c>
      <c r="T2218" s="80" t="s">
        <v>213</v>
      </c>
    </row>
    <row r="2219" spans="14:20">
      <c r="N2219" s="80">
        <v>46</v>
      </c>
      <c r="O2219" s="80">
        <v>46323</v>
      </c>
      <c r="P2219" s="80" t="s">
        <v>2439</v>
      </c>
      <c r="Q2219" s="15" t="str">
        <f t="shared" si="34"/>
        <v>46 - USSEL</v>
      </c>
      <c r="R2219" s="146">
        <v>44665</v>
      </c>
      <c r="S2219" s="146">
        <v>44732</v>
      </c>
      <c r="T2219" s="80" t="s">
        <v>213</v>
      </c>
    </row>
    <row r="2220" spans="14:20">
      <c r="N2220" s="80">
        <v>46</v>
      </c>
      <c r="O2220" s="80">
        <v>46324</v>
      </c>
      <c r="P2220" s="80" t="s">
        <v>2440</v>
      </c>
      <c r="Q2220" s="15" t="str">
        <f t="shared" si="34"/>
        <v>46 - UZECH</v>
      </c>
      <c r="R2220" s="146">
        <v>44665</v>
      </c>
      <c r="S2220" s="146">
        <v>44687</v>
      </c>
      <c r="T2220" s="80" t="s">
        <v>213</v>
      </c>
    </row>
    <row r="2221" spans="14:20">
      <c r="N2221" s="80">
        <v>46</v>
      </c>
      <c r="O2221" s="80">
        <v>46328</v>
      </c>
      <c r="P2221" s="80" t="s">
        <v>2441</v>
      </c>
      <c r="Q2221" s="15" t="str">
        <f t="shared" si="34"/>
        <v>46 - VARAIRE</v>
      </c>
      <c r="R2221" s="146">
        <v>44664</v>
      </c>
      <c r="S2221" s="146">
        <v>44673</v>
      </c>
      <c r="T2221" s="80" t="s">
        <v>213</v>
      </c>
    </row>
    <row r="2222" spans="14:20">
      <c r="N2222" s="80">
        <v>46</v>
      </c>
      <c r="O2222" s="80">
        <v>46330</v>
      </c>
      <c r="P2222" s="80" t="s">
        <v>2442</v>
      </c>
      <c r="Q2222" s="15" t="str">
        <f t="shared" si="34"/>
        <v>46 - VAYRAC</v>
      </c>
      <c r="R2222" s="146">
        <v>44657</v>
      </c>
      <c r="S2222" s="146">
        <v>44764</v>
      </c>
      <c r="T2222" s="80" t="s">
        <v>213</v>
      </c>
    </row>
    <row r="2223" spans="14:20">
      <c r="N2223" s="80">
        <v>46</v>
      </c>
      <c r="O2223" s="80">
        <v>46332</v>
      </c>
      <c r="P2223" s="80" t="s">
        <v>2443</v>
      </c>
      <c r="Q2223" s="15" t="str">
        <f t="shared" si="34"/>
        <v>46 - VIAZAC</v>
      </c>
      <c r="R2223" s="146">
        <v>44638</v>
      </c>
      <c r="S2223" s="146">
        <v>44721</v>
      </c>
      <c r="T2223" s="80" t="s">
        <v>213</v>
      </c>
    </row>
    <row r="2224" spans="14:20">
      <c r="N2224" s="80">
        <v>46</v>
      </c>
      <c r="O2224" s="80">
        <v>46333</v>
      </c>
      <c r="P2224" s="80" t="s">
        <v>2444</v>
      </c>
      <c r="Q2224" s="15" t="str">
        <f t="shared" si="34"/>
        <v>46 - VIDAILLAC</v>
      </c>
      <c r="R2224" s="146">
        <v>44664</v>
      </c>
      <c r="S2224" s="146">
        <v>44673</v>
      </c>
      <c r="T2224" s="80" t="s">
        <v>213</v>
      </c>
    </row>
    <row r="2225" spans="14:20">
      <c r="N2225" s="80">
        <v>46</v>
      </c>
      <c r="O2225" s="80">
        <v>46334</v>
      </c>
      <c r="P2225" s="80" t="s">
        <v>2445</v>
      </c>
      <c r="Q2225" s="15" t="str">
        <f t="shared" si="34"/>
        <v>46 - LE VIGAN</v>
      </c>
      <c r="R2225" s="146">
        <v>44665</v>
      </c>
      <c r="S2225" s="146">
        <v>44748</v>
      </c>
      <c r="T2225" s="80" t="s">
        <v>213</v>
      </c>
    </row>
    <row r="2226" spans="14:20">
      <c r="N2226" s="80">
        <v>46</v>
      </c>
      <c r="O2226" s="80">
        <v>46337</v>
      </c>
      <c r="P2226" s="80" t="s">
        <v>2446</v>
      </c>
      <c r="Q2226" s="15" t="str">
        <f t="shared" si="34"/>
        <v>46 - MAYRAC</v>
      </c>
      <c r="R2226" s="146">
        <v>44650</v>
      </c>
      <c r="S2226" s="146">
        <v>44764</v>
      </c>
      <c r="T2226" s="80" t="s">
        <v>213</v>
      </c>
    </row>
    <row r="2227" spans="14:20">
      <c r="N2227" s="80">
        <v>46</v>
      </c>
      <c r="O2227" s="80">
        <v>46338</v>
      </c>
      <c r="P2227" s="80" t="s">
        <v>2447</v>
      </c>
      <c r="Q2227" s="15" t="str">
        <f t="shared" si="34"/>
        <v>46 - BESSONIES</v>
      </c>
      <c r="R2227" s="146">
        <v>44635</v>
      </c>
      <c r="S2227" s="146">
        <v>44721</v>
      </c>
      <c r="T2227" s="80" t="s">
        <v>213</v>
      </c>
    </row>
    <row r="2228" spans="14:20">
      <c r="N2228" s="80">
        <v>46</v>
      </c>
      <c r="O2228" s="80">
        <v>46339</v>
      </c>
      <c r="P2228" s="80" t="s">
        <v>2448</v>
      </c>
      <c r="Q2228" s="15" t="str">
        <f t="shared" si="34"/>
        <v>46 - SAINT-JEAN-LAGINESTE</v>
      </c>
      <c r="R2228" s="146">
        <v>44657</v>
      </c>
      <c r="S2228" s="146">
        <v>44748</v>
      </c>
      <c r="T2228" s="80" t="s">
        <v>213</v>
      </c>
    </row>
    <row r="2229" spans="14:20">
      <c r="N2229" s="80">
        <v>46</v>
      </c>
      <c r="O2229" s="80">
        <v>46340</v>
      </c>
      <c r="P2229" s="80" t="s">
        <v>2449</v>
      </c>
      <c r="Q2229" s="15" t="str">
        <f t="shared" si="34"/>
        <v>46 - SAINT-PIERRE-LAFEUILLE</v>
      </c>
      <c r="R2229" s="146">
        <v>44665</v>
      </c>
      <c r="S2229" s="146">
        <v>44687</v>
      </c>
      <c r="T2229" s="80" t="s">
        <v>213</v>
      </c>
    </row>
    <row r="2230" spans="14:20">
      <c r="N2230" s="80">
        <v>47</v>
      </c>
      <c r="O2230" s="80">
        <v>47001</v>
      </c>
      <c r="P2230" s="80" t="s">
        <v>2450</v>
      </c>
      <c r="Q2230" s="15" t="str">
        <f t="shared" si="34"/>
        <v>47 - AGEN</v>
      </c>
      <c r="R2230" s="146">
        <v>44686</v>
      </c>
      <c r="S2230" s="146">
        <v>44700</v>
      </c>
      <c r="T2230" s="80" t="s">
        <v>213</v>
      </c>
    </row>
    <row r="2231" spans="14:20">
      <c r="N2231" s="80">
        <v>47</v>
      </c>
      <c r="O2231" s="80">
        <v>47002</v>
      </c>
      <c r="P2231" s="80" t="s">
        <v>2451</v>
      </c>
      <c r="Q2231" s="15" t="str">
        <f t="shared" si="34"/>
        <v>47 - AGME</v>
      </c>
      <c r="R2231" s="146">
        <v>44569</v>
      </c>
      <c r="S2231" s="146">
        <v>44571</v>
      </c>
      <c r="T2231" s="80" t="s">
        <v>213</v>
      </c>
    </row>
    <row r="2232" spans="14:20">
      <c r="N2232" s="80">
        <v>47</v>
      </c>
      <c r="O2232" s="80">
        <v>47003</v>
      </c>
      <c r="P2232" s="80" t="s">
        <v>2452</v>
      </c>
      <c r="Q2232" s="15" t="str">
        <f t="shared" si="34"/>
        <v>47 - AGNAC</v>
      </c>
      <c r="R2232" s="146">
        <v>44672</v>
      </c>
      <c r="S2232" s="146">
        <v>44746</v>
      </c>
      <c r="T2232" s="80" t="s">
        <v>213</v>
      </c>
    </row>
    <row r="2233" spans="14:20">
      <c r="N2233" s="80">
        <v>47</v>
      </c>
      <c r="O2233" s="80">
        <v>47004</v>
      </c>
      <c r="P2233" s="80" t="s">
        <v>2453</v>
      </c>
      <c r="Q2233" s="15" t="str">
        <f t="shared" si="34"/>
        <v>47 - AIGUILLON</v>
      </c>
      <c r="R2233" s="146">
        <v>44569</v>
      </c>
      <c r="S2233" s="146">
        <v>44603</v>
      </c>
      <c r="T2233" s="80" t="s">
        <v>213</v>
      </c>
    </row>
    <row r="2234" spans="14:20">
      <c r="N2234" s="80">
        <v>47</v>
      </c>
      <c r="O2234" s="80">
        <v>47005</v>
      </c>
      <c r="P2234" s="80" t="s">
        <v>2454</v>
      </c>
      <c r="Q2234" s="15" t="str">
        <f t="shared" si="34"/>
        <v>47 - ALLEMANS-DU-DROPT</v>
      </c>
      <c r="R2234" s="146">
        <v>44671</v>
      </c>
      <c r="S2234" s="146">
        <v>44760</v>
      </c>
      <c r="T2234" s="80" t="s">
        <v>213</v>
      </c>
    </row>
    <row r="2235" spans="14:20">
      <c r="N2235" s="80">
        <v>47</v>
      </c>
      <c r="O2235" s="80">
        <v>47006</v>
      </c>
      <c r="P2235" s="80" t="s">
        <v>2455</v>
      </c>
      <c r="Q2235" s="15" t="str">
        <f t="shared" si="34"/>
        <v>47 - ALLEZ ET CAZENEUVE</v>
      </c>
      <c r="R2235" s="146">
        <v>44667</v>
      </c>
      <c r="S2235" s="146">
        <v>44735</v>
      </c>
      <c r="T2235" s="80" t="s">
        <v>213</v>
      </c>
    </row>
    <row r="2236" spans="14:20">
      <c r="N2236" s="80">
        <v>47</v>
      </c>
      <c r="O2236" s="80">
        <v>47008</v>
      </c>
      <c r="P2236" s="80" t="s">
        <v>2456</v>
      </c>
      <c r="Q2236" s="15" t="str">
        <f t="shared" si="34"/>
        <v>47 - AMBRUS</v>
      </c>
      <c r="R2236" s="146"/>
      <c r="S2236" s="146"/>
      <c r="T2236" s="80" t="s">
        <v>213</v>
      </c>
    </row>
    <row r="2237" spans="14:20">
      <c r="N2237" s="80">
        <v>47</v>
      </c>
      <c r="O2237" s="80">
        <v>47009</v>
      </c>
      <c r="P2237" s="80" t="s">
        <v>2457</v>
      </c>
      <c r="Q2237" s="15" t="str">
        <f t="shared" si="34"/>
        <v>47 - ANDIRAN</v>
      </c>
      <c r="R2237" s="146"/>
      <c r="S2237" s="146"/>
      <c r="T2237" s="80" t="s">
        <v>213</v>
      </c>
    </row>
    <row r="2238" spans="14:20">
      <c r="N2238" s="80">
        <v>47</v>
      </c>
      <c r="O2238" s="80">
        <v>47011</v>
      </c>
      <c r="P2238" s="80" t="s">
        <v>2458</v>
      </c>
      <c r="Q2238" s="15" t="str">
        <f t="shared" si="34"/>
        <v>47 - ANTHE</v>
      </c>
      <c r="R2238" s="146">
        <v>44686</v>
      </c>
      <c r="S2238" s="146">
        <v>44721</v>
      </c>
      <c r="T2238" s="80" t="s">
        <v>213</v>
      </c>
    </row>
    <row r="2239" spans="14:20">
      <c r="N2239" s="80">
        <v>47</v>
      </c>
      <c r="O2239" s="80">
        <v>47012</v>
      </c>
      <c r="P2239" s="80" t="s">
        <v>2459</v>
      </c>
      <c r="Q2239" s="15" t="str">
        <f t="shared" si="34"/>
        <v>47 - ANZEX</v>
      </c>
      <c r="R2239" s="146"/>
      <c r="S2239" s="146"/>
      <c r="T2239" s="80" t="s">
        <v>213</v>
      </c>
    </row>
    <row r="2240" spans="14:20">
      <c r="N2240" s="80">
        <v>47</v>
      </c>
      <c r="O2240" s="80">
        <v>47014</v>
      </c>
      <c r="P2240" s="80" t="s">
        <v>2460</v>
      </c>
      <c r="Q2240" s="15" t="str">
        <f t="shared" si="34"/>
        <v>47 - ARMILLAC</v>
      </c>
      <c r="R2240" s="146">
        <v>44671</v>
      </c>
      <c r="S2240" s="146">
        <v>44746</v>
      </c>
      <c r="T2240" s="80" t="s">
        <v>213</v>
      </c>
    </row>
    <row r="2241" spans="14:20">
      <c r="N2241" s="80">
        <v>47</v>
      </c>
      <c r="O2241" s="80">
        <v>47017</v>
      </c>
      <c r="P2241" s="80" t="s">
        <v>2461</v>
      </c>
      <c r="Q2241" s="15" t="str">
        <f t="shared" si="34"/>
        <v>47 - AURADOU</v>
      </c>
      <c r="R2241" s="146">
        <v>44706</v>
      </c>
      <c r="S2241" s="146">
        <v>44721</v>
      </c>
      <c r="T2241" s="80" t="s">
        <v>213</v>
      </c>
    </row>
    <row r="2242" spans="14:20">
      <c r="N2242" s="80">
        <v>47</v>
      </c>
      <c r="O2242" s="80">
        <v>47018</v>
      </c>
      <c r="P2242" s="80" t="s">
        <v>2462</v>
      </c>
      <c r="Q2242" s="15" t="str">
        <f t="shared" si="34"/>
        <v>47 - AURIAC-SUR-DROPT</v>
      </c>
      <c r="R2242" s="146">
        <v>44671</v>
      </c>
      <c r="S2242" s="146">
        <v>44746</v>
      </c>
      <c r="T2242" s="80" t="s">
        <v>213</v>
      </c>
    </row>
    <row r="2243" spans="14:20">
      <c r="N2243" s="80">
        <v>47</v>
      </c>
      <c r="O2243" s="80">
        <v>47019</v>
      </c>
      <c r="P2243" s="80" t="s">
        <v>2463</v>
      </c>
      <c r="Q2243" s="15" t="str">
        <f t="shared" si="34"/>
        <v>47 - BAJAMONT</v>
      </c>
      <c r="R2243" s="146">
        <v>44687</v>
      </c>
      <c r="S2243" s="146">
        <v>44700</v>
      </c>
      <c r="T2243" s="80" t="s">
        <v>213</v>
      </c>
    </row>
    <row r="2244" spans="14:20">
      <c r="N2244" s="80">
        <v>47</v>
      </c>
      <c r="O2244" s="80">
        <v>47020</v>
      </c>
      <c r="P2244" s="80" t="s">
        <v>2464</v>
      </c>
      <c r="Q2244" s="15" t="str">
        <f t="shared" si="34"/>
        <v>47 - BALEYSSAGUES</v>
      </c>
      <c r="R2244" s="146">
        <v>44686</v>
      </c>
      <c r="S2244" s="146">
        <v>44740</v>
      </c>
      <c r="T2244" s="80" t="s">
        <v>213</v>
      </c>
    </row>
    <row r="2245" spans="14:20">
      <c r="N2245" s="80">
        <v>47</v>
      </c>
      <c r="O2245" s="80">
        <v>47021</v>
      </c>
      <c r="P2245" s="80" t="s">
        <v>2465</v>
      </c>
      <c r="Q2245" s="15" t="str">
        <f t="shared" si="34"/>
        <v>47 - BARBASTE</v>
      </c>
      <c r="R2245" s="146"/>
      <c r="S2245" s="146"/>
      <c r="T2245" s="80" t="s">
        <v>213</v>
      </c>
    </row>
    <row r="2246" spans="14:20">
      <c r="N2246" s="80">
        <v>47</v>
      </c>
      <c r="O2246" s="80">
        <v>47022</v>
      </c>
      <c r="P2246" s="80" t="s">
        <v>2466</v>
      </c>
      <c r="Q2246" s="15" t="str">
        <f t="shared" si="34"/>
        <v>47 - BAZENS</v>
      </c>
      <c r="R2246" s="146">
        <v>44686</v>
      </c>
      <c r="S2246" s="146">
        <v>44721</v>
      </c>
      <c r="T2246" s="80" t="s">
        <v>213</v>
      </c>
    </row>
    <row r="2247" spans="14:20">
      <c r="N2247" s="80">
        <v>47</v>
      </c>
      <c r="O2247" s="80">
        <v>47023</v>
      </c>
      <c r="P2247" s="80" t="s">
        <v>2467</v>
      </c>
      <c r="Q2247" s="15" t="str">
        <f t="shared" si="34"/>
        <v>47 - BEAUGAS</v>
      </c>
      <c r="R2247" s="146">
        <v>44664</v>
      </c>
      <c r="S2247" s="146">
        <v>44750</v>
      </c>
      <c r="T2247" s="80" t="s">
        <v>213</v>
      </c>
    </row>
    <row r="2248" spans="14:20">
      <c r="N2248" s="80">
        <v>47</v>
      </c>
      <c r="O2248" s="80">
        <v>47024</v>
      </c>
      <c r="P2248" s="80" t="s">
        <v>1173</v>
      </c>
      <c r="Q2248" s="15" t="str">
        <f t="shared" si="34"/>
        <v>47 - BEAUPUY</v>
      </c>
      <c r="R2248" s="146">
        <v>44686</v>
      </c>
      <c r="S2248" s="146">
        <v>44700</v>
      </c>
      <c r="T2248" s="80" t="s">
        <v>213</v>
      </c>
    </row>
    <row r="2249" spans="14:20">
      <c r="N2249" s="80">
        <v>47</v>
      </c>
      <c r="O2249" s="80">
        <v>47025</v>
      </c>
      <c r="P2249" s="80" t="s">
        <v>2468</v>
      </c>
      <c r="Q2249" s="15" t="str">
        <f t="shared" si="34"/>
        <v>47 - BEAUVILLE</v>
      </c>
      <c r="R2249" s="146">
        <v>44686</v>
      </c>
      <c r="S2249" s="146">
        <v>44721</v>
      </c>
      <c r="T2249" s="80" t="s">
        <v>213</v>
      </c>
    </row>
    <row r="2250" spans="14:20">
      <c r="N2250" s="80">
        <v>47</v>
      </c>
      <c r="O2250" s="80">
        <v>47027</v>
      </c>
      <c r="P2250" s="80" t="s">
        <v>2469</v>
      </c>
      <c r="Q2250" s="15" t="str">
        <f t="shared" si="34"/>
        <v>47 - BIAS</v>
      </c>
      <c r="R2250" s="146">
        <v>44664</v>
      </c>
      <c r="S2250" s="146">
        <v>44735</v>
      </c>
      <c r="T2250" s="80" t="s">
        <v>213</v>
      </c>
    </row>
    <row r="2251" spans="14:20">
      <c r="N2251" s="80">
        <v>47</v>
      </c>
      <c r="O2251" s="80">
        <v>47028</v>
      </c>
      <c r="P2251" s="80" t="s">
        <v>2470</v>
      </c>
      <c r="Q2251" s="15" t="str">
        <f t="shared" si="34"/>
        <v>47 - BIRAC-SUR-TREC</v>
      </c>
      <c r="R2251" s="146">
        <v>44686</v>
      </c>
      <c r="S2251" s="146">
        <v>44700</v>
      </c>
      <c r="T2251" s="80" t="s">
        <v>213</v>
      </c>
    </row>
    <row r="2252" spans="14:20">
      <c r="N2252" s="80">
        <v>47</v>
      </c>
      <c r="O2252" s="80">
        <v>47029</v>
      </c>
      <c r="P2252" s="80" t="s">
        <v>2471</v>
      </c>
      <c r="Q2252" s="15" t="str">
        <f t="shared" ref="Q2252:Q2315" si="35">CONCATENATE(N2252," - ",P2252)</f>
        <v>47 - BLANQUEFORT-SUR-BRIOLANCE</v>
      </c>
      <c r="R2252" s="146">
        <v>44674</v>
      </c>
      <c r="S2252" s="146">
        <v>44700</v>
      </c>
      <c r="T2252" s="80" t="s">
        <v>213</v>
      </c>
    </row>
    <row r="2253" spans="14:20">
      <c r="N2253" s="80">
        <v>47</v>
      </c>
      <c r="O2253" s="80">
        <v>47030</v>
      </c>
      <c r="P2253" s="80" t="s">
        <v>2472</v>
      </c>
      <c r="Q2253" s="15" t="str">
        <f t="shared" si="35"/>
        <v>47 - BLAYMONT</v>
      </c>
      <c r="R2253" s="146">
        <v>44686</v>
      </c>
      <c r="S2253" s="146">
        <v>44721</v>
      </c>
      <c r="T2253" s="80" t="s">
        <v>213</v>
      </c>
    </row>
    <row r="2254" spans="14:20">
      <c r="N2254" s="80">
        <v>47</v>
      </c>
      <c r="O2254" s="80">
        <v>47032</v>
      </c>
      <c r="P2254" s="80" t="s">
        <v>2473</v>
      </c>
      <c r="Q2254" s="15" t="str">
        <f t="shared" si="35"/>
        <v>47 - BON ENCONTRE</v>
      </c>
      <c r="R2254" s="146">
        <v>44687</v>
      </c>
      <c r="S2254" s="146">
        <v>44700</v>
      </c>
      <c r="T2254" s="80" t="s">
        <v>213</v>
      </c>
    </row>
    <row r="2255" spans="14:20">
      <c r="N2255" s="80">
        <v>47</v>
      </c>
      <c r="O2255" s="80">
        <v>47033</v>
      </c>
      <c r="P2255" s="80" t="s">
        <v>2474</v>
      </c>
      <c r="Q2255" s="15" t="str">
        <f t="shared" si="35"/>
        <v>47 - BOUDY-DE-BEAUREGARD</v>
      </c>
      <c r="R2255" s="146">
        <v>44664</v>
      </c>
      <c r="S2255" s="146">
        <v>44750</v>
      </c>
      <c r="T2255" s="80" t="s">
        <v>213</v>
      </c>
    </row>
    <row r="2256" spans="14:20">
      <c r="N2256" s="80">
        <v>47</v>
      </c>
      <c r="O2256" s="80">
        <v>47035</v>
      </c>
      <c r="P2256" s="80" t="s">
        <v>2475</v>
      </c>
      <c r="Q2256" s="15" t="str">
        <f t="shared" si="35"/>
        <v>47 - BOURGOUGNAGUE</v>
      </c>
      <c r="R2256" s="146">
        <v>44672</v>
      </c>
      <c r="S2256" s="146">
        <v>44746</v>
      </c>
      <c r="T2256" s="80" t="s">
        <v>213</v>
      </c>
    </row>
    <row r="2257" spans="14:20">
      <c r="N2257" s="80">
        <v>47</v>
      </c>
      <c r="O2257" s="80">
        <v>47036</v>
      </c>
      <c r="P2257" s="80" t="s">
        <v>2476</v>
      </c>
      <c r="Q2257" s="15" t="str">
        <f t="shared" si="35"/>
        <v>47 - BOURLENS</v>
      </c>
      <c r="R2257" s="146">
        <v>44686</v>
      </c>
      <c r="S2257" s="146">
        <v>44700</v>
      </c>
      <c r="T2257" s="80" t="s">
        <v>213</v>
      </c>
    </row>
    <row r="2258" spans="14:20">
      <c r="N2258" s="80">
        <v>47</v>
      </c>
      <c r="O2258" s="80">
        <v>47037</v>
      </c>
      <c r="P2258" s="80" t="s">
        <v>2477</v>
      </c>
      <c r="Q2258" s="15" t="str">
        <f t="shared" si="35"/>
        <v>47 - BOURNEL</v>
      </c>
      <c r="R2258" s="146">
        <v>44664</v>
      </c>
      <c r="S2258" s="146">
        <v>44740</v>
      </c>
      <c r="T2258" s="80" t="s">
        <v>213</v>
      </c>
    </row>
    <row r="2259" spans="14:20">
      <c r="N2259" s="80">
        <v>47</v>
      </c>
      <c r="O2259" s="80">
        <v>47038</v>
      </c>
      <c r="P2259" s="80" t="s">
        <v>2478</v>
      </c>
      <c r="Q2259" s="15" t="str">
        <f t="shared" si="35"/>
        <v>47 - BOURRAN</v>
      </c>
      <c r="R2259" s="146">
        <v>44569</v>
      </c>
      <c r="S2259" s="146">
        <v>44603</v>
      </c>
      <c r="T2259" s="80" t="s">
        <v>213</v>
      </c>
    </row>
    <row r="2260" spans="14:20">
      <c r="N2260" s="80">
        <v>47</v>
      </c>
      <c r="O2260" s="80">
        <v>47039</v>
      </c>
      <c r="P2260" s="80" t="s">
        <v>2479</v>
      </c>
      <c r="Q2260" s="15" t="str">
        <f t="shared" si="35"/>
        <v>47 - BOUSSÈS</v>
      </c>
      <c r="R2260" s="146"/>
      <c r="S2260" s="146"/>
      <c r="T2260" s="80" t="s">
        <v>213</v>
      </c>
    </row>
    <row r="2261" spans="14:20">
      <c r="N2261" s="80">
        <v>47</v>
      </c>
      <c r="O2261" s="80">
        <v>47040</v>
      </c>
      <c r="P2261" s="80" t="s">
        <v>2480</v>
      </c>
      <c r="Q2261" s="15" t="str">
        <f t="shared" si="35"/>
        <v>47 - BRAX</v>
      </c>
      <c r="R2261" s="146">
        <v>44686</v>
      </c>
      <c r="S2261" s="146">
        <v>44700</v>
      </c>
      <c r="T2261" s="80" t="s">
        <v>213</v>
      </c>
    </row>
    <row r="2262" spans="14:20">
      <c r="N2262" s="80">
        <v>47</v>
      </c>
      <c r="O2262" s="80">
        <v>47041</v>
      </c>
      <c r="P2262" s="80" t="s">
        <v>2481</v>
      </c>
      <c r="Q2262" s="15" t="str">
        <f t="shared" si="35"/>
        <v>47 - BRUCH</v>
      </c>
      <c r="R2262" s="146">
        <v>44686</v>
      </c>
      <c r="S2262" s="146">
        <v>44700</v>
      </c>
      <c r="T2262" s="80" t="s">
        <v>213</v>
      </c>
    </row>
    <row r="2263" spans="14:20">
      <c r="N2263" s="80">
        <v>47</v>
      </c>
      <c r="O2263" s="80">
        <v>47042</v>
      </c>
      <c r="P2263" s="80" t="s">
        <v>2482</v>
      </c>
      <c r="Q2263" s="15" t="str">
        <f t="shared" si="35"/>
        <v>47 - BRUGNAC</v>
      </c>
      <c r="R2263" s="146">
        <v>44569</v>
      </c>
      <c r="S2263" s="146">
        <v>44603</v>
      </c>
      <c r="T2263" s="80" t="s">
        <v>213</v>
      </c>
    </row>
    <row r="2264" spans="14:20">
      <c r="N2264" s="80">
        <v>47</v>
      </c>
      <c r="O2264" s="80">
        <v>47043</v>
      </c>
      <c r="P2264" s="80" t="s">
        <v>2483</v>
      </c>
      <c r="Q2264" s="15" t="str">
        <f t="shared" si="35"/>
        <v>47 - BUZET SUR BAISE</v>
      </c>
      <c r="R2264" s="146">
        <v>44686</v>
      </c>
      <c r="S2264" s="146">
        <v>44700</v>
      </c>
      <c r="T2264" s="80" t="s">
        <v>213</v>
      </c>
    </row>
    <row r="2265" spans="14:20">
      <c r="N2265" s="80">
        <v>47</v>
      </c>
      <c r="O2265" s="80">
        <v>47044</v>
      </c>
      <c r="P2265" s="80" t="s">
        <v>2484</v>
      </c>
      <c r="Q2265" s="15" t="str">
        <f t="shared" si="35"/>
        <v>47 - CAHUZAC</v>
      </c>
      <c r="R2265" s="146">
        <v>44667</v>
      </c>
      <c r="S2265" s="146">
        <v>44735</v>
      </c>
      <c r="T2265" s="80" t="s">
        <v>213</v>
      </c>
    </row>
    <row r="2266" spans="14:20">
      <c r="N2266" s="80">
        <v>47</v>
      </c>
      <c r="O2266" s="80">
        <v>47046</v>
      </c>
      <c r="P2266" s="80" t="s">
        <v>2485</v>
      </c>
      <c r="Q2266" s="15" t="str">
        <f t="shared" si="35"/>
        <v>47 - CALONGES</v>
      </c>
      <c r="R2266" s="146">
        <v>44569</v>
      </c>
      <c r="S2266" s="146">
        <v>44571</v>
      </c>
      <c r="T2266" s="80" t="s">
        <v>213</v>
      </c>
    </row>
    <row r="2267" spans="14:20">
      <c r="N2267" s="80">
        <v>47</v>
      </c>
      <c r="O2267" s="80">
        <v>47047</v>
      </c>
      <c r="P2267" s="80" t="s">
        <v>2234</v>
      </c>
      <c r="Q2267" s="15" t="str">
        <f t="shared" si="35"/>
        <v>47 - CAMBES</v>
      </c>
      <c r="R2267" s="146">
        <v>44671</v>
      </c>
      <c r="S2267" s="146">
        <v>44760</v>
      </c>
      <c r="T2267" s="80" t="s">
        <v>213</v>
      </c>
    </row>
    <row r="2268" spans="14:20">
      <c r="N2268" s="80">
        <v>47</v>
      </c>
      <c r="O2268" s="80">
        <v>47048</v>
      </c>
      <c r="P2268" s="80" t="s">
        <v>2486</v>
      </c>
      <c r="Q2268" s="15" t="str">
        <f t="shared" si="35"/>
        <v>47 - CANCON</v>
      </c>
      <c r="R2268" s="146">
        <v>44664</v>
      </c>
      <c r="S2268" s="146">
        <v>44750</v>
      </c>
      <c r="T2268" s="80" t="s">
        <v>213</v>
      </c>
    </row>
    <row r="2269" spans="14:20">
      <c r="N2269" s="80">
        <v>47</v>
      </c>
      <c r="O2269" s="80">
        <v>47049</v>
      </c>
      <c r="P2269" s="80" t="s">
        <v>2487</v>
      </c>
      <c r="Q2269" s="15" t="str">
        <f t="shared" si="35"/>
        <v>47 - CASSENEUIL</v>
      </c>
      <c r="R2269" s="146">
        <v>44664</v>
      </c>
      <c r="S2269" s="146">
        <v>44750</v>
      </c>
      <c r="T2269" s="80" t="s">
        <v>213</v>
      </c>
    </row>
    <row r="2270" spans="14:20">
      <c r="N2270" s="80">
        <v>47</v>
      </c>
      <c r="O2270" s="80">
        <v>47050</v>
      </c>
      <c r="P2270" s="80" t="s">
        <v>2488</v>
      </c>
      <c r="Q2270" s="15" t="str">
        <f t="shared" si="35"/>
        <v>47 - CASSIGNAS</v>
      </c>
      <c r="R2270" s="146">
        <v>44686</v>
      </c>
      <c r="S2270" s="146">
        <v>44721</v>
      </c>
      <c r="T2270" s="80" t="s">
        <v>213</v>
      </c>
    </row>
    <row r="2271" spans="14:20">
      <c r="N2271" s="80">
        <v>47</v>
      </c>
      <c r="O2271" s="80">
        <v>47051</v>
      </c>
      <c r="P2271" s="80" t="s">
        <v>2489</v>
      </c>
      <c r="Q2271" s="15" t="str">
        <f t="shared" si="35"/>
        <v>47 - CASTELCULIER</v>
      </c>
      <c r="R2271" s="146"/>
      <c r="S2271" s="146"/>
      <c r="T2271" s="80" t="s">
        <v>213</v>
      </c>
    </row>
    <row r="2272" spans="14:20">
      <c r="N2272" s="80">
        <v>47</v>
      </c>
      <c r="O2272" s="80">
        <v>47053</v>
      </c>
      <c r="P2272" s="80" t="s">
        <v>2490</v>
      </c>
      <c r="Q2272" s="15" t="str">
        <f t="shared" si="35"/>
        <v>47 - CASTELLA</v>
      </c>
      <c r="R2272" s="146">
        <v>44671</v>
      </c>
      <c r="S2272" s="146">
        <v>44700</v>
      </c>
      <c r="T2272" s="80" t="s">
        <v>213</v>
      </c>
    </row>
    <row r="2273" spans="14:20">
      <c r="N2273" s="80">
        <v>47</v>
      </c>
      <c r="O2273" s="80">
        <v>47054</v>
      </c>
      <c r="P2273" s="80" t="s">
        <v>2491</v>
      </c>
      <c r="Q2273" s="15" t="str">
        <f t="shared" si="35"/>
        <v>47 - CASTELMORON-SUR-LOT</v>
      </c>
      <c r="R2273" s="146">
        <v>44569</v>
      </c>
      <c r="S2273" s="146">
        <v>44721</v>
      </c>
      <c r="T2273" s="80" t="s">
        <v>213</v>
      </c>
    </row>
    <row r="2274" spans="14:20">
      <c r="N2274" s="80">
        <v>47</v>
      </c>
      <c r="O2274" s="80">
        <v>47055</v>
      </c>
      <c r="P2274" s="80" t="s">
        <v>2492</v>
      </c>
      <c r="Q2274" s="15" t="str">
        <f t="shared" si="35"/>
        <v>47 - CASTELNAUD-DE-GRATECAMBE</v>
      </c>
      <c r="R2274" s="146">
        <v>44664</v>
      </c>
      <c r="S2274" s="146">
        <v>44750</v>
      </c>
      <c r="T2274" s="80" t="s">
        <v>213</v>
      </c>
    </row>
    <row r="2275" spans="14:20">
      <c r="N2275" s="80">
        <v>47</v>
      </c>
      <c r="O2275" s="80">
        <v>47056</v>
      </c>
      <c r="P2275" s="80" t="s">
        <v>2493</v>
      </c>
      <c r="Q2275" s="15" t="str">
        <f t="shared" si="35"/>
        <v>47 - CASTENAU SUR GUPIE</v>
      </c>
      <c r="R2275" s="146">
        <v>44686</v>
      </c>
      <c r="S2275" s="146">
        <v>44813</v>
      </c>
      <c r="T2275" s="80" t="s">
        <v>213</v>
      </c>
    </row>
    <row r="2276" spans="14:20">
      <c r="N2276" s="80">
        <v>47</v>
      </c>
      <c r="O2276" s="80">
        <v>47057</v>
      </c>
      <c r="P2276" s="80" t="s">
        <v>2494</v>
      </c>
      <c r="Q2276" s="15" t="str">
        <f t="shared" si="35"/>
        <v>47 - CASTILLONNES</v>
      </c>
      <c r="R2276" s="146">
        <v>44664</v>
      </c>
      <c r="S2276" s="146">
        <v>44750</v>
      </c>
      <c r="T2276" s="80" t="s">
        <v>213</v>
      </c>
    </row>
    <row r="2277" spans="14:20">
      <c r="N2277" s="80">
        <v>47</v>
      </c>
      <c r="O2277" s="80">
        <v>47058</v>
      </c>
      <c r="P2277" s="80" t="s">
        <v>2495</v>
      </c>
      <c r="Q2277" s="15" t="str">
        <f t="shared" si="35"/>
        <v>47 - CAUBEYRES</v>
      </c>
      <c r="R2277" s="146"/>
      <c r="S2277" s="146"/>
      <c r="T2277" s="80" t="s">
        <v>213</v>
      </c>
    </row>
    <row r="2278" spans="14:20">
      <c r="N2278" s="80">
        <v>47</v>
      </c>
      <c r="O2278" s="80">
        <v>47059</v>
      </c>
      <c r="P2278" s="80" t="s">
        <v>2496</v>
      </c>
      <c r="Q2278" s="15" t="str">
        <f t="shared" si="35"/>
        <v>47 - CAUBON SAINT SAUVEUR</v>
      </c>
      <c r="R2278" s="146">
        <v>44687</v>
      </c>
      <c r="S2278" s="146">
        <v>44746</v>
      </c>
      <c r="T2278" s="80" t="s">
        <v>213</v>
      </c>
    </row>
    <row r="2279" spans="14:20">
      <c r="N2279" s="80">
        <v>47</v>
      </c>
      <c r="O2279" s="80">
        <v>47062</v>
      </c>
      <c r="P2279" s="80" t="s">
        <v>2497</v>
      </c>
      <c r="Q2279" s="15" t="str">
        <f t="shared" si="35"/>
        <v>47 - CAUZAC</v>
      </c>
      <c r="R2279" s="146">
        <v>44686</v>
      </c>
      <c r="S2279" s="146">
        <v>44721</v>
      </c>
      <c r="T2279" s="80" t="s">
        <v>213</v>
      </c>
    </row>
    <row r="2280" spans="14:20">
      <c r="N2280" s="80">
        <v>47</v>
      </c>
      <c r="O2280" s="80">
        <v>47063</v>
      </c>
      <c r="P2280" s="80" t="s">
        <v>2498</v>
      </c>
      <c r="Q2280" s="15" t="str">
        <f t="shared" si="35"/>
        <v>47 - CAVARC</v>
      </c>
      <c r="R2280" s="146">
        <v>44667</v>
      </c>
      <c r="S2280" s="146">
        <v>44735</v>
      </c>
      <c r="T2280" s="80" t="s">
        <v>213</v>
      </c>
    </row>
    <row r="2281" spans="14:20">
      <c r="N2281" s="80">
        <v>47</v>
      </c>
      <c r="O2281" s="80">
        <v>47064</v>
      </c>
      <c r="P2281" s="80" t="s">
        <v>2499</v>
      </c>
      <c r="Q2281" s="15" t="str">
        <f t="shared" si="35"/>
        <v>47 - CAZIDEROQUE</v>
      </c>
      <c r="R2281" s="146">
        <v>44686</v>
      </c>
      <c r="S2281" s="146">
        <v>44721</v>
      </c>
      <c r="T2281" s="80" t="s">
        <v>213</v>
      </c>
    </row>
    <row r="2282" spans="14:20">
      <c r="N2282" s="80">
        <v>47</v>
      </c>
      <c r="O2282" s="80">
        <v>47065</v>
      </c>
      <c r="P2282" s="80" t="s">
        <v>2500</v>
      </c>
      <c r="Q2282" s="15" t="str">
        <f t="shared" si="35"/>
        <v>47 - CLAIRAC</v>
      </c>
      <c r="R2282" s="146">
        <v>44569</v>
      </c>
      <c r="S2282" s="146">
        <v>44603</v>
      </c>
      <c r="T2282" s="80" t="s">
        <v>213</v>
      </c>
    </row>
    <row r="2283" spans="14:20">
      <c r="N2283" s="80">
        <v>47</v>
      </c>
      <c r="O2283" s="80">
        <v>47066</v>
      </c>
      <c r="P2283" s="80" t="s">
        <v>2501</v>
      </c>
      <c r="Q2283" s="15" t="str">
        <f t="shared" si="35"/>
        <v>47 - CLERMONT-DESSOUS</v>
      </c>
      <c r="R2283" s="146">
        <v>44686</v>
      </c>
      <c r="S2283" s="146">
        <v>44721</v>
      </c>
      <c r="T2283" s="80" t="s">
        <v>213</v>
      </c>
    </row>
    <row r="2284" spans="14:20">
      <c r="N2284" s="80">
        <v>47</v>
      </c>
      <c r="O2284" s="80">
        <v>47067</v>
      </c>
      <c r="P2284" s="80" t="s">
        <v>2502</v>
      </c>
      <c r="Q2284" s="15" t="str">
        <f t="shared" si="35"/>
        <v>47 - CLERMONT-SOUBIRAN</v>
      </c>
      <c r="R2284" s="146"/>
      <c r="S2284" s="146"/>
      <c r="T2284" s="80" t="s">
        <v>213</v>
      </c>
    </row>
    <row r="2285" spans="14:20">
      <c r="N2285" s="80">
        <v>47</v>
      </c>
      <c r="O2285" s="80">
        <v>47069</v>
      </c>
      <c r="P2285" s="80" t="s">
        <v>2503</v>
      </c>
      <c r="Q2285" s="15" t="str">
        <f t="shared" si="35"/>
        <v>47 - COLAYRAC SAINT CIRQ</v>
      </c>
      <c r="R2285" s="146">
        <v>44686</v>
      </c>
      <c r="S2285" s="146">
        <v>44700</v>
      </c>
      <c r="T2285" s="80" t="s">
        <v>213</v>
      </c>
    </row>
    <row r="2286" spans="14:20">
      <c r="N2286" s="80">
        <v>47</v>
      </c>
      <c r="O2286" s="80">
        <v>47070</v>
      </c>
      <c r="P2286" s="80" t="s">
        <v>2504</v>
      </c>
      <c r="Q2286" s="15" t="str">
        <f t="shared" si="35"/>
        <v>47 - CONDEZAYGUES</v>
      </c>
      <c r="R2286" s="146">
        <v>44671</v>
      </c>
      <c r="S2286" s="146">
        <v>44700</v>
      </c>
      <c r="T2286" s="80" t="s">
        <v>213</v>
      </c>
    </row>
    <row r="2287" spans="14:20">
      <c r="N2287" s="80">
        <v>47</v>
      </c>
      <c r="O2287" s="80">
        <v>47071</v>
      </c>
      <c r="P2287" s="80" t="s">
        <v>2505</v>
      </c>
      <c r="Q2287" s="15" t="str">
        <f t="shared" si="35"/>
        <v>47 - COULX</v>
      </c>
      <c r="R2287" s="146">
        <v>44569</v>
      </c>
      <c r="S2287" s="146">
        <v>44571</v>
      </c>
      <c r="T2287" s="80" t="s">
        <v>213</v>
      </c>
    </row>
    <row r="2288" spans="14:20">
      <c r="N2288" s="80">
        <v>47</v>
      </c>
      <c r="O2288" s="80">
        <v>47072</v>
      </c>
      <c r="P2288" s="80" t="s">
        <v>2506</v>
      </c>
      <c r="Q2288" s="15" t="str">
        <f t="shared" si="35"/>
        <v>47 - COURBIAC</v>
      </c>
      <c r="R2288" s="146">
        <v>44687</v>
      </c>
      <c r="S2288" s="146">
        <v>44700</v>
      </c>
      <c r="T2288" s="80" t="s">
        <v>213</v>
      </c>
    </row>
    <row r="2289" spans="14:20">
      <c r="N2289" s="80">
        <v>47</v>
      </c>
      <c r="O2289" s="80">
        <v>47073</v>
      </c>
      <c r="P2289" s="80" t="s">
        <v>2507</v>
      </c>
      <c r="Q2289" s="15" t="str">
        <f t="shared" si="35"/>
        <v>47 - COURS</v>
      </c>
      <c r="R2289" s="146">
        <v>44671</v>
      </c>
      <c r="S2289" s="146">
        <v>44721</v>
      </c>
      <c r="T2289" s="80" t="s">
        <v>213</v>
      </c>
    </row>
    <row r="2290" spans="14:20">
      <c r="N2290" s="80">
        <v>47</v>
      </c>
      <c r="O2290" s="80">
        <v>47075</v>
      </c>
      <c r="P2290" s="80" t="s">
        <v>2508</v>
      </c>
      <c r="Q2290" s="15" t="str">
        <f t="shared" si="35"/>
        <v>47 - LA CROIX BLANCHE</v>
      </c>
      <c r="R2290" s="146">
        <v>44686</v>
      </c>
      <c r="S2290" s="146">
        <v>44700</v>
      </c>
      <c r="T2290" s="80" t="s">
        <v>213</v>
      </c>
    </row>
    <row r="2291" spans="14:20">
      <c r="N2291" s="80">
        <v>47</v>
      </c>
      <c r="O2291" s="80">
        <v>47077</v>
      </c>
      <c r="P2291" s="80" t="s">
        <v>2509</v>
      </c>
      <c r="Q2291" s="15" t="str">
        <f t="shared" si="35"/>
        <v>47 - CUZORN</v>
      </c>
      <c r="R2291" s="146">
        <v>44671</v>
      </c>
      <c r="S2291" s="146">
        <v>44700</v>
      </c>
      <c r="T2291" s="80" t="s">
        <v>213</v>
      </c>
    </row>
    <row r="2292" spans="14:20">
      <c r="N2292" s="80">
        <v>47</v>
      </c>
      <c r="O2292" s="80">
        <v>47078</v>
      </c>
      <c r="P2292" s="80" t="s">
        <v>2510</v>
      </c>
      <c r="Q2292" s="15" t="str">
        <f t="shared" si="35"/>
        <v>47 - DAMAZAN</v>
      </c>
      <c r="R2292" s="146">
        <v>44686</v>
      </c>
      <c r="S2292" s="146">
        <v>44700</v>
      </c>
      <c r="T2292" s="80" t="s">
        <v>213</v>
      </c>
    </row>
    <row r="2293" spans="14:20">
      <c r="N2293" s="80">
        <v>47</v>
      </c>
      <c r="O2293" s="80">
        <v>47079</v>
      </c>
      <c r="P2293" s="80" t="s">
        <v>2511</v>
      </c>
      <c r="Q2293" s="15" t="str">
        <f t="shared" si="35"/>
        <v>47 - DAUSSE</v>
      </c>
      <c r="R2293" s="146">
        <v>44686</v>
      </c>
      <c r="S2293" s="146">
        <v>44721</v>
      </c>
      <c r="T2293" s="80" t="s">
        <v>213</v>
      </c>
    </row>
    <row r="2294" spans="14:20">
      <c r="N2294" s="80">
        <v>47</v>
      </c>
      <c r="O2294" s="80">
        <v>47080</v>
      </c>
      <c r="P2294" s="80" t="s">
        <v>2512</v>
      </c>
      <c r="Q2294" s="15" t="str">
        <f t="shared" si="35"/>
        <v>47 - DEVILLAC</v>
      </c>
      <c r="R2294" s="146">
        <v>44671</v>
      </c>
      <c r="S2294" s="146">
        <v>44740</v>
      </c>
      <c r="T2294" s="80" t="s">
        <v>213</v>
      </c>
    </row>
    <row r="2295" spans="14:20">
      <c r="N2295" s="80">
        <v>47</v>
      </c>
      <c r="O2295" s="80">
        <v>47081</v>
      </c>
      <c r="P2295" s="80" t="s">
        <v>2513</v>
      </c>
      <c r="Q2295" s="15" t="str">
        <f t="shared" si="35"/>
        <v>47 - DOLMAYRAC</v>
      </c>
      <c r="R2295" s="146">
        <v>44671</v>
      </c>
      <c r="S2295" s="146">
        <v>44721</v>
      </c>
      <c r="T2295" s="80" t="s">
        <v>213</v>
      </c>
    </row>
    <row r="2296" spans="14:20">
      <c r="N2296" s="80">
        <v>47</v>
      </c>
      <c r="O2296" s="80">
        <v>47082</v>
      </c>
      <c r="P2296" s="80" t="s">
        <v>2514</v>
      </c>
      <c r="Q2296" s="15" t="str">
        <f t="shared" si="35"/>
        <v>47 - DONDAS</v>
      </c>
      <c r="R2296" s="146">
        <v>44686</v>
      </c>
      <c r="S2296" s="146">
        <v>44721</v>
      </c>
      <c r="T2296" s="80" t="s">
        <v>213</v>
      </c>
    </row>
    <row r="2297" spans="14:20">
      <c r="N2297" s="80">
        <v>47</v>
      </c>
      <c r="O2297" s="80">
        <v>47083</v>
      </c>
      <c r="P2297" s="80" t="s">
        <v>2515</v>
      </c>
      <c r="Q2297" s="15" t="str">
        <f t="shared" si="35"/>
        <v>47 - DOUDRAC</v>
      </c>
      <c r="R2297" s="146">
        <v>44667</v>
      </c>
      <c r="S2297" s="146">
        <v>44740</v>
      </c>
      <c r="T2297" s="80" t="s">
        <v>213</v>
      </c>
    </row>
    <row r="2298" spans="14:20">
      <c r="N2298" s="80">
        <v>47</v>
      </c>
      <c r="O2298" s="80">
        <v>47084</v>
      </c>
      <c r="P2298" s="80" t="s">
        <v>2516</v>
      </c>
      <c r="Q2298" s="15" t="str">
        <f t="shared" si="35"/>
        <v>47 - DOUZAINS</v>
      </c>
      <c r="R2298" s="146">
        <v>44664</v>
      </c>
      <c r="S2298" s="146">
        <v>44750</v>
      </c>
      <c r="T2298" s="80" t="s">
        <v>213</v>
      </c>
    </row>
    <row r="2299" spans="14:20">
      <c r="N2299" s="80">
        <v>47</v>
      </c>
      <c r="O2299" s="80">
        <v>47085</v>
      </c>
      <c r="P2299" s="80" t="s">
        <v>2517</v>
      </c>
      <c r="Q2299" s="15" t="str">
        <f t="shared" si="35"/>
        <v>47 - DURANCE</v>
      </c>
      <c r="R2299" s="146"/>
      <c r="S2299" s="146"/>
      <c r="T2299" s="80" t="s">
        <v>213</v>
      </c>
    </row>
    <row r="2300" spans="14:20">
      <c r="N2300" s="80">
        <v>47</v>
      </c>
      <c r="O2300" s="80">
        <v>47086</v>
      </c>
      <c r="P2300" s="80" t="s">
        <v>2518</v>
      </c>
      <c r="Q2300" s="15" t="str">
        <f t="shared" si="35"/>
        <v>47 - DURAS</v>
      </c>
      <c r="R2300" s="146">
        <v>44671</v>
      </c>
      <c r="S2300" s="146">
        <v>44746</v>
      </c>
      <c r="T2300" s="80" t="s">
        <v>213</v>
      </c>
    </row>
    <row r="2301" spans="14:20">
      <c r="N2301" s="80">
        <v>47</v>
      </c>
      <c r="O2301" s="80">
        <v>47087</v>
      </c>
      <c r="P2301" s="80" t="s">
        <v>2519</v>
      </c>
      <c r="Q2301" s="15" t="str">
        <f t="shared" si="35"/>
        <v>47 - ENGAYRAC</v>
      </c>
      <c r="R2301" s="146">
        <v>44686</v>
      </c>
      <c r="S2301" s="146">
        <v>44721</v>
      </c>
      <c r="T2301" s="80" t="s">
        <v>213</v>
      </c>
    </row>
    <row r="2302" spans="14:20">
      <c r="N2302" s="80">
        <v>47</v>
      </c>
      <c r="O2302" s="80">
        <v>47088</v>
      </c>
      <c r="P2302" s="80" t="s">
        <v>2520</v>
      </c>
      <c r="Q2302" s="15" t="str">
        <f t="shared" si="35"/>
        <v>47 - ESCASSEFORT</v>
      </c>
      <c r="R2302" s="146">
        <v>44686</v>
      </c>
      <c r="S2302" s="146">
        <v>44746</v>
      </c>
      <c r="T2302" s="80" t="s">
        <v>213</v>
      </c>
    </row>
    <row r="2303" spans="14:20">
      <c r="N2303" s="80">
        <v>47</v>
      </c>
      <c r="O2303" s="80">
        <v>47089</v>
      </c>
      <c r="P2303" s="80" t="s">
        <v>2521</v>
      </c>
      <c r="Q2303" s="15" t="str">
        <f t="shared" si="35"/>
        <v>47 - ESCLOTTES</v>
      </c>
      <c r="R2303" s="146">
        <v>44686</v>
      </c>
      <c r="S2303" s="146">
        <v>44740</v>
      </c>
      <c r="T2303" s="80" t="s">
        <v>213</v>
      </c>
    </row>
    <row r="2304" spans="14:20">
      <c r="N2304" s="80">
        <v>47</v>
      </c>
      <c r="O2304" s="80">
        <v>47090</v>
      </c>
      <c r="P2304" s="80" t="s">
        <v>2522</v>
      </c>
      <c r="Q2304" s="15" t="str">
        <f t="shared" si="35"/>
        <v>47 - ESPIENS</v>
      </c>
      <c r="R2304" s="146">
        <v>44686</v>
      </c>
      <c r="S2304" s="146">
        <v>44700</v>
      </c>
      <c r="T2304" s="80" t="s">
        <v>213</v>
      </c>
    </row>
    <row r="2305" spans="14:20">
      <c r="N2305" s="80">
        <v>47</v>
      </c>
      <c r="O2305" s="80">
        <v>47091</v>
      </c>
      <c r="P2305" s="80" t="s">
        <v>2523</v>
      </c>
      <c r="Q2305" s="15" t="str">
        <f t="shared" si="35"/>
        <v>47 - ESTILLAC</v>
      </c>
      <c r="R2305" s="146">
        <v>44686</v>
      </c>
      <c r="S2305" s="146">
        <v>44700</v>
      </c>
      <c r="T2305" s="80" t="s">
        <v>213</v>
      </c>
    </row>
    <row r="2306" spans="14:20">
      <c r="N2306" s="80">
        <v>47</v>
      </c>
      <c r="O2306" s="80">
        <v>47093</v>
      </c>
      <c r="P2306" s="80" t="s">
        <v>2524</v>
      </c>
      <c r="Q2306" s="15" t="str">
        <f t="shared" si="35"/>
        <v>47 - FARGUES-SUR-OURBISE</v>
      </c>
      <c r="R2306" s="146"/>
      <c r="S2306" s="146"/>
      <c r="T2306" s="80" t="s">
        <v>213</v>
      </c>
    </row>
    <row r="2307" spans="14:20">
      <c r="N2307" s="80">
        <v>47</v>
      </c>
      <c r="O2307" s="80">
        <v>47094</v>
      </c>
      <c r="P2307" s="80" t="s">
        <v>2525</v>
      </c>
      <c r="Q2307" s="15" t="str">
        <f t="shared" si="35"/>
        <v>47 - FAUGUEROLLES</v>
      </c>
      <c r="R2307" s="146">
        <v>44569</v>
      </c>
      <c r="S2307" s="146">
        <v>44571</v>
      </c>
      <c r="T2307" s="80" t="s">
        <v>213</v>
      </c>
    </row>
    <row r="2308" spans="14:20">
      <c r="N2308" s="80">
        <v>47</v>
      </c>
      <c r="O2308" s="80">
        <v>47095</v>
      </c>
      <c r="P2308" s="80" t="s">
        <v>2526</v>
      </c>
      <c r="Q2308" s="15" t="str">
        <f t="shared" si="35"/>
        <v>47 - FAUILLET</v>
      </c>
      <c r="R2308" s="146">
        <v>44569</v>
      </c>
      <c r="S2308" s="146">
        <v>44603</v>
      </c>
      <c r="T2308" s="80" t="s">
        <v>213</v>
      </c>
    </row>
    <row r="2309" spans="14:20">
      <c r="N2309" s="80">
        <v>47</v>
      </c>
      <c r="O2309" s="80">
        <v>47096</v>
      </c>
      <c r="P2309" s="80" t="s">
        <v>2527</v>
      </c>
      <c r="Q2309" s="15" t="str">
        <f t="shared" si="35"/>
        <v>47 - FERRENSAC</v>
      </c>
      <c r="R2309" s="146">
        <v>44664</v>
      </c>
      <c r="S2309" s="146">
        <v>44735</v>
      </c>
      <c r="T2309" s="80" t="s">
        <v>213</v>
      </c>
    </row>
    <row r="2310" spans="14:20">
      <c r="N2310" s="80">
        <v>47</v>
      </c>
      <c r="O2310" s="80">
        <v>47097</v>
      </c>
      <c r="P2310" s="80" t="s">
        <v>2528</v>
      </c>
      <c r="Q2310" s="15" t="str">
        <f t="shared" si="35"/>
        <v>47 - FEUGAROLLES</v>
      </c>
      <c r="R2310" s="146">
        <v>44686</v>
      </c>
      <c r="S2310" s="146">
        <v>44700</v>
      </c>
      <c r="T2310" s="80" t="s">
        <v>213</v>
      </c>
    </row>
    <row r="2311" spans="14:20">
      <c r="N2311" s="80">
        <v>47</v>
      </c>
      <c r="O2311" s="80">
        <v>47099</v>
      </c>
      <c r="P2311" s="80" t="s">
        <v>2529</v>
      </c>
      <c r="Q2311" s="15" t="str">
        <f t="shared" si="35"/>
        <v>47 - FONGRAVE</v>
      </c>
      <c r="R2311" s="146">
        <v>44671</v>
      </c>
      <c r="S2311" s="146">
        <v>44735</v>
      </c>
      <c r="T2311" s="80" t="s">
        <v>213</v>
      </c>
    </row>
    <row r="2312" spans="14:20">
      <c r="N2312" s="80">
        <v>47</v>
      </c>
      <c r="O2312" s="80">
        <v>47100</v>
      </c>
      <c r="P2312" s="80" t="s">
        <v>2530</v>
      </c>
      <c r="Q2312" s="15" t="str">
        <f t="shared" si="35"/>
        <v>47 - FOULAYRONNES</v>
      </c>
      <c r="R2312" s="146">
        <v>44686</v>
      </c>
      <c r="S2312" s="146">
        <v>44700</v>
      </c>
      <c r="T2312" s="80" t="s">
        <v>213</v>
      </c>
    </row>
    <row r="2313" spans="14:20">
      <c r="N2313" s="80">
        <v>47</v>
      </c>
      <c r="O2313" s="80">
        <v>47101</v>
      </c>
      <c r="P2313" s="80" t="s">
        <v>2531</v>
      </c>
      <c r="Q2313" s="15" t="str">
        <f t="shared" si="35"/>
        <v>47 - FOURQUES SUR GARONNE</v>
      </c>
      <c r="R2313" s="146">
        <v>44686</v>
      </c>
      <c r="S2313" s="146">
        <v>44700</v>
      </c>
      <c r="T2313" s="80" t="s">
        <v>213</v>
      </c>
    </row>
    <row r="2314" spans="14:20">
      <c r="N2314" s="80">
        <v>47</v>
      </c>
      <c r="O2314" s="80">
        <v>47104</v>
      </c>
      <c r="P2314" s="80" t="s">
        <v>2532</v>
      </c>
      <c r="Q2314" s="15" t="str">
        <f t="shared" si="35"/>
        <v>47 - FREGIMONT</v>
      </c>
      <c r="R2314" s="146">
        <v>44686</v>
      </c>
      <c r="S2314" s="146">
        <v>44721</v>
      </c>
      <c r="T2314" s="80" t="s">
        <v>213</v>
      </c>
    </row>
    <row r="2315" spans="14:20">
      <c r="N2315" s="80">
        <v>47</v>
      </c>
      <c r="O2315" s="80">
        <v>47105</v>
      </c>
      <c r="P2315" s="80" t="s">
        <v>2533</v>
      </c>
      <c r="Q2315" s="15" t="str">
        <f t="shared" si="35"/>
        <v>47 - FRESPECH</v>
      </c>
      <c r="R2315" s="146">
        <v>44686</v>
      </c>
      <c r="S2315" s="146">
        <v>44721</v>
      </c>
      <c r="T2315" s="80" t="s">
        <v>213</v>
      </c>
    </row>
    <row r="2316" spans="14:20">
      <c r="N2316" s="80">
        <v>47</v>
      </c>
      <c r="O2316" s="80">
        <v>47106</v>
      </c>
      <c r="P2316" s="80" t="s">
        <v>2534</v>
      </c>
      <c r="Q2316" s="15" t="str">
        <f t="shared" ref="Q2316:Q2379" si="36">CONCATENATE(N2316," - ",P2316)</f>
        <v>47 - FUMEL</v>
      </c>
      <c r="R2316" s="146">
        <v>44686</v>
      </c>
      <c r="S2316" s="146">
        <v>44700</v>
      </c>
      <c r="T2316" s="80" t="s">
        <v>213</v>
      </c>
    </row>
    <row r="2317" spans="14:20">
      <c r="N2317" s="80">
        <v>47</v>
      </c>
      <c r="O2317" s="80">
        <v>47107</v>
      </c>
      <c r="P2317" s="80" t="s">
        <v>2535</v>
      </c>
      <c r="Q2317" s="15" t="str">
        <f t="shared" si="36"/>
        <v>47 - GALAPIAN</v>
      </c>
      <c r="R2317" s="146">
        <v>44569</v>
      </c>
      <c r="S2317" s="146">
        <v>44571</v>
      </c>
      <c r="T2317" s="80" t="s">
        <v>213</v>
      </c>
    </row>
    <row r="2318" spans="14:20">
      <c r="N2318" s="80">
        <v>47</v>
      </c>
      <c r="O2318" s="80">
        <v>47108</v>
      </c>
      <c r="P2318" s="80" t="s">
        <v>2536</v>
      </c>
      <c r="Q2318" s="15" t="str">
        <f t="shared" si="36"/>
        <v>47 - GAUJAC</v>
      </c>
      <c r="R2318" s="146">
        <v>44686</v>
      </c>
      <c r="S2318" s="146">
        <v>44700</v>
      </c>
      <c r="T2318" s="80" t="s">
        <v>213</v>
      </c>
    </row>
    <row r="2319" spans="14:20">
      <c r="N2319" s="80">
        <v>47</v>
      </c>
      <c r="O2319" s="80">
        <v>47109</v>
      </c>
      <c r="P2319" s="80" t="s">
        <v>2537</v>
      </c>
      <c r="Q2319" s="15" t="str">
        <f t="shared" si="36"/>
        <v>47 - GAVAUDUN</v>
      </c>
      <c r="R2319" s="146">
        <v>44671</v>
      </c>
      <c r="S2319" s="146">
        <v>44740</v>
      </c>
      <c r="T2319" s="80" t="s">
        <v>213</v>
      </c>
    </row>
    <row r="2320" spans="14:20">
      <c r="N2320" s="80">
        <v>47</v>
      </c>
      <c r="O2320" s="80">
        <v>47110</v>
      </c>
      <c r="P2320" s="80" t="s">
        <v>2538</v>
      </c>
      <c r="Q2320" s="15" t="str">
        <f t="shared" si="36"/>
        <v>47 - GONTAUD-DE-NOGARET</v>
      </c>
      <c r="R2320" s="146">
        <v>44569</v>
      </c>
      <c r="S2320" s="146">
        <v>44603</v>
      </c>
      <c r="T2320" s="80" t="s">
        <v>213</v>
      </c>
    </row>
    <row r="2321" spans="14:20">
      <c r="N2321" s="80">
        <v>47</v>
      </c>
      <c r="O2321" s="80">
        <v>47111</v>
      </c>
      <c r="P2321" s="80" t="s">
        <v>2539</v>
      </c>
      <c r="Q2321" s="15" t="str">
        <f t="shared" si="36"/>
        <v>47 - GRANGES-SUR-LOT</v>
      </c>
      <c r="R2321" s="146">
        <v>44569</v>
      </c>
      <c r="S2321" s="146">
        <v>44603</v>
      </c>
      <c r="T2321" s="80" t="s">
        <v>213</v>
      </c>
    </row>
    <row r="2322" spans="14:20">
      <c r="N2322" s="80">
        <v>47</v>
      </c>
      <c r="O2322" s="80">
        <v>47112</v>
      </c>
      <c r="P2322" s="80" t="s">
        <v>2540</v>
      </c>
      <c r="Q2322" s="15" t="str">
        <f t="shared" si="36"/>
        <v>47 - GRATELOUP-SAINT-GAYRAND</v>
      </c>
      <c r="R2322" s="146">
        <v>44569</v>
      </c>
      <c r="S2322" s="146">
        <v>44603</v>
      </c>
      <c r="T2322" s="80" t="s">
        <v>213</v>
      </c>
    </row>
    <row r="2323" spans="14:20">
      <c r="N2323" s="80">
        <v>47</v>
      </c>
      <c r="O2323" s="80">
        <v>47113</v>
      </c>
      <c r="P2323" s="80" t="s">
        <v>2541</v>
      </c>
      <c r="Q2323" s="15" t="str">
        <f t="shared" si="36"/>
        <v>47 - GRAYSSAS</v>
      </c>
      <c r="R2323" s="146"/>
      <c r="S2323" s="146"/>
      <c r="T2323" s="80" t="s">
        <v>213</v>
      </c>
    </row>
    <row r="2324" spans="14:20">
      <c r="N2324" s="80">
        <v>47</v>
      </c>
      <c r="O2324" s="80">
        <v>47117</v>
      </c>
      <c r="P2324" s="80" t="s">
        <v>2542</v>
      </c>
      <c r="Q2324" s="15" t="str">
        <f t="shared" si="36"/>
        <v>47 - HAUTEFAGE-LA TOUR</v>
      </c>
      <c r="R2324" s="146">
        <v>44671</v>
      </c>
      <c r="S2324" s="146">
        <v>44721</v>
      </c>
      <c r="T2324" s="80" t="s">
        <v>213</v>
      </c>
    </row>
    <row r="2325" spans="14:20">
      <c r="N2325" s="80">
        <v>47</v>
      </c>
      <c r="O2325" s="80">
        <v>47118</v>
      </c>
      <c r="P2325" s="80" t="s">
        <v>2543</v>
      </c>
      <c r="Q2325" s="15" t="str">
        <f t="shared" si="36"/>
        <v>47 - HAUTESVIGNES</v>
      </c>
      <c r="R2325" s="146">
        <v>44569</v>
      </c>
      <c r="S2325" s="146">
        <v>44603</v>
      </c>
      <c r="T2325" s="80" t="s">
        <v>213</v>
      </c>
    </row>
    <row r="2326" spans="14:20">
      <c r="N2326" s="80">
        <v>47</v>
      </c>
      <c r="O2326" s="80">
        <v>47119</v>
      </c>
      <c r="P2326" s="80" t="s">
        <v>2544</v>
      </c>
      <c r="Q2326" s="15" t="str">
        <f t="shared" si="36"/>
        <v>47 - HOUEILLÈS</v>
      </c>
      <c r="R2326" s="146"/>
      <c r="S2326" s="146"/>
      <c r="T2326" s="80" t="s">
        <v>213</v>
      </c>
    </row>
    <row r="2327" spans="14:20">
      <c r="N2327" s="80">
        <v>47</v>
      </c>
      <c r="O2327" s="80">
        <v>47122</v>
      </c>
      <c r="P2327" s="80" t="s">
        <v>2545</v>
      </c>
      <c r="Q2327" s="15" t="str">
        <f t="shared" si="36"/>
        <v>47 - LABRETONIE</v>
      </c>
      <c r="R2327" s="146">
        <v>44569</v>
      </c>
      <c r="S2327" s="146">
        <v>44603</v>
      </c>
      <c r="T2327" s="80" t="s">
        <v>213</v>
      </c>
    </row>
    <row r="2328" spans="14:20">
      <c r="N2328" s="80">
        <v>47</v>
      </c>
      <c r="O2328" s="80">
        <v>47123</v>
      </c>
      <c r="P2328" s="80" t="s">
        <v>2546</v>
      </c>
      <c r="Q2328" s="15" t="str">
        <f t="shared" si="36"/>
        <v>47 - LACAPELLE-BIRON</v>
      </c>
      <c r="R2328" s="146">
        <v>44671</v>
      </c>
      <c r="S2328" s="146">
        <v>44740</v>
      </c>
      <c r="T2328" s="80" t="s">
        <v>213</v>
      </c>
    </row>
    <row r="2329" spans="14:20">
      <c r="N2329" s="80">
        <v>47</v>
      </c>
      <c r="O2329" s="80">
        <v>47124</v>
      </c>
      <c r="P2329" s="80" t="s">
        <v>2547</v>
      </c>
      <c r="Q2329" s="15" t="str">
        <f t="shared" si="36"/>
        <v>47 - LACAUSSADE</v>
      </c>
      <c r="R2329" s="146">
        <v>44671</v>
      </c>
      <c r="S2329" s="146">
        <v>44735</v>
      </c>
      <c r="T2329" s="80" t="s">
        <v>213</v>
      </c>
    </row>
    <row r="2330" spans="14:20">
      <c r="N2330" s="80">
        <v>47</v>
      </c>
      <c r="O2330" s="80">
        <v>47125</v>
      </c>
      <c r="P2330" s="80" t="s">
        <v>2548</v>
      </c>
      <c r="Q2330" s="15" t="str">
        <f t="shared" si="36"/>
        <v>47 - LACEPEDE</v>
      </c>
      <c r="R2330" s="146">
        <v>44569</v>
      </c>
      <c r="S2330" s="146">
        <v>44603</v>
      </c>
      <c r="T2330" s="80" t="s">
        <v>213</v>
      </c>
    </row>
    <row r="2331" spans="14:20">
      <c r="N2331" s="80">
        <v>47</v>
      </c>
      <c r="O2331" s="80">
        <v>47126</v>
      </c>
      <c r="P2331" s="80" t="s">
        <v>2549</v>
      </c>
      <c r="Q2331" s="15" t="str">
        <f t="shared" si="36"/>
        <v>47 - LACHAPELLE</v>
      </c>
      <c r="R2331" s="146">
        <v>44671</v>
      </c>
      <c r="S2331" s="146">
        <v>44746</v>
      </c>
      <c r="T2331" s="80" t="s">
        <v>213</v>
      </c>
    </row>
    <row r="2332" spans="14:20">
      <c r="N2332" s="80">
        <v>47</v>
      </c>
      <c r="O2332" s="80">
        <v>47127</v>
      </c>
      <c r="P2332" s="80" t="s">
        <v>2550</v>
      </c>
      <c r="Q2332" s="15" t="str">
        <f t="shared" si="36"/>
        <v>47 - LAFITTE-SUR-LOT</v>
      </c>
      <c r="R2332" s="146">
        <v>44569</v>
      </c>
      <c r="S2332" s="146">
        <v>44603</v>
      </c>
      <c r="T2332" s="80" t="s">
        <v>213</v>
      </c>
    </row>
    <row r="2333" spans="14:20">
      <c r="N2333" s="80">
        <v>47</v>
      </c>
      <c r="O2333" s="80">
        <v>47129</v>
      </c>
      <c r="P2333" s="80" t="s">
        <v>2551</v>
      </c>
      <c r="Q2333" s="15" t="str">
        <f t="shared" si="36"/>
        <v>47 - LAGARRIGUE</v>
      </c>
      <c r="R2333" s="146">
        <v>44569</v>
      </c>
      <c r="S2333" s="146">
        <v>44603</v>
      </c>
      <c r="T2333" s="80" t="s">
        <v>213</v>
      </c>
    </row>
    <row r="2334" spans="14:20">
      <c r="N2334" s="80">
        <v>47</v>
      </c>
      <c r="O2334" s="80">
        <v>47130</v>
      </c>
      <c r="P2334" s="80" t="s">
        <v>2552</v>
      </c>
      <c r="Q2334" s="15" t="str">
        <f t="shared" si="36"/>
        <v>47 - LAGRUERE</v>
      </c>
      <c r="R2334" s="146">
        <v>44569</v>
      </c>
      <c r="S2334" s="146">
        <v>44603</v>
      </c>
      <c r="T2334" s="80" t="s">
        <v>213</v>
      </c>
    </row>
    <row r="2335" spans="14:20">
      <c r="N2335" s="80">
        <v>47</v>
      </c>
      <c r="O2335" s="80">
        <v>47131</v>
      </c>
      <c r="P2335" s="80" t="s">
        <v>2553</v>
      </c>
      <c r="Q2335" s="15" t="str">
        <f t="shared" si="36"/>
        <v>47 - LAGUPIE</v>
      </c>
      <c r="R2335" s="146">
        <v>44686</v>
      </c>
      <c r="S2335" s="146">
        <v>44700</v>
      </c>
      <c r="T2335" s="80" t="s">
        <v>213</v>
      </c>
    </row>
    <row r="2336" spans="14:20">
      <c r="N2336" s="80">
        <v>47</v>
      </c>
      <c r="O2336" s="80">
        <v>47132</v>
      </c>
      <c r="P2336" s="80" t="s">
        <v>2554</v>
      </c>
      <c r="Q2336" s="15" t="str">
        <f t="shared" si="36"/>
        <v>47 - LALANDUSSE</v>
      </c>
      <c r="R2336" s="146">
        <v>44667</v>
      </c>
      <c r="S2336" s="146">
        <v>44750</v>
      </c>
      <c r="T2336" s="80" t="s">
        <v>213</v>
      </c>
    </row>
    <row r="2337" spans="14:20">
      <c r="N2337" s="80">
        <v>47</v>
      </c>
      <c r="O2337" s="80">
        <v>47135</v>
      </c>
      <c r="P2337" s="80" t="s">
        <v>2555</v>
      </c>
      <c r="Q2337" s="15" t="str">
        <f t="shared" si="36"/>
        <v>47 - LAPARADE</v>
      </c>
      <c r="R2337" s="146">
        <v>44569</v>
      </c>
      <c r="S2337" s="146">
        <v>44603</v>
      </c>
      <c r="T2337" s="80" t="s">
        <v>213</v>
      </c>
    </row>
    <row r="2338" spans="14:20">
      <c r="N2338" s="80">
        <v>47</v>
      </c>
      <c r="O2338" s="80">
        <v>47136</v>
      </c>
      <c r="P2338" s="80" t="s">
        <v>2556</v>
      </c>
      <c r="Q2338" s="15" t="str">
        <f t="shared" si="36"/>
        <v>47 - LAPERCHE</v>
      </c>
      <c r="R2338" s="146">
        <v>44671</v>
      </c>
      <c r="S2338" s="146">
        <v>44700</v>
      </c>
      <c r="T2338" s="80" t="s">
        <v>213</v>
      </c>
    </row>
    <row r="2339" spans="14:20">
      <c r="N2339" s="80">
        <v>47</v>
      </c>
      <c r="O2339" s="80">
        <v>47138</v>
      </c>
      <c r="P2339" s="80" t="s">
        <v>2557</v>
      </c>
      <c r="Q2339" s="15" t="str">
        <f t="shared" si="36"/>
        <v>47 - LAROQUE TIMBAUT</v>
      </c>
      <c r="R2339" s="146">
        <v>44686</v>
      </c>
      <c r="S2339" s="146">
        <v>44721</v>
      </c>
      <c r="T2339" s="80" t="s">
        <v>213</v>
      </c>
    </row>
    <row r="2340" spans="14:20">
      <c r="N2340" s="80">
        <v>47</v>
      </c>
      <c r="O2340" s="80">
        <v>47140</v>
      </c>
      <c r="P2340" s="80" t="s">
        <v>2558</v>
      </c>
      <c r="Q2340" s="15" t="str">
        <f t="shared" si="36"/>
        <v>47 - LAUGNAC</v>
      </c>
      <c r="R2340" s="146">
        <v>44671</v>
      </c>
      <c r="S2340" s="146">
        <v>44721</v>
      </c>
      <c r="T2340" s="80" t="s">
        <v>213</v>
      </c>
    </row>
    <row r="2341" spans="14:20">
      <c r="N2341" s="80">
        <v>47</v>
      </c>
      <c r="O2341" s="80">
        <v>47141</v>
      </c>
      <c r="P2341" s="80" t="s">
        <v>2559</v>
      </c>
      <c r="Q2341" s="15" t="str">
        <f t="shared" si="36"/>
        <v>47 - LAUSSOU</v>
      </c>
      <c r="R2341" s="146">
        <v>44664</v>
      </c>
      <c r="S2341" s="146">
        <v>44735</v>
      </c>
      <c r="T2341" s="80" t="s">
        <v>213</v>
      </c>
    </row>
    <row r="2342" spans="14:20">
      <c r="N2342" s="80">
        <v>47</v>
      </c>
      <c r="O2342" s="80">
        <v>47142</v>
      </c>
      <c r="P2342" s="80" t="s">
        <v>2560</v>
      </c>
      <c r="Q2342" s="15" t="str">
        <f t="shared" si="36"/>
        <v>47 - LAUZUN</v>
      </c>
      <c r="R2342" s="146">
        <v>44667</v>
      </c>
      <c r="S2342" s="146">
        <v>44750</v>
      </c>
      <c r="T2342" s="80" t="s">
        <v>213</v>
      </c>
    </row>
    <row r="2343" spans="14:20">
      <c r="N2343" s="80">
        <v>47</v>
      </c>
      <c r="O2343" s="80">
        <v>47143</v>
      </c>
      <c r="P2343" s="80" t="s">
        <v>2561</v>
      </c>
      <c r="Q2343" s="15" t="str">
        <f t="shared" si="36"/>
        <v>47 - LAVARDAC</v>
      </c>
      <c r="R2343" s="146"/>
      <c r="S2343" s="146"/>
      <c r="T2343" s="80" t="s">
        <v>213</v>
      </c>
    </row>
    <row r="2344" spans="14:20">
      <c r="N2344" s="80">
        <v>47</v>
      </c>
      <c r="O2344" s="80">
        <v>47144</v>
      </c>
      <c r="P2344" s="80" t="s">
        <v>2317</v>
      </c>
      <c r="Q2344" s="15" t="str">
        <f t="shared" si="36"/>
        <v>47 - LAVERGNE</v>
      </c>
      <c r="R2344" s="146">
        <v>44672</v>
      </c>
      <c r="S2344" s="146">
        <v>44746</v>
      </c>
      <c r="T2344" s="80" t="s">
        <v>213</v>
      </c>
    </row>
    <row r="2345" spans="14:20">
      <c r="N2345" s="80">
        <v>47</v>
      </c>
      <c r="O2345" s="80">
        <v>47146</v>
      </c>
      <c r="P2345" s="80" t="s">
        <v>2562</v>
      </c>
      <c r="Q2345" s="15" t="str">
        <f t="shared" si="36"/>
        <v>47 - LE LEDAT</v>
      </c>
      <c r="R2345" s="146">
        <v>44664</v>
      </c>
      <c r="S2345" s="146">
        <v>44750</v>
      </c>
      <c r="T2345" s="80" t="s">
        <v>213</v>
      </c>
    </row>
    <row r="2346" spans="14:20">
      <c r="N2346" s="80">
        <v>47</v>
      </c>
      <c r="O2346" s="80">
        <v>47147</v>
      </c>
      <c r="P2346" s="80" t="s">
        <v>2563</v>
      </c>
      <c r="Q2346" s="15" t="str">
        <f t="shared" si="36"/>
        <v>47 - LEVIGNAC-DE-GUYENNE</v>
      </c>
      <c r="R2346" s="146">
        <v>44671</v>
      </c>
      <c r="S2346" s="146">
        <v>44746</v>
      </c>
      <c r="T2346" s="80" t="s">
        <v>213</v>
      </c>
    </row>
    <row r="2347" spans="14:20">
      <c r="N2347" s="80">
        <v>47</v>
      </c>
      <c r="O2347" s="80">
        <v>47150</v>
      </c>
      <c r="P2347" s="80" t="s">
        <v>2564</v>
      </c>
      <c r="Q2347" s="15" t="str">
        <f t="shared" si="36"/>
        <v>47 - LONGUEVILLE</v>
      </c>
      <c r="R2347" s="146">
        <v>44686</v>
      </c>
      <c r="S2347" s="146">
        <v>44700</v>
      </c>
      <c r="T2347" s="80" t="s">
        <v>213</v>
      </c>
    </row>
    <row r="2348" spans="14:20">
      <c r="N2348" s="80">
        <v>47</v>
      </c>
      <c r="O2348" s="80">
        <v>47151</v>
      </c>
      <c r="P2348" s="80" t="s">
        <v>2565</v>
      </c>
      <c r="Q2348" s="15" t="str">
        <f t="shared" si="36"/>
        <v>47 - LOUBES-BERNAC</v>
      </c>
      <c r="R2348" s="146">
        <v>44671</v>
      </c>
      <c r="S2348" s="146">
        <v>44740</v>
      </c>
      <c r="T2348" s="80" t="s">
        <v>213</v>
      </c>
    </row>
    <row r="2349" spans="14:20">
      <c r="N2349" s="80">
        <v>47</v>
      </c>
      <c r="O2349" s="80">
        <v>47152</v>
      </c>
      <c r="P2349" s="80" t="s">
        <v>2566</v>
      </c>
      <c r="Q2349" s="15" t="str">
        <f t="shared" si="36"/>
        <v>47 - LOUGRATTE</v>
      </c>
      <c r="R2349" s="146">
        <v>44664</v>
      </c>
      <c r="S2349" s="146">
        <v>44750</v>
      </c>
      <c r="T2349" s="80" t="s">
        <v>213</v>
      </c>
    </row>
    <row r="2350" spans="14:20">
      <c r="N2350" s="80">
        <v>47</v>
      </c>
      <c r="O2350" s="80">
        <v>47154</v>
      </c>
      <c r="P2350" s="80" t="s">
        <v>2567</v>
      </c>
      <c r="Q2350" s="15" t="str">
        <f t="shared" si="36"/>
        <v>47 - LUSIGNAN PETIT</v>
      </c>
      <c r="R2350" s="146">
        <v>44686</v>
      </c>
      <c r="S2350" s="146">
        <v>44721</v>
      </c>
      <c r="T2350" s="80" t="s">
        <v>213</v>
      </c>
    </row>
    <row r="2351" spans="14:20">
      <c r="N2351" s="80">
        <v>47</v>
      </c>
      <c r="O2351" s="80">
        <v>47155</v>
      </c>
      <c r="P2351" s="80" t="s">
        <v>2568</v>
      </c>
      <c r="Q2351" s="15" t="str">
        <f t="shared" si="36"/>
        <v>47 - MADAILLAN</v>
      </c>
      <c r="R2351" s="146">
        <v>44686</v>
      </c>
      <c r="S2351" s="146">
        <v>44721</v>
      </c>
      <c r="T2351" s="80" t="s">
        <v>213</v>
      </c>
    </row>
    <row r="2352" spans="14:20">
      <c r="N2352" s="80">
        <v>47</v>
      </c>
      <c r="O2352" s="80">
        <v>47157</v>
      </c>
      <c r="P2352" s="80" t="s">
        <v>2569</v>
      </c>
      <c r="Q2352" s="15" t="str">
        <f t="shared" si="36"/>
        <v>47 - MARMANDE</v>
      </c>
      <c r="R2352" s="146">
        <v>44686</v>
      </c>
      <c r="S2352" s="146">
        <v>44700</v>
      </c>
      <c r="T2352" s="80" t="s">
        <v>213</v>
      </c>
    </row>
    <row r="2353" spans="14:20">
      <c r="N2353" s="80">
        <v>47</v>
      </c>
      <c r="O2353" s="80">
        <v>47160</v>
      </c>
      <c r="P2353" s="80" t="s">
        <v>2570</v>
      </c>
      <c r="Q2353" s="15" t="str">
        <f t="shared" si="36"/>
        <v>47 - MASQUIERES</v>
      </c>
      <c r="R2353" s="146">
        <v>44686</v>
      </c>
      <c r="S2353" s="146">
        <v>44760</v>
      </c>
      <c r="T2353" s="80" t="s">
        <v>213</v>
      </c>
    </row>
    <row r="2354" spans="14:20">
      <c r="N2354" s="80">
        <v>47</v>
      </c>
      <c r="O2354" s="80">
        <v>47161</v>
      </c>
      <c r="P2354" s="80" t="s">
        <v>2571</v>
      </c>
      <c r="Q2354" s="15" t="str">
        <f t="shared" si="36"/>
        <v>47 - MASSELS</v>
      </c>
      <c r="R2354" s="146">
        <v>44686</v>
      </c>
      <c r="S2354" s="146">
        <v>44721</v>
      </c>
      <c r="T2354" s="80" t="s">
        <v>213</v>
      </c>
    </row>
    <row r="2355" spans="14:20">
      <c r="N2355" s="80">
        <v>47</v>
      </c>
      <c r="O2355" s="80">
        <v>47162</v>
      </c>
      <c r="P2355" s="80" t="s">
        <v>2572</v>
      </c>
      <c r="Q2355" s="15" t="str">
        <f t="shared" si="36"/>
        <v>47 - MASSOULES</v>
      </c>
      <c r="R2355" s="146">
        <v>44686</v>
      </c>
      <c r="S2355" s="146">
        <v>44721</v>
      </c>
      <c r="T2355" s="80" t="s">
        <v>213</v>
      </c>
    </row>
    <row r="2356" spans="14:20">
      <c r="N2356" s="80">
        <v>47</v>
      </c>
      <c r="O2356" s="80">
        <v>47163</v>
      </c>
      <c r="P2356" s="80" t="s">
        <v>2573</v>
      </c>
      <c r="Q2356" s="15" t="str">
        <f t="shared" si="36"/>
        <v>47 - MAUVEZIN SUR GUPIE</v>
      </c>
      <c r="R2356" s="146">
        <v>44686</v>
      </c>
      <c r="S2356" s="146">
        <v>44721</v>
      </c>
      <c r="T2356" s="80" t="s">
        <v>213</v>
      </c>
    </row>
    <row r="2357" spans="14:20">
      <c r="N2357" s="80">
        <v>47</v>
      </c>
      <c r="O2357" s="80">
        <v>47164</v>
      </c>
      <c r="P2357" s="80" t="s">
        <v>2574</v>
      </c>
      <c r="Q2357" s="15" t="str">
        <f t="shared" si="36"/>
        <v>47 - MAZIERES-NARESSE</v>
      </c>
      <c r="R2357" s="146">
        <v>44667</v>
      </c>
      <c r="S2357" s="146">
        <v>44740</v>
      </c>
      <c r="T2357" s="80" t="s">
        <v>213</v>
      </c>
    </row>
    <row r="2358" spans="14:20">
      <c r="N2358" s="80">
        <v>47</v>
      </c>
      <c r="O2358" s="80">
        <v>47167</v>
      </c>
      <c r="P2358" s="80" t="s">
        <v>2575</v>
      </c>
      <c r="Q2358" s="15" t="str">
        <f t="shared" si="36"/>
        <v>47 - MEZIN</v>
      </c>
      <c r="R2358" s="146">
        <v>44581</v>
      </c>
      <c r="S2358" s="146">
        <v>44662</v>
      </c>
      <c r="T2358" s="80" t="s">
        <v>213</v>
      </c>
    </row>
    <row r="2359" spans="14:20">
      <c r="N2359" s="80">
        <v>47</v>
      </c>
      <c r="O2359" s="80">
        <v>47168</v>
      </c>
      <c r="P2359" s="80" t="s">
        <v>2576</v>
      </c>
      <c r="Q2359" s="15" t="str">
        <f t="shared" si="36"/>
        <v>47 - MIRAMONT-DE-GUYENNE</v>
      </c>
      <c r="R2359" s="146">
        <v>44671</v>
      </c>
      <c r="S2359" s="146">
        <v>44760</v>
      </c>
      <c r="T2359" s="80" t="s">
        <v>213</v>
      </c>
    </row>
    <row r="2360" spans="14:20">
      <c r="N2360" s="80">
        <v>47</v>
      </c>
      <c r="O2360" s="80">
        <v>47170</v>
      </c>
      <c r="P2360" s="80" t="s">
        <v>2577</v>
      </c>
      <c r="Q2360" s="15" t="str">
        <f t="shared" si="36"/>
        <v>47 - MONBAHUS</v>
      </c>
      <c r="R2360" s="146">
        <v>44664</v>
      </c>
      <c r="S2360" s="146">
        <v>44735</v>
      </c>
      <c r="T2360" s="80" t="s">
        <v>213</v>
      </c>
    </row>
    <row r="2361" spans="14:20">
      <c r="N2361" s="80">
        <v>47</v>
      </c>
      <c r="O2361" s="80">
        <v>47171</v>
      </c>
      <c r="P2361" s="80" t="s">
        <v>2578</v>
      </c>
      <c r="Q2361" s="15" t="str">
        <f t="shared" si="36"/>
        <v>47 - MONBALEN</v>
      </c>
      <c r="R2361" s="146">
        <v>44671</v>
      </c>
      <c r="S2361" s="146">
        <v>44721</v>
      </c>
      <c r="T2361" s="80" t="s">
        <v>213</v>
      </c>
    </row>
    <row r="2362" spans="14:20">
      <c r="N2362" s="80">
        <v>47</v>
      </c>
      <c r="O2362" s="80">
        <v>47173</v>
      </c>
      <c r="P2362" s="80" t="s">
        <v>1354</v>
      </c>
      <c r="Q2362" s="15" t="str">
        <f t="shared" si="36"/>
        <v>47 - MONCLAR</v>
      </c>
      <c r="R2362" s="146">
        <v>44569</v>
      </c>
      <c r="S2362" s="146">
        <v>44571</v>
      </c>
      <c r="T2362" s="80" t="s">
        <v>213</v>
      </c>
    </row>
    <row r="2363" spans="14:20">
      <c r="N2363" s="80">
        <v>47</v>
      </c>
      <c r="O2363" s="80">
        <v>47175</v>
      </c>
      <c r="P2363" s="80" t="s">
        <v>2579</v>
      </c>
      <c r="Q2363" s="15" t="str">
        <f t="shared" si="36"/>
        <v>47 - MONFLANQUIN</v>
      </c>
      <c r="R2363" s="146">
        <v>44664</v>
      </c>
      <c r="S2363" s="146">
        <v>44750</v>
      </c>
      <c r="T2363" s="80" t="s">
        <v>213</v>
      </c>
    </row>
    <row r="2364" spans="14:20">
      <c r="N2364" s="80">
        <v>47</v>
      </c>
      <c r="O2364" s="80">
        <v>47176</v>
      </c>
      <c r="P2364" s="80" t="s">
        <v>2580</v>
      </c>
      <c r="Q2364" s="15" t="str">
        <f t="shared" si="36"/>
        <v>47 - MONGAILLARD</v>
      </c>
      <c r="R2364" s="146">
        <v>44686</v>
      </c>
      <c r="S2364" s="146">
        <v>44700</v>
      </c>
      <c r="T2364" s="80" t="s">
        <v>213</v>
      </c>
    </row>
    <row r="2365" spans="14:20">
      <c r="N2365" s="80">
        <v>47</v>
      </c>
      <c r="O2365" s="80">
        <v>47177</v>
      </c>
      <c r="P2365" s="80" t="s">
        <v>2581</v>
      </c>
      <c r="Q2365" s="15" t="str">
        <f t="shared" si="36"/>
        <v>47 - MONHEURT</v>
      </c>
      <c r="R2365" s="146">
        <v>44569</v>
      </c>
      <c r="S2365" s="146">
        <v>44603</v>
      </c>
      <c r="T2365" s="80" t="s">
        <v>213</v>
      </c>
    </row>
    <row r="2366" spans="14:20">
      <c r="N2366" s="80">
        <v>47</v>
      </c>
      <c r="O2366" s="80">
        <v>47178</v>
      </c>
      <c r="P2366" s="80" t="s">
        <v>2582</v>
      </c>
      <c r="Q2366" s="15" t="str">
        <f t="shared" si="36"/>
        <v>47 - MONSEGUR</v>
      </c>
      <c r="R2366" s="146">
        <v>44671</v>
      </c>
      <c r="S2366" s="146">
        <v>44700</v>
      </c>
      <c r="T2366" s="80" t="s">
        <v>213</v>
      </c>
    </row>
    <row r="2367" spans="14:20">
      <c r="N2367" s="80">
        <v>47</v>
      </c>
      <c r="O2367" s="80">
        <v>47179</v>
      </c>
      <c r="P2367" s="80" t="s">
        <v>2583</v>
      </c>
      <c r="Q2367" s="15" t="str">
        <f t="shared" si="36"/>
        <v>47 - MONSEMPRON-LIBOS</v>
      </c>
      <c r="R2367" s="146">
        <v>44671</v>
      </c>
      <c r="S2367" s="146">
        <v>44700</v>
      </c>
      <c r="T2367" s="80" t="s">
        <v>213</v>
      </c>
    </row>
    <row r="2368" spans="14:20">
      <c r="N2368" s="80">
        <v>47</v>
      </c>
      <c r="O2368" s="80">
        <v>47180</v>
      </c>
      <c r="P2368" s="80" t="s">
        <v>2584</v>
      </c>
      <c r="Q2368" s="15" t="str">
        <f t="shared" si="36"/>
        <v>47 - MONTAGNAC SUR AUVIGNON</v>
      </c>
      <c r="R2368" s="146">
        <v>44686</v>
      </c>
      <c r="S2368" s="146">
        <v>44700</v>
      </c>
      <c r="T2368" s="80" t="s">
        <v>213</v>
      </c>
    </row>
    <row r="2369" spans="14:20">
      <c r="N2369" s="80">
        <v>47</v>
      </c>
      <c r="O2369" s="80">
        <v>47181</v>
      </c>
      <c r="P2369" s="80" t="s">
        <v>2585</v>
      </c>
      <c r="Q2369" s="15" t="str">
        <f t="shared" si="36"/>
        <v>47 - MONTAGNAC-SUR-LEDE</v>
      </c>
      <c r="R2369" s="146">
        <v>44671</v>
      </c>
      <c r="S2369" s="146">
        <v>44735</v>
      </c>
      <c r="T2369" s="80" t="s">
        <v>213</v>
      </c>
    </row>
    <row r="2370" spans="14:20">
      <c r="N2370" s="80">
        <v>47</v>
      </c>
      <c r="O2370" s="80">
        <v>47182</v>
      </c>
      <c r="P2370" s="80" t="s">
        <v>2586</v>
      </c>
      <c r="Q2370" s="15" t="str">
        <f t="shared" si="36"/>
        <v>47 - MONTASTRUC</v>
      </c>
      <c r="R2370" s="146">
        <v>44664</v>
      </c>
      <c r="S2370" s="146">
        <v>44735</v>
      </c>
      <c r="T2370" s="80" t="s">
        <v>213</v>
      </c>
    </row>
    <row r="2371" spans="14:20">
      <c r="N2371" s="80">
        <v>47</v>
      </c>
      <c r="O2371" s="80">
        <v>47183</v>
      </c>
      <c r="P2371" s="80" t="s">
        <v>2587</v>
      </c>
      <c r="Q2371" s="15" t="str">
        <f t="shared" si="36"/>
        <v>47 - MONTAURIOL</v>
      </c>
      <c r="R2371" s="146">
        <v>44664</v>
      </c>
      <c r="S2371" s="146">
        <v>44700</v>
      </c>
      <c r="T2371" s="80" t="s">
        <v>213</v>
      </c>
    </row>
    <row r="2372" spans="14:20">
      <c r="N2372" s="80">
        <v>47</v>
      </c>
      <c r="O2372" s="80">
        <v>47184</v>
      </c>
      <c r="P2372" s="80" t="s">
        <v>872</v>
      </c>
      <c r="Q2372" s="15" t="str">
        <f t="shared" si="36"/>
        <v>47 - MONTAUT</v>
      </c>
      <c r="R2372" s="146">
        <v>44674</v>
      </c>
      <c r="S2372" s="146">
        <v>44750</v>
      </c>
      <c r="T2372" s="80" t="s">
        <v>213</v>
      </c>
    </row>
    <row r="2373" spans="14:20">
      <c r="N2373" s="80">
        <v>47</v>
      </c>
      <c r="O2373" s="80">
        <v>47185</v>
      </c>
      <c r="P2373" s="80" t="s">
        <v>2588</v>
      </c>
      <c r="Q2373" s="15" t="str">
        <f t="shared" si="36"/>
        <v>47 - MONTAYRAL</v>
      </c>
      <c r="R2373" s="146">
        <v>44664</v>
      </c>
      <c r="S2373" s="146"/>
      <c r="T2373" s="80" t="s">
        <v>213</v>
      </c>
    </row>
    <row r="2374" spans="14:20">
      <c r="N2374" s="80">
        <v>47</v>
      </c>
      <c r="O2374" s="80">
        <v>47186</v>
      </c>
      <c r="P2374" s="80" t="s">
        <v>2589</v>
      </c>
      <c r="Q2374" s="15" t="str">
        <f t="shared" si="36"/>
        <v>47 - MONTESQUIEU</v>
      </c>
      <c r="R2374" s="146">
        <v>44686</v>
      </c>
      <c r="S2374" s="146">
        <v>44700</v>
      </c>
      <c r="T2374" s="80" t="s">
        <v>213</v>
      </c>
    </row>
    <row r="2375" spans="14:20">
      <c r="N2375" s="80">
        <v>47</v>
      </c>
      <c r="O2375" s="80">
        <v>47187</v>
      </c>
      <c r="P2375" s="80" t="s">
        <v>2590</v>
      </c>
      <c r="Q2375" s="15" t="str">
        <f t="shared" si="36"/>
        <v>47 - MONTETON</v>
      </c>
      <c r="R2375" s="146">
        <v>44671</v>
      </c>
      <c r="S2375" s="146">
        <v>44760</v>
      </c>
      <c r="T2375" s="80" t="s">
        <v>213</v>
      </c>
    </row>
    <row r="2376" spans="14:20">
      <c r="N2376" s="80">
        <v>47</v>
      </c>
      <c r="O2376" s="80">
        <v>47188</v>
      </c>
      <c r="P2376" s="80" t="s">
        <v>2591</v>
      </c>
      <c r="Q2376" s="15" t="str">
        <f t="shared" si="36"/>
        <v>47 - MONTIGNAC-DE-LAUZUN</v>
      </c>
      <c r="R2376" s="146">
        <v>44664</v>
      </c>
      <c r="S2376" s="146">
        <v>44735</v>
      </c>
      <c r="T2376" s="80" t="s">
        <v>213</v>
      </c>
    </row>
    <row r="2377" spans="14:20">
      <c r="N2377" s="80">
        <v>47</v>
      </c>
      <c r="O2377" s="80">
        <v>47189</v>
      </c>
      <c r="P2377" s="80" t="s">
        <v>2592</v>
      </c>
      <c r="Q2377" s="15" t="str">
        <f t="shared" si="36"/>
        <v>47 - MONTIGNAC-TOUPINERIE</v>
      </c>
      <c r="R2377" s="146">
        <v>44671</v>
      </c>
      <c r="S2377" s="146">
        <v>44746</v>
      </c>
      <c r="T2377" s="80" t="s">
        <v>213</v>
      </c>
    </row>
    <row r="2378" spans="14:20">
      <c r="N2378" s="80">
        <v>47</v>
      </c>
      <c r="O2378" s="80">
        <v>47190</v>
      </c>
      <c r="P2378" s="80" t="s">
        <v>2593</v>
      </c>
      <c r="Q2378" s="15" t="str">
        <f t="shared" si="36"/>
        <v>47 - MONTPEZAT</v>
      </c>
      <c r="R2378" s="146">
        <v>44569</v>
      </c>
      <c r="S2378" s="146">
        <v>44571</v>
      </c>
      <c r="T2378" s="80" t="s">
        <v>213</v>
      </c>
    </row>
    <row r="2379" spans="14:20">
      <c r="N2379" s="80">
        <v>47</v>
      </c>
      <c r="O2379" s="80">
        <v>47192</v>
      </c>
      <c r="P2379" s="80" t="s">
        <v>2594</v>
      </c>
      <c r="Q2379" s="15" t="str">
        <f t="shared" si="36"/>
        <v>47 - MONVIEL</v>
      </c>
      <c r="R2379" s="146">
        <v>44664</v>
      </c>
      <c r="S2379" s="146">
        <v>44735</v>
      </c>
      <c r="T2379" s="80" t="s">
        <v>213</v>
      </c>
    </row>
    <row r="2380" spans="14:20">
      <c r="N2380" s="80">
        <v>47</v>
      </c>
      <c r="O2380" s="80">
        <v>47193</v>
      </c>
      <c r="P2380" s="80" t="s">
        <v>2595</v>
      </c>
      <c r="Q2380" s="15" t="str">
        <f t="shared" ref="Q2380:Q2443" si="37">CONCATENATE(N2380," - ",P2380)</f>
        <v>47 - MOULINET</v>
      </c>
      <c r="R2380" s="146">
        <v>44664</v>
      </c>
      <c r="S2380" s="146">
        <v>44750</v>
      </c>
      <c r="T2380" s="80" t="s">
        <v>213</v>
      </c>
    </row>
    <row r="2381" spans="14:20">
      <c r="N2381" s="80">
        <v>47</v>
      </c>
      <c r="O2381" s="80">
        <v>47194</v>
      </c>
      <c r="P2381" s="80" t="s">
        <v>2596</v>
      </c>
      <c r="Q2381" s="15" t="str">
        <f t="shared" si="37"/>
        <v>47 - MOUSTIER</v>
      </c>
      <c r="R2381" s="146">
        <v>44671</v>
      </c>
      <c r="S2381" s="146">
        <v>44760</v>
      </c>
      <c r="T2381" s="80" t="s">
        <v>213</v>
      </c>
    </row>
    <row r="2382" spans="14:20">
      <c r="N2382" s="80">
        <v>47</v>
      </c>
      <c r="O2382" s="80">
        <v>47195</v>
      </c>
      <c r="P2382" s="80" t="s">
        <v>2597</v>
      </c>
      <c r="Q2382" s="15" t="str">
        <f t="shared" si="37"/>
        <v>47 - NÉRAC</v>
      </c>
      <c r="R2382" s="146"/>
      <c r="S2382" s="146"/>
      <c r="T2382" s="80" t="s">
        <v>213</v>
      </c>
    </row>
    <row r="2383" spans="14:20">
      <c r="N2383" s="80">
        <v>47</v>
      </c>
      <c r="O2383" s="80">
        <v>47196</v>
      </c>
      <c r="P2383" s="80" t="s">
        <v>2598</v>
      </c>
      <c r="Q2383" s="15" t="str">
        <f t="shared" si="37"/>
        <v>47 - NICOLE</v>
      </c>
      <c r="R2383" s="146">
        <v>44569</v>
      </c>
      <c r="S2383" s="146">
        <v>44603</v>
      </c>
      <c r="T2383" s="80" t="s">
        <v>213</v>
      </c>
    </row>
    <row r="2384" spans="14:20">
      <c r="N2384" s="80">
        <v>47</v>
      </c>
      <c r="O2384" s="80">
        <v>47198</v>
      </c>
      <c r="P2384" s="80" t="s">
        <v>2599</v>
      </c>
      <c r="Q2384" s="15" t="str">
        <f t="shared" si="37"/>
        <v>47 - PAILLOLES</v>
      </c>
      <c r="R2384" s="146">
        <v>44664</v>
      </c>
      <c r="S2384" s="146">
        <v>44794</v>
      </c>
      <c r="T2384" s="80" t="s">
        <v>213</v>
      </c>
    </row>
    <row r="2385" spans="14:20">
      <c r="N2385" s="80">
        <v>47</v>
      </c>
      <c r="O2385" s="80">
        <v>47199</v>
      </c>
      <c r="P2385" s="80" t="s">
        <v>2600</v>
      </c>
      <c r="Q2385" s="15" t="str">
        <f t="shared" si="37"/>
        <v>47 - PARDAILLAN</v>
      </c>
      <c r="R2385" s="146">
        <v>44671</v>
      </c>
      <c r="S2385" s="146">
        <v>44746</v>
      </c>
      <c r="T2385" s="80" t="s">
        <v>213</v>
      </c>
    </row>
    <row r="2386" spans="14:20">
      <c r="N2386" s="80">
        <v>47</v>
      </c>
      <c r="O2386" s="80">
        <v>47200</v>
      </c>
      <c r="P2386" s="80" t="s">
        <v>2601</v>
      </c>
      <c r="Q2386" s="15" t="str">
        <f t="shared" si="37"/>
        <v>47 - PARRANQUET</v>
      </c>
      <c r="R2386" s="146">
        <v>44671</v>
      </c>
      <c r="S2386" s="146">
        <v>44740</v>
      </c>
      <c r="T2386" s="80" t="s">
        <v>213</v>
      </c>
    </row>
    <row r="2387" spans="14:20">
      <c r="N2387" s="80">
        <v>47</v>
      </c>
      <c r="O2387" s="80">
        <v>47201</v>
      </c>
      <c r="P2387" s="80" t="s">
        <v>2602</v>
      </c>
      <c r="Q2387" s="15" t="str">
        <f t="shared" si="37"/>
        <v>47 - LE PASSAGE</v>
      </c>
      <c r="R2387" s="146">
        <v>44686</v>
      </c>
      <c r="S2387" s="146">
        <v>44700</v>
      </c>
      <c r="T2387" s="80" t="s">
        <v>213</v>
      </c>
    </row>
    <row r="2388" spans="14:20">
      <c r="N2388" s="80">
        <v>47</v>
      </c>
      <c r="O2388" s="80">
        <v>47202</v>
      </c>
      <c r="P2388" s="80" t="s">
        <v>2603</v>
      </c>
      <c r="Q2388" s="15" t="str">
        <f t="shared" si="37"/>
        <v>47 - PAULHIAC</v>
      </c>
      <c r="R2388" s="146">
        <v>44671</v>
      </c>
      <c r="S2388" s="146">
        <v>44735</v>
      </c>
      <c r="T2388" s="80" t="s">
        <v>213</v>
      </c>
    </row>
    <row r="2389" spans="14:20">
      <c r="N2389" s="80">
        <v>47</v>
      </c>
      <c r="O2389" s="80">
        <v>47203</v>
      </c>
      <c r="P2389" s="80" t="s">
        <v>2604</v>
      </c>
      <c r="Q2389" s="15" t="str">
        <f t="shared" si="37"/>
        <v>47 - PENNE-D’AGENAIS</v>
      </c>
      <c r="R2389" s="146">
        <v>44671</v>
      </c>
      <c r="S2389" s="146">
        <v>44721</v>
      </c>
      <c r="T2389" s="80" t="s">
        <v>213</v>
      </c>
    </row>
    <row r="2390" spans="14:20">
      <c r="N2390" s="80">
        <v>47</v>
      </c>
      <c r="O2390" s="80">
        <v>47204</v>
      </c>
      <c r="P2390" s="80" t="s">
        <v>2605</v>
      </c>
      <c r="Q2390" s="15" t="str">
        <f t="shared" si="37"/>
        <v>47 - PEYRIERE</v>
      </c>
      <c r="R2390" s="146">
        <v>44671</v>
      </c>
      <c r="S2390" s="146">
        <v>44746</v>
      </c>
      <c r="T2390" s="80" t="s">
        <v>213</v>
      </c>
    </row>
    <row r="2391" spans="14:20">
      <c r="N2391" s="80">
        <v>47</v>
      </c>
      <c r="O2391" s="80">
        <v>47206</v>
      </c>
      <c r="P2391" s="80" t="s">
        <v>2606</v>
      </c>
      <c r="Q2391" s="15" t="str">
        <f t="shared" si="37"/>
        <v>47 - PINEL-HAUTERIVE</v>
      </c>
      <c r="R2391" s="146">
        <v>44667</v>
      </c>
      <c r="S2391" s="146">
        <v>44750</v>
      </c>
      <c r="T2391" s="80" t="s">
        <v>213</v>
      </c>
    </row>
    <row r="2392" spans="14:20">
      <c r="N2392" s="80">
        <v>47</v>
      </c>
      <c r="O2392" s="80">
        <v>47207</v>
      </c>
      <c r="P2392" s="80" t="s">
        <v>2607</v>
      </c>
      <c r="Q2392" s="15" t="str">
        <f t="shared" si="37"/>
        <v>47 - POMPIEY</v>
      </c>
      <c r="R2392" s="146"/>
      <c r="S2392" s="146"/>
      <c r="T2392" s="80" t="s">
        <v>213</v>
      </c>
    </row>
    <row r="2393" spans="14:20">
      <c r="N2393" s="80">
        <v>47</v>
      </c>
      <c r="O2393" s="80">
        <v>47209</v>
      </c>
      <c r="P2393" s="80" t="s">
        <v>2608</v>
      </c>
      <c r="Q2393" s="15" t="str">
        <f t="shared" si="37"/>
        <v>47 - PONT DU CASSE</v>
      </c>
      <c r="R2393" s="146">
        <v>44686</v>
      </c>
      <c r="S2393" s="146">
        <v>44700</v>
      </c>
      <c r="T2393" s="80" t="s">
        <v>213</v>
      </c>
    </row>
    <row r="2394" spans="14:20">
      <c r="N2394" s="80">
        <v>47</v>
      </c>
      <c r="O2394" s="80">
        <v>47210</v>
      </c>
      <c r="P2394" s="80" t="s">
        <v>2609</v>
      </c>
      <c r="Q2394" s="15" t="str">
        <f t="shared" si="37"/>
        <v>47 - PORT SAINTE MARIE</v>
      </c>
      <c r="R2394" s="146">
        <v>44686</v>
      </c>
      <c r="S2394" s="146">
        <v>44721</v>
      </c>
      <c r="T2394" s="80" t="s">
        <v>213</v>
      </c>
    </row>
    <row r="2395" spans="14:20">
      <c r="N2395" s="80">
        <v>47</v>
      </c>
      <c r="O2395" s="80">
        <v>47211</v>
      </c>
      <c r="P2395" s="80" t="s">
        <v>2610</v>
      </c>
      <c r="Q2395" s="15" t="str">
        <f t="shared" si="37"/>
        <v>47 - POUDENAS</v>
      </c>
      <c r="R2395" s="146">
        <v>44581</v>
      </c>
      <c r="S2395" s="146">
        <v>44662</v>
      </c>
      <c r="T2395" s="80" t="s">
        <v>213</v>
      </c>
    </row>
    <row r="2396" spans="14:20">
      <c r="N2396" s="80">
        <v>47</v>
      </c>
      <c r="O2396" s="80">
        <v>47213</v>
      </c>
      <c r="P2396" s="80" t="s">
        <v>2611</v>
      </c>
      <c r="Q2396" s="15" t="str">
        <f t="shared" si="37"/>
        <v>47 - PRAYSSAS</v>
      </c>
      <c r="R2396" s="146">
        <v>44673</v>
      </c>
      <c r="S2396" s="146">
        <v>44721</v>
      </c>
      <c r="T2396" s="80" t="s">
        <v>213</v>
      </c>
    </row>
    <row r="2397" spans="14:20">
      <c r="N2397" s="80">
        <v>47</v>
      </c>
      <c r="O2397" s="80">
        <v>47214</v>
      </c>
      <c r="P2397" s="80" t="s">
        <v>2612</v>
      </c>
      <c r="Q2397" s="15" t="str">
        <f t="shared" si="37"/>
        <v>47 - PUCH-D'AGENAIS</v>
      </c>
      <c r="R2397" s="146">
        <v>44569</v>
      </c>
      <c r="S2397" s="146">
        <v>44571</v>
      </c>
      <c r="T2397" s="80" t="s">
        <v>213</v>
      </c>
    </row>
    <row r="2398" spans="14:20">
      <c r="N2398" s="80">
        <v>47</v>
      </c>
      <c r="O2398" s="80">
        <v>47215</v>
      </c>
      <c r="P2398" s="80" t="s">
        <v>2613</v>
      </c>
      <c r="Q2398" s="15" t="str">
        <f t="shared" si="37"/>
        <v>47 - PUJOLS</v>
      </c>
      <c r="R2398" s="146">
        <v>44671</v>
      </c>
      <c r="S2398" s="146">
        <v>44700</v>
      </c>
      <c r="T2398" s="80" t="s">
        <v>213</v>
      </c>
    </row>
    <row r="2399" spans="14:20">
      <c r="N2399" s="80">
        <v>47</v>
      </c>
      <c r="O2399" s="80">
        <v>47216</v>
      </c>
      <c r="P2399" s="80" t="s">
        <v>2614</v>
      </c>
      <c r="Q2399" s="15" t="str">
        <f t="shared" si="37"/>
        <v>47 - PUYMICLAN</v>
      </c>
      <c r="R2399" s="146">
        <v>44671</v>
      </c>
      <c r="S2399" s="146">
        <v>44746</v>
      </c>
      <c r="T2399" s="80" t="s">
        <v>213</v>
      </c>
    </row>
    <row r="2400" spans="14:20">
      <c r="N2400" s="80">
        <v>47</v>
      </c>
      <c r="O2400" s="80">
        <v>47217</v>
      </c>
      <c r="P2400" s="80" t="s">
        <v>2615</v>
      </c>
      <c r="Q2400" s="15" t="str">
        <f t="shared" si="37"/>
        <v>47 - PUYMIROL</v>
      </c>
      <c r="R2400" s="146">
        <v>44686</v>
      </c>
      <c r="S2400" s="146">
        <v>44700</v>
      </c>
      <c r="T2400" s="80" t="s">
        <v>213</v>
      </c>
    </row>
    <row r="2401" spans="14:20">
      <c r="N2401" s="80">
        <v>47</v>
      </c>
      <c r="O2401" s="80">
        <v>47218</v>
      </c>
      <c r="P2401" s="80" t="s">
        <v>2616</v>
      </c>
      <c r="Q2401" s="15" t="str">
        <f t="shared" si="37"/>
        <v>47 - PUYSSERAMPION</v>
      </c>
      <c r="R2401" s="146">
        <v>44671</v>
      </c>
      <c r="S2401" s="146">
        <v>44760</v>
      </c>
      <c r="T2401" s="80" t="s">
        <v>213</v>
      </c>
    </row>
    <row r="2402" spans="14:20">
      <c r="N2402" s="80">
        <v>47</v>
      </c>
      <c r="O2402" s="80">
        <v>47219</v>
      </c>
      <c r="P2402" s="80" t="s">
        <v>2617</v>
      </c>
      <c r="Q2402" s="15" t="str">
        <f t="shared" si="37"/>
        <v>47 - RAYET</v>
      </c>
      <c r="R2402" s="146">
        <v>44671</v>
      </c>
      <c r="S2402" s="146">
        <v>44740</v>
      </c>
      <c r="T2402" s="80" t="s">
        <v>213</v>
      </c>
    </row>
    <row r="2403" spans="14:20">
      <c r="N2403" s="80">
        <v>47</v>
      </c>
      <c r="O2403" s="80">
        <v>47220</v>
      </c>
      <c r="P2403" s="80" t="s">
        <v>2618</v>
      </c>
      <c r="Q2403" s="15" t="str">
        <f t="shared" si="37"/>
        <v>47 - RAZIMET</v>
      </c>
      <c r="R2403" s="146">
        <v>44569</v>
      </c>
      <c r="S2403" s="146">
        <v>44571</v>
      </c>
      <c r="T2403" s="80" t="s">
        <v>213</v>
      </c>
    </row>
    <row r="2404" spans="14:20">
      <c r="N2404" s="80">
        <v>47</v>
      </c>
      <c r="O2404" s="80">
        <v>47221</v>
      </c>
      <c r="P2404" s="80" t="s">
        <v>2619</v>
      </c>
      <c r="Q2404" s="15" t="str">
        <f t="shared" si="37"/>
        <v>47 - RÉAUP-LISSE</v>
      </c>
      <c r="R2404" s="146"/>
      <c r="S2404" s="146"/>
      <c r="T2404" s="80" t="s">
        <v>213</v>
      </c>
    </row>
    <row r="2405" spans="14:20">
      <c r="N2405" s="80">
        <v>47</v>
      </c>
      <c r="O2405" s="80">
        <v>47223</v>
      </c>
      <c r="P2405" s="80" t="s">
        <v>2620</v>
      </c>
      <c r="Q2405" s="15" t="str">
        <f t="shared" si="37"/>
        <v>47 - RIVES</v>
      </c>
      <c r="R2405" s="146">
        <v>44671</v>
      </c>
      <c r="S2405" s="146">
        <v>44740</v>
      </c>
      <c r="T2405" s="80" t="s">
        <v>213</v>
      </c>
    </row>
    <row r="2406" spans="14:20">
      <c r="N2406" s="80">
        <v>47</v>
      </c>
      <c r="O2406" s="80">
        <v>47225</v>
      </c>
      <c r="P2406" s="80" t="s">
        <v>1418</v>
      </c>
      <c r="Q2406" s="15" t="str">
        <f t="shared" si="37"/>
        <v>47 - ROQUEFORT</v>
      </c>
      <c r="R2406" s="146">
        <v>44686</v>
      </c>
      <c r="S2406" s="146">
        <v>44700</v>
      </c>
      <c r="T2406" s="80" t="s">
        <v>213</v>
      </c>
    </row>
    <row r="2407" spans="14:20">
      <c r="N2407" s="80">
        <v>47</v>
      </c>
      <c r="O2407" s="80">
        <v>47226</v>
      </c>
      <c r="P2407" s="80" t="s">
        <v>2621</v>
      </c>
      <c r="Q2407" s="15" t="str">
        <f t="shared" si="37"/>
        <v>47 - ROUMAGNE</v>
      </c>
      <c r="R2407" s="146">
        <v>44672</v>
      </c>
      <c r="S2407" s="146">
        <v>44760</v>
      </c>
      <c r="T2407" s="80" t="s">
        <v>213</v>
      </c>
    </row>
    <row r="2408" spans="14:20">
      <c r="N2408" s="80">
        <v>47</v>
      </c>
      <c r="O2408" s="80">
        <v>47228</v>
      </c>
      <c r="P2408" s="80" t="s">
        <v>2622</v>
      </c>
      <c r="Q2408" s="15" t="str">
        <f t="shared" si="37"/>
        <v>47 - SAINT-ANTOINE-DE-FICALBA</v>
      </c>
      <c r="R2408" s="146">
        <v>44671</v>
      </c>
      <c r="S2408" s="146">
        <v>44721</v>
      </c>
      <c r="T2408" s="80" t="s">
        <v>213</v>
      </c>
    </row>
    <row r="2409" spans="14:20">
      <c r="N2409" s="80">
        <v>47</v>
      </c>
      <c r="O2409" s="80">
        <v>47229</v>
      </c>
      <c r="P2409" s="80" t="s">
        <v>934</v>
      </c>
      <c r="Q2409" s="15" t="str">
        <f t="shared" si="37"/>
        <v>47 - SAINT-ASTIER</v>
      </c>
      <c r="R2409" s="146">
        <v>44671</v>
      </c>
      <c r="S2409" s="146">
        <v>44740</v>
      </c>
      <c r="T2409" s="80" t="s">
        <v>213</v>
      </c>
    </row>
    <row r="2410" spans="14:20">
      <c r="N2410" s="80">
        <v>47</v>
      </c>
      <c r="O2410" s="80">
        <v>47230</v>
      </c>
      <c r="P2410" s="80" t="s">
        <v>1857</v>
      </c>
      <c r="Q2410" s="15" t="str">
        <f t="shared" si="37"/>
        <v>47 - SAINT-AUBIN</v>
      </c>
      <c r="R2410" s="146">
        <v>44671</v>
      </c>
      <c r="S2410" s="146">
        <v>44735</v>
      </c>
      <c r="T2410" s="80" t="s">
        <v>213</v>
      </c>
    </row>
    <row r="2411" spans="14:20">
      <c r="N2411" s="80">
        <v>47</v>
      </c>
      <c r="O2411" s="80">
        <v>47231</v>
      </c>
      <c r="P2411" s="80" t="s">
        <v>489</v>
      </c>
      <c r="Q2411" s="15" t="str">
        <f t="shared" si="37"/>
        <v>47 - SAINT-AVIT</v>
      </c>
      <c r="R2411" s="146">
        <v>44671</v>
      </c>
      <c r="S2411" s="146">
        <v>44746</v>
      </c>
      <c r="T2411" s="80" t="s">
        <v>213</v>
      </c>
    </row>
    <row r="2412" spans="14:20">
      <c r="N2412" s="80">
        <v>47</v>
      </c>
      <c r="O2412" s="80">
        <v>47232</v>
      </c>
      <c r="P2412" s="80" t="s">
        <v>2623</v>
      </c>
      <c r="Q2412" s="15" t="str">
        <f t="shared" si="37"/>
        <v>47 - SAINT-BARTHELEMY</v>
      </c>
      <c r="R2412" s="146">
        <v>44671</v>
      </c>
      <c r="S2412" s="146">
        <v>44746</v>
      </c>
      <c r="T2412" s="80" t="s">
        <v>213</v>
      </c>
    </row>
    <row r="2413" spans="14:20">
      <c r="N2413" s="80">
        <v>47</v>
      </c>
      <c r="O2413" s="80">
        <v>47233</v>
      </c>
      <c r="P2413" s="80" t="s">
        <v>2624</v>
      </c>
      <c r="Q2413" s="15" t="str">
        <f t="shared" si="37"/>
        <v>47 - SAINTE BAZEILLE</v>
      </c>
      <c r="R2413" s="146">
        <v>44686</v>
      </c>
      <c r="S2413" s="146">
        <v>44700</v>
      </c>
      <c r="T2413" s="80" t="s">
        <v>213</v>
      </c>
    </row>
    <row r="2414" spans="14:20">
      <c r="N2414" s="80">
        <v>47</v>
      </c>
      <c r="O2414" s="80">
        <v>47234</v>
      </c>
      <c r="P2414" s="80" t="s">
        <v>2625</v>
      </c>
      <c r="Q2414" s="15" t="str">
        <f t="shared" si="37"/>
        <v>47 - SAINT CAPRAIS DE LERM</v>
      </c>
      <c r="R2414" s="146">
        <v>44686</v>
      </c>
      <c r="S2414" s="146">
        <v>44700</v>
      </c>
      <c r="T2414" s="80" t="s">
        <v>213</v>
      </c>
    </row>
    <row r="2415" spans="14:20">
      <c r="N2415" s="80">
        <v>47</v>
      </c>
      <c r="O2415" s="80">
        <v>47235</v>
      </c>
      <c r="P2415" s="80" t="s">
        <v>2626</v>
      </c>
      <c r="Q2415" s="15" t="str">
        <f t="shared" si="37"/>
        <v>47 - SAINT-COLOMB-DE-LAUZUN</v>
      </c>
      <c r="R2415" s="146">
        <v>44667</v>
      </c>
      <c r="S2415" s="146">
        <v>44750</v>
      </c>
      <c r="T2415" s="80" t="s">
        <v>213</v>
      </c>
    </row>
    <row r="2416" spans="14:20">
      <c r="N2416" s="80">
        <v>47</v>
      </c>
      <c r="O2416" s="80">
        <v>47236</v>
      </c>
      <c r="P2416" s="80" t="s">
        <v>2627</v>
      </c>
      <c r="Q2416" s="15" t="str">
        <f t="shared" si="37"/>
        <v>47 - SAINTE COLOMBE DE DURAS</v>
      </c>
      <c r="R2416" s="146">
        <v>44686</v>
      </c>
      <c r="S2416" s="146">
        <v>44832</v>
      </c>
      <c r="T2416" s="80" t="s">
        <v>213</v>
      </c>
    </row>
    <row r="2417" spans="14:20">
      <c r="N2417" s="80">
        <v>47</v>
      </c>
      <c r="O2417" s="80">
        <v>47237</v>
      </c>
      <c r="P2417" s="80" t="s">
        <v>2628</v>
      </c>
      <c r="Q2417" s="15" t="str">
        <f t="shared" si="37"/>
        <v>47 - SAINTE-COLOMBE-DE-VILLENEUVE</v>
      </c>
      <c r="R2417" s="146">
        <v>44671</v>
      </c>
      <c r="S2417" s="146">
        <v>44700</v>
      </c>
      <c r="T2417" s="80" t="s">
        <v>213</v>
      </c>
    </row>
    <row r="2418" spans="14:20">
      <c r="N2418" s="80">
        <v>47</v>
      </c>
      <c r="O2418" s="80">
        <v>47238</v>
      </c>
      <c r="P2418" s="80" t="s">
        <v>2629</v>
      </c>
      <c r="Q2418" s="15" t="str">
        <f t="shared" si="37"/>
        <v>47 - SAINTE COLOMBE EN BRUILHOIS</v>
      </c>
      <c r="R2418" s="146">
        <v>44686</v>
      </c>
      <c r="S2418" s="146">
        <v>44700</v>
      </c>
      <c r="T2418" s="80" t="s">
        <v>213</v>
      </c>
    </row>
    <row r="2419" spans="14:20">
      <c r="N2419" s="80">
        <v>47</v>
      </c>
      <c r="O2419" s="80">
        <v>47239</v>
      </c>
      <c r="P2419" s="80" t="s">
        <v>2630</v>
      </c>
      <c r="Q2419" s="15" t="str">
        <f t="shared" si="37"/>
        <v>47 - SAINT-ETIENNE-DE-FOUGERES</v>
      </c>
      <c r="R2419" s="146">
        <v>44667</v>
      </c>
      <c r="S2419" s="146">
        <v>44735</v>
      </c>
      <c r="T2419" s="80" t="s">
        <v>213</v>
      </c>
    </row>
    <row r="2420" spans="14:20">
      <c r="N2420" s="80">
        <v>47</v>
      </c>
      <c r="O2420" s="80">
        <v>47240</v>
      </c>
      <c r="P2420" s="80" t="s">
        <v>2631</v>
      </c>
      <c r="Q2420" s="15" t="str">
        <f t="shared" si="37"/>
        <v>47 - SAINT-ETIENNE-DE-VILLEREAL</v>
      </c>
      <c r="R2420" s="146">
        <v>44671</v>
      </c>
      <c r="S2420" s="146">
        <v>44740</v>
      </c>
      <c r="T2420" s="80" t="s">
        <v>213</v>
      </c>
    </row>
    <row r="2421" spans="14:20">
      <c r="N2421" s="80">
        <v>47</v>
      </c>
      <c r="O2421" s="80">
        <v>47241</v>
      </c>
      <c r="P2421" s="80" t="s">
        <v>2632</v>
      </c>
      <c r="Q2421" s="15" t="str">
        <f t="shared" si="37"/>
        <v>47 - SAINT-EUTROPE-DE-BORN</v>
      </c>
      <c r="R2421" s="146">
        <v>44664</v>
      </c>
      <c r="S2421" s="146">
        <v>44794</v>
      </c>
      <c r="T2421" s="80" t="s">
        <v>213</v>
      </c>
    </row>
    <row r="2422" spans="14:20">
      <c r="N2422" s="80">
        <v>47</v>
      </c>
      <c r="O2422" s="80">
        <v>47242</v>
      </c>
      <c r="P2422" s="80" t="s">
        <v>2633</v>
      </c>
      <c r="Q2422" s="15" t="str">
        <f t="shared" si="37"/>
        <v>47 - SAINT FRONT SUR LEMANCE</v>
      </c>
      <c r="R2422" s="146">
        <v>44686</v>
      </c>
      <c r="S2422" s="146">
        <v>44700</v>
      </c>
      <c r="T2422" s="80" t="s">
        <v>213</v>
      </c>
    </row>
    <row r="2423" spans="14:20">
      <c r="N2423" s="80">
        <v>47</v>
      </c>
      <c r="O2423" s="80">
        <v>47245</v>
      </c>
      <c r="P2423" s="80" t="s">
        <v>2634</v>
      </c>
      <c r="Q2423" s="15" t="str">
        <f t="shared" si="37"/>
        <v>47 - SAINT GERAUD</v>
      </c>
      <c r="R2423" s="146">
        <v>44686</v>
      </c>
      <c r="S2423" s="146">
        <v>44746</v>
      </c>
      <c r="T2423" s="80" t="s">
        <v>213</v>
      </c>
    </row>
    <row r="2424" spans="14:20">
      <c r="N2424" s="80">
        <v>47</v>
      </c>
      <c r="O2424" s="80">
        <v>47246</v>
      </c>
      <c r="P2424" s="80" t="s">
        <v>2635</v>
      </c>
      <c r="Q2424" s="15" t="str">
        <f t="shared" si="37"/>
        <v>47 - SAINT HILAIRE DE LUSIGNAN</v>
      </c>
      <c r="R2424" s="146">
        <v>44686</v>
      </c>
      <c r="S2424" s="146">
        <v>44721</v>
      </c>
      <c r="T2424" s="80" t="s">
        <v>213</v>
      </c>
    </row>
    <row r="2425" spans="14:20">
      <c r="N2425" s="80">
        <v>47</v>
      </c>
      <c r="O2425" s="80">
        <v>47247</v>
      </c>
      <c r="P2425" s="80" t="s">
        <v>2636</v>
      </c>
      <c r="Q2425" s="15" t="str">
        <f t="shared" si="37"/>
        <v>47 - SAINT-JEAN-DE-DURAS</v>
      </c>
      <c r="R2425" s="146">
        <v>44671</v>
      </c>
      <c r="S2425" s="146">
        <v>44746</v>
      </c>
      <c r="T2425" s="80" t="s">
        <v>213</v>
      </c>
    </row>
    <row r="2426" spans="14:20">
      <c r="N2426" s="80">
        <v>47</v>
      </c>
      <c r="O2426" s="80">
        <v>47248</v>
      </c>
      <c r="P2426" s="80" t="s">
        <v>2637</v>
      </c>
      <c r="Q2426" s="15" t="str">
        <f t="shared" si="37"/>
        <v>47 - SAINT-JEAN-DE-THURAC</v>
      </c>
      <c r="R2426" s="146"/>
      <c r="S2426" s="146"/>
      <c r="T2426" s="80" t="s">
        <v>213</v>
      </c>
    </row>
    <row r="2427" spans="14:20">
      <c r="N2427" s="80">
        <v>47</v>
      </c>
      <c r="O2427" s="80">
        <v>47249</v>
      </c>
      <c r="P2427" s="80" t="s">
        <v>2638</v>
      </c>
      <c r="Q2427" s="15" t="str">
        <f t="shared" si="37"/>
        <v>47 - SAINT LAURENT</v>
      </c>
      <c r="R2427" s="146">
        <v>44686</v>
      </c>
      <c r="S2427" s="146">
        <v>44700</v>
      </c>
      <c r="T2427" s="80" t="s">
        <v>213</v>
      </c>
    </row>
    <row r="2428" spans="14:20">
      <c r="N2428" s="80">
        <v>47</v>
      </c>
      <c r="O2428" s="80">
        <v>47250</v>
      </c>
      <c r="P2428" s="80" t="s">
        <v>2639</v>
      </c>
      <c r="Q2428" s="15" t="str">
        <f t="shared" si="37"/>
        <v>47 - SAINT-LEGER</v>
      </c>
      <c r="R2428" s="146">
        <v>44569</v>
      </c>
      <c r="S2428" s="146">
        <v>44603</v>
      </c>
      <c r="T2428" s="80" t="s">
        <v>213</v>
      </c>
    </row>
    <row r="2429" spans="14:20">
      <c r="N2429" s="80">
        <v>47</v>
      </c>
      <c r="O2429" s="80">
        <v>47251</v>
      </c>
      <c r="P2429" s="80" t="s">
        <v>2640</v>
      </c>
      <c r="Q2429" s="15" t="str">
        <f t="shared" si="37"/>
        <v>47 - SAINT LEON</v>
      </c>
      <c r="R2429" s="146">
        <v>44686</v>
      </c>
      <c r="S2429" s="146">
        <v>44700</v>
      </c>
      <c r="T2429" s="80" t="s">
        <v>213</v>
      </c>
    </row>
    <row r="2430" spans="14:20">
      <c r="N2430" s="80">
        <v>47</v>
      </c>
      <c r="O2430" s="80">
        <v>47252</v>
      </c>
      <c r="P2430" s="80" t="s">
        <v>2641</v>
      </c>
      <c r="Q2430" s="15" t="str">
        <f t="shared" si="37"/>
        <v>47 - SAINTE-LIVRADE-SUR-LOT</v>
      </c>
      <c r="R2430" s="146">
        <v>44664</v>
      </c>
      <c r="S2430" s="146">
        <v>44735</v>
      </c>
      <c r="T2430" s="80" t="s">
        <v>213</v>
      </c>
    </row>
    <row r="2431" spans="14:20">
      <c r="N2431" s="80">
        <v>47</v>
      </c>
      <c r="O2431" s="80">
        <v>47255</v>
      </c>
      <c r="P2431" s="80" t="s">
        <v>2642</v>
      </c>
      <c r="Q2431" s="15" t="str">
        <f t="shared" si="37"/>
        <v>47 - SAINT MARTIN DE BEAUVILLE</v>
      </c>
      <c r="R2431" s="146">
        <v>44686</v>
      </c>
      <c r="S2431" s="146">
        <v>44700</v>
      </c>
      <c r="T2431" s="80" t="s">
        <v>213</v>
      </c>
    </row>
    <row r="2432" spans="14:20">
      <c r="N2432" s="80">
        <v>47</v>
      </c>
      <c r="O2432" s="80">
        <v>47256</v>
      </c>
      <c r="P2432" s="80" t="s">
        <v>2643</v>
      </c>
      <c r="Q2432" s="15" t="str">
        <f t="shared" si="37"/>
        <v>47 - SAINT-MARTIN-DE-VILLEREAL</v>
      </c>
      <c r="R2432" s="146">
        <v>44671</v>
      </c>
      <c r="S2432" s="146">
        <v>44740</v>
      </c>
      <c r="T2432" s="80" t="s">
        <v>213</v>
      </c>
    </row>
    <row r="2433" spans="14:20">
      <c r="N2433" s="80">
        <v>47</v>
      </c>
      <c r="O2433" s="80">
        <v>47257</v>
      </c>
      <c r="P2433" s="80" t="s">
        <v>2644</v>
      </c>
      <c r="Q2433" s="15" t="str">
        <f t="shared" si="37"/>
        <v>47 - SAINT MARTIN PETIT</v>
      </c>
      <c r="R2433" s="146">
        <v>44686</v>
      </c>
      <c r="S2433" s="146">
        <v>44700</v>
      </c>
      <c r="T2433" s="80" t="s">
        <v>213</v>
      </c>
    </row>
    <row r="2434" spans="14:20">
      <c r="N2434" s="80">
        <v>47</v>
      </c>
      <c r="O2434" s="80">
        <v>47258</v>
      </c>
      <c r="P2434" s="80" t="s">
        <v>2645</v>
      </c>
      <c r="Q2434" s="15" t="str">
        <f t="shared" si="37"/>
        <v>47 - SAINTE-MAURE-DE-PEYRIAC</v>
      </c>
      <c r="R2434" s="146">
        <v>44581</v>
      </c>
      <c r="S2434" s="146">
        <v>44662</v>
      </c>
      <c r="T2434" s="80" t="s">
        <v>213</v>
      </c>
    </row>
    <row r="2435" spans="14:20">
      <c r="N2435" s="80">
        <v>47</v>
      </c>
      <c r="O2435" s="80">
        <v>47259</v>
      </c>
      <c r="P2435" s="80" t="s">
        <v>2646</v>
      </c>
      <c r="Q2435" s="15" t="str">
        <f t="shared" si="37"/>
        <v>47 - SAINT-MAURICE-DE-LESTAPEL</v>
      </c>
      <c r="R2435" s="146">
        <v>44667</v>
      </c>
      <c r="S2435" s="146">
        <v>44750</v>
      </c>
      <c r="T2435" s="80" t="s">
        <v>213</v>
      </c>
    </row>
    <row r="2436" spans="14:20">
      <c r="N2436" s="80">
        <v>47</v>
      </c>
      <c r="O2436" s="80">
        <v>47260</v>
      </c>
      <c r="P2436" s="80" t="s">
        <v>2647</v>
      </c>
      <c r="Q2436" s="15" t="str">
        <f t="shared" si="37"/>
        <v>47 - SAINT MAURIN</v>
      </c>
      <c r="R2436" s="146">
        <v>44686</v>
      </c>
      <c r="S2436" s="146">
        <v>44700</v>
      </c>
      <c r="T2436" s="80" t="s">
        <v>213</v>
      </c>
    </row>
    <row r="2437" spans="14:20">
      <c r="N2437" s="80">
        <v>47</v>
      </c>
      <c r="O2437" s="80">
        <v>47263</v>
      </c>
      <c r="P2437" s="80" t="s">
        <v>2648</v>
      </c>
      <c r="Q2437" s="15" t="str">
        <f t="shared" si="37"/>
        <v>47 - SAINT-PARDOUX-DU-BREUIL</v>
      </c>
      <c r="R2437" s="146">
        <v>44686</v>
      </c>
      <c r="S2437" s="146">
        <v>44700</v>
      </c>
      <c r="T2437" s="80" t="s">
        <v>213</v>
      </c>
    </row>
    <row r="2438" spans="14:20">
      <c r="N2438" s="80">
        <v>47</v>
      </c>
      <c r="O2438" s="80">
        <v>47264</v>
      </c>
      <c r="P2438" s="80" t="s">
        <v>2649</v>
      </c>
      <c r="Q2438" s="15" t="str">
        <f t="shared" si="37"/>
        <v>47 - SAINT-PARDOUX -ISAAC</v>
      </c>
      <c r="R2438" s="146">
        <v>44671</v>
      </c>
      <c r="S2438" s="146">
        <v>44760</v>
      </c>
      <c r="T2438" s="80" t="s">
        <v>213</v>
      </c>
    </row>
    <row r="2439" spans="14:20">
      <c r="N2439" s="80">
        <v>47</v>
      </c>
      <c r="O2439" s="80">
        <v>47265</v>
      </c>
      <c r="P2439" s="80" t="s">
        <v>2650</v>
      </c>
      <c r="Q2439" s="15" t="str">
        <f t="shared" si="37"/>
        <v>47 - SAINT-PASTOUR</v>
      </c>
      <c r="R2439" s="146">
        <v>44664</v>
      </c>
      <c r="S2439" s="146">
        <v>44750</v>
      </c>
      <c r="T2439" s="80" t="s">
        <v>213</v>
      </c>
    </row>
    <row r="2440" spans="14:20">
      <c r="N2440" s="80">
        <v>47</v>
      </c>
      <c r="O2440" s="80">
        <v>47266</v>
      </c>
      <c r="P2440" s="80" t="s">
        <v>2651</v>
      </c>
      <c r="Q2440" s="15" t="str">
        <f t="shared" si="37"/>
        <v>47 - SAINT-PE-SAINT-SIMON</v>
      </c>
      <c r="R2440" s="146">
        <v>44581</v>
      </c>
      <c r="S2440" s="146">
        <v>44662</v>
      </c>
      <c r="T2440" s="80" t="s">
        <v>213</v>
      </c>
    </row>
    <row r="2441" spans="14:20">
      <c r="N2441" s="80">
        <v>47</v>
      </c>
      <c r="O2441" s="80">
        <v>47267</v>
      </c>
      <c r="P2441" s="80" t="s">
        <v>2652</v>
      </c>
      <c r="Q2441" s="15" t="str">
        <f t="shared" si="37"/>
        <v>47 - SAINT PIERRE DE BUZET</v>
      </c>
      <c r="R2441" s="146">
        <v>44686</v>
      </c>
      <c r="S2441" s="146">
        <v>44700</v>
      </c>
      <c r="T2441" s="80" t="s">
        <v>213</v>
      </c>
    </row>
    <row r="2442" spans="14:20">
      <c r="N2442" s="80">
        <v>47</v>
      </c>
      <c r="O2442" s="80">
        <v>47269</v>
      </c>
      <c r="P2442" s="80" t="s">
        <v>2653</v>
      </c>
      <c r="Q2442" s="15" t="str">
        <f t="shared" si="37"/>
        <v>47 - SAINT-PIERRE-DE-CLAIRAC</v>
      </c>
      <c r="R2442" s="146"/>
      <c r="S2442" s="146"/>
      <c r="T2442" s="80" t="s">
        <v>213</v>
      </c>
    </row>
    <row r="2443" spans="14:20">
      <c r="N2443" s="80">
        <v>47</v>
      </c>
      <c r="O2443" s="80">
        <v>47271</v>
      </c>
      <c r="P2443" s="80" t="s">
        <v>2654</v>
      </c>
      <c r="Q2443" s="15" t="str">
        <f t="shared" si="37"/>
        <v>47 - SAINT-PIERRE-SUR-DROPT</v>
      </c>
      <c r="R2443" s="146">
        <v>44671</v>
      </c>
      <c r="S2443" s="146">
        <v>44746</v>
      </c>
      <c r="T2443" s="80" t="s">
        <v>213</v>
      </c>
    </row>
    <row r="2444" spans="14:20">
      <c r="N2444" s="80">
        <v>47</v>
      </c>
      <c r="O2444" s="80">
        <v>47272</v>
      </c>
      <c r="P2444" s="80" t="s">
        <v>2655</v>
      </c>
      <c r="Q2444" s="15" t="str">
        <f t="shared" ref="Q2444:Q2507" si="38">CONCATENATE(N2444," - ",P2444)</f>
        <v>47 - SAINT-QUENTIN-DU-DROPT</v>
      </c>
      <c r="R2444" s="146">
        <v>44667</v>
      </c>
      <c r="S2444" s="146">
        <v>44735</v>
      </c>
      <c r="T2444" s="80" t="s">
        <v>213</v>
      </c>
    </row>
    <row r="2445" spans="14:20">
      <c r="N2445" s="80">
        <v>47</v>
      </c>
      <c r="O2445" s="80">
        <v>47273</v>
      </c>
      <c r="P2445" s="80" t="s">
        <v>2656</v>
      </c>
      <c r="Q2445" s="15" t="str">
        <f t="shared" si="38"/>
        <v>47 - SAINT ROBERT</v>
      </c>
      <c r="R2445" s="146">
        <v>44686</v>
      </c>
      <c r="S2445" s="146">
        <v>44721</v>
      </c>
      <c r="T2445" s="80" t="s">
        <v>213</v>
      </c>
    </row>
    <row r="2446" spans="14:20">
      <c r="N2446" s="80">
        <v>47</v>
      </c>
      <c r="O2446" s="80">
        <v>47274</v>
      </c>
      <c r="P2446" s="80" t="s">
        <v>2657</v>
      </c>
      <c r="Q2446" s="15" t="str">
        <f t="shared" si="38"/>
        <v>47 - SAINT-ROMAIN-LE-NOBLE</v>
      </c>
      <c r="R2446" s="146"/>
      <c r="S2446" s="146"/>
      <c r="T2446" s="80" t="s">
        <v>213</v>
      </c>
    </row>
    <row r="2447" spans="14:20">
      <c r="N2447" s="80">
        <v>47</v>
      </c>
      <c r="O2447" s="80">
        <v>47275</v>
      </c>
      <c r="P2447" s="80" t="s">
        <v>2658</v>
      </c>
      <c r="Q2447" s="15" t="str">
        <f t="shared" si="38"/>
        <v>47 - SAINT-SALVY</v>
      </c>
      <c r="R2447" s="146">
        <v>44569</v>
      </c>
      <c r="S2447" s="146">
        <v>44571</v>
      </c>
      <c r="T2447" s="80" t="s">
        <v>213</v>
      </c>
    </row>
    <row r="2448" spans="14:20">
      <c r="N2448" s="80">
        <v>47</v>
      </c>
      <c r="O2448" s="80">
        <v>47276</v>
      </c>
      <c r="P2448" s="80" t="s">
        <v>2659</v>
      </c>
      <c r="Q2448" s="15" t="str">
        <f t="shared" si="38"/>
        <v>47 - SAINT-SARDOS</v>
      </c>
      <c r="R2448" s="146">
        <v>44569</v>
      </c>
      <c r="S2448" s="146">
        <v>44603</v>
      </c>
      <c r="T2448" s="80" t="s">
        <v>213</v>
      </c>
    </row>
    <row r="2449" spans="14:20">
      <c r="N2449" s="80">
        <v>47</v>
      </c>
      <c r="O2449" s="80">
        <v>47278</v>
      </c>
      <c r="P2449" s="80" t="s">
        <v>2660</v>
      </c>
      <c r="Q2449" s="15" t="str">
        <f t="shared" si="38"/>
        <v>47 - SAINT-SERNIN</v>
      </c>
      <c r="R2449" s="146">
        <v>44671</v>
      </c>
      <c r="S2449" s="146">
        <v>44740</v>
      </c>
      <c r="T2449" s="80" t="s">
        <v>213</v>
      </c>
    </row>
    <row r="2450" spans="14:20">
      <c r="N2450" s="80">
        <v>47</v>
      </c>
      <c r="O2450" s="80">
        <v>47280</v>
      </c>
      <c r="P2450" s="80" t="s">
        <v>2661</v>
      </c>
      <c r="Q2450" s="15" t="str">
        <f t="shared" si="38"/>
        <v>47 - SAINT-SYLVESTRE-SUR-LOT</v>
      </c>
      <c r="R2450" s="146">
        <v>44671</v>
      </c>
      <c r="S2450" s="146">
        <v>44721</v>
      </c>
      <c r="T2450" s="80" t="s">
        <v>213</v>
      </c>
    </row>
    <row r="2451" spans="14:20">
      <c r="N2451" s="80">
        <v>47</v>
      </c>
      <c r="O2451" s="80">
        <v>47281</v>
      </c>
      <c r="P2451" s="80" t="s">
        <v>2662</v>
      </c>
      <c r="Q2451" s="15" t="str">
        <f t="shared" si="38"/>
        <v>47 - SAINT URCISSE</v>
      </c>
      <c r="R2451" s="146">
        <v>44686</v>
      </c>
      <c r="S2451" s="146">
        <v>44687</v>
      </c>
      <c r="T2451" s="80" t="s">
        <v>213</v>
      </c>
    </row>
    <row r="2452" spans="14:20">
      <c r="N2452" s="80">
        <v>47</v>
      </c>
      <c r="O2452" s="80">
        <v>47283</v>
      </c>
      <c r="P2452" s="80" t="s">
        <v>2663</v>
      </c>
      <c r="Q2452" s="15" t="str">
        <f t="shared" si="38"/>
        <v>47 - SAINT-VITE</v>
      </c>
      <c r="R2452" s="146">
        <v>44671</v>
      </c>
      <c r="S2452" s="146">
        <v>44700</v>
      </c>
      <c r="T2452" s="80" t="s">
        <v>213</v>
      </c>
    </row>
    <row r="2453" spans="14:20">
      <c r="N2453" s="80">
        <v>47</v>
      </c>
      <c r="O2453" s="80">
        <v>47284</v>
      </c>
      <c r="P2453" s="80" t="s">
        <v>2664</v>
      </c>
      <c r="Q2453" s="15" t="str">
        <f t="shared" si="38"/>
        <v>47 - SALLES</v>
      </c>
      <c r="R2453" s="146">
        <v>44671</v>
      </c>
      <c r="S2453" s="146">
        <v>44700</v>
      </c>
      <c r="T2453" s="80" t="s">
        <v>213</v>
      </c>
    </row>
    <row r="2454" spans="14:20">
      <c r="N2454" s="80">
        <v>47</v>
      </c>
      <c r="O2454" s="80">
        <v>47288</v>
      </c>
      <c r="P2454" s="80" t="s">
        <v>2665</v>
      </c>
      <c r="Q2454" s="15" t="str">
        <f t="shared" si="38"/>
        <v>47 - SAUVAGNAS</v>
      </c>
      <c r="R2454" s="146">
        <v>44686</v>
      </c>
      <c r="S2454" s="146">
        <v>44700</v>
      </c>
      <c r="T2454" s="80" t="s">
        <v>213</v>
      </c>
    </row>
    <row r="2455" spans="14:20">
      <c r="N2455" s="80">
        <v>47</v>
      </c>
      <c r="O2455" s="80">
        <v>47289</v>
      </c>
      <c r="P2455" s="80" t="s">
        <v>2666</v>
      </c>
      <c r="Q2455" s="15" t="str">
        <f t="shared" si="38"/>
        <v>47 - LA SAUVETAT DE SAVERES</v>
      </c>
      <c r="R2455" s="146">
        <v>44686</v>
      </c>
      <c r="S2455" s="146">
        <v>44700</v>
      </c>
      <c r="T2455" s="80" t="s">
        <v>213</v>
      </c>
    </row>
    <row r="2456" spans="14:20">
      <c r="N2456" s="80">
        <v>47</v>
      </c>
      <c r="O2456" s="80">
        <v>47290</v>
      </c>
      <c r="P2456" s="80" t="s">
        <v>2667</v>
      </c>
      <c r="Q2456" s="15" t="str">
        <f t="shared" si="38"/>
        <v>47 - LA SAUVETAT-DU-DROPT</v>
      </c>
      <c r="R2456" s="146">
        <v>44671</v>
      </c>
      <c r="S2456" s="146">
        <v>44760</v>
      </c>
      <c r="T2456" s="80" t="s">
        <v>213</v>
      </c>
    </row>
    <row r="2457" spans="14:20">
      <c r="N2457" s="80">
        <v>47</v>
      </c>
      <c r="O2457" s="80">
        <v>47291</v>
      </c>
      <c r="P2457" s="80" t="s">
        <v>2668</v>
      </c>
      <c r="Q2457" s="15" t="str">
        <f t="shared" si="38"/>
        <v>47 - LA SAUVETAT-SUR-LEDE</v>
      </c>
      <c r="R2457" s="146">
        <v>44664</v>
      </c>
      <c r="S2457" s="146">
        <v>44750</v>
      </c>
      <c r="T2457" s="80" t="s">
        <v>213</v>
      </c>
    </row>
    <row r="2458" spans="14:20">
      <c r="N2458" s="80">
        <v>47</v>
      </c>
      <c r="O2458" s="80">
        <v>47292</v>
      </c>
      <c r="P2458" s="80" t="s">
        <v>2669</v>
      </c>
      <c r="Q2458" s="15" t="str">
        <f t="shared" si="38"/>
        <v>47 - SAUVETERRE LA LEMANCE</v>
      </c>
      <c r="R2458" s="146">
        <v>44686</v>
      </c>
      <c r="S2458" s="146">
        <v>44700</v>
      </c>
      <c r="T2458" s="80" t="s">
        <v>213</v>
      </c>
    </row>
    <row r="2459" spans="14:20">
      <c r="N2459" s="80">
        <v>47</v>
      </c>
      <c r="O2459" s="80">
        <v>47294</v>
      </c>
      <c r="P2459" s="80" t="s">
        <v>2670</v>
      </c>
      <c r="Q2459" s="15" t="str">
        <f t="shared" si="38"/>
        <v>47 - SAVIGNAC DE DURAS</v>
      </c>
      <c r="R2459" s="146">
        <v>44686</v>
      </c>
      <c r="S2459" s="146">
        <v>44740</v>
      </c>
      <c r="T2459" s="80" t="s">
        <v>213</v>
      </c>
    </row>
    <row r="2460" spans="14:20">
      <c r="N2460" s="80">
        <v>47</v>
      </c>
      <c r="O2460" s="80">
        <v>47295</v>
      </c>
      <c r="P2460" s="80" t="s">
        <v>2671</v>
      </c>
      <c r="Q2460" s="15" t="str">
        <f t="shared" si="38"/>
        <v>47 - SAVIGNAC-SUR-LEYZE</v>
      </c>
      <c r="R2460" s="146">
        <v>44667</v>
      </c>
      <c r="S2460" s="146">
        <v>44750</v>
      </c>
      <c r="T2460" s="80" t="s">
        <v>213</v>
      </c>
    </row>
    <row r="2461" spans="14:20">
      <c r="N2461" s="80">
        <v>47</v>
      </c>
      <c r="O2461" s="80">
        <v>47296</v>
      </c>
      <c r="P2461" s="80" t="s">
        <v>2672</v>
      </c>
      <c r="Q2461" s="15" t="str">
        <f t="shared" si="38"/>
        <v>47 - SEGALAS</v>
      </c>
      <c r="R2461" s="146">
        <v>44664</v>
      </c>
      <c r="S2461" s="146">
        <v>44750</v>
      </c>
      <c r="T2461" s="80" t="s">
        <v>213</v>
      </c>
    </row>
    <row r="2462" spans="14:20">
      <c r="N2462" s="80">
        <v>47</v>
      </c>
      <c r="O2462" s="80">
        <v>47297</v>
      </c>
      <c r="P2462" s="80" t="s">
        <v>2673</v>
      </c>
      <c r="Q2462" s="15" t="str">
        <f t="shared" si="38"/>
        <v>47 - SEMBAS</v>
      </c>
      <c r="R2462" s="146">
        <v>44671</v>
      </c>
      <c r="S2462" s="146">
        <v>44700</v>
      </c>
      <c r="T2462" s="80" t="s">
        <v>213</v>
      </c>
    </row>
    <row r="2463" spans="14:20">
      <c r="N2463" s="80">
        <v>47</v>
      </c>
      <c r="O2463" s="80">
        <v>47298</v>
      </c>
      <c r="P2463" s="80" t="s">
        <v>2674</v>
      </c>
      <c r="Q2463" s="15" t="str">
        <f t="shared" si="38"/>
        <v>47 - SENESTIS</v>
      </c>
      <c r="R2463" s="146">
        <v>44571</v>
      </c>
      <c r="S2463" s="146"/>
      <c r="T2463" s="80" t="s">
        <v>213</v>
      </c>
    </row>
    <row r="2464" spans="14:20">
      <c r="N2464" s="80">
        <v>47</v>
      </c>
      <c r="O2464" s="80">
        <v>47299</v>
      </c>
      <c r="P2464" s="80" t="s">
        <v>2675</v>
      </c>
      <c r="Q2464" s="15" t="str">
        <f t="shared" si="38"/>
        <v>47 - SERIGNAC-PEBOUDOU</v>
      </c>
      <c r="R2464" s="146">
        <v>44664</v>
      </c>
      <c r="S2464" s="146">
        <v>44750</v>
      </c>
      <c r="T2464" s="80" t="s">
        <v>213</v>
      </c>
    </row>
    <row r="2465" spans="14:20">
      <c r="N2465" s="80">
        <v>47</v>
      </c>
      <c r="O2465" s="80">
        <v>47300</v>
      </c>
      <c r="P2465" s="80" t="s">
        <v>2676</v>
      </c>
      <c r="Q2465" s="15" t="str">
        <f t="shared" si="38"/>
        <v>47 - SERIGNAC SUR GARONNE</v>
      </c>
      <c r="R2465" s="146">
        <v>44686</v>
      </c>
      <c r="S2465" s="146">
        <v>44700</v>
      </c>
      <c r="T2465" s="80" t="s">
        <v>213</v>
      </c>
    </row>
    <row r="2466" spans="14:20">
      <c r="N2466" s="80">
        <v>47</v>
      </c>
      <c r="O2466" s="80">
        <v>47301</v>
      </c>
      <c r="P2466" s="80" t="s">
        <v>2677</v>
      </c>
      <c r="Q2466" s="15" t="str">
        <f t="shared" si="38"/>
        <v>47 - SEYCHES</v>
      </c>
      <c r="R2466" s="146">
        <v>44671</v>
      </c>
      <c r="S2466" s="146">
        <v>44746</v>
      </c>
      <c r="T2466" s="80" t="s">
        <v>213</v>
      </c>
    </row>
    <row r="2467" spans="14:20">
      <c r="N2467" s="80">
        <v>47</v>
      </c>
      <c r="O2467" s="80">
        <v>47302</v>
      </c>
      <c r="P2467" s="80" t="s">
        <v>2678</v>
      </c>
      <c r="Q2467" s="15" t="str">
        <f t="shared" si="38"/>
        <v>47 - SOS</v>
      </c>
      <c r="R2467" s="146">
        <v>44580</v>
      </c>
      <c r="S2467" s="146">
        <v>44662</v>
      </c>
      <c r="T2467" s="80" t="s">
        <v>213</v>
      </c>
    </row>
    <row r="2468" spans="14:20">
      <c r="N2468" s="80">
        <v>47</v>
      </c>
      <c r="O2468" s="80">
        <v>47303</v>
      </c>
      <c r="P2468" s="80" t="s">
        <v>2679</v>
      </c>
      <c r="Q2468" s="15" t="str">
        <f t="shared" si="38"/>
        <v>47 - SOUMENSAC</v>
      </c>
      <c r="R2468" s="146">
        <v>44671</v>
      </c>
      <c r="S2468" s="146">
        <v>44746</v>
      </c>
      <c r="T2468" s="80" t="s">
        <v>213</v>
      </c>
    </row>
    <row r="2469" spans="14:20">
      <c r="N2469" s="80">
        <v>47</v>
      </c>
      <c r="O2469" s="80">
        <v>47304</v>
      </c>
      <c r="P2469" s="80" t="s">
        <v>2680</v>
      </c>
      <c r="Q2469" s="15" t="str">
        <f t="shared" si="38"/>
        <v>47 - TAILLEBOURG</v>
      </c>
      <c r="R2469" s="146"/>
      <c r="S2469" s="146"/>
      <c r="T2469" s="80" t="s">
        <v>213</v>
      </c>
    </row>
    <row r="2470" spans="14:20">
      <c r="N2470" s="80">
        <v>47</v>
      </c>
      <c r="O2470" s="80">
        <v>47305</v>
      </c>
      <c r="P2470" s="80" t="s">
        <v>2681</v>
      </c>
      <c r="Q2470" s="15" t="str">
        <f t="shared" si="38"/>
        <v>47 - TAYRAC</v>
      </c>
      <c r="R2470" s="146">
        <v>44686</v>
      </c>
      <c r="S2470" s="146">
        <v>44700</v>
      </c>
      <c r="T2470" s="80" t="s">
        <v>213</v>
      </c>
    </row>
    <row r="2471" spans="14:20">
      <c r="N2471" s="80">
        <v>47</v>
      </c>
      <c r="O2471" s="80">
        <v>47306</v>
      </c>
      <c r="P2471" s="80" t="s">
        <v>2682</v>
      </c>
      <c r="Q2471" s="15" t="str">
        <f t="shared" si="38"/>
        <v>47 - LE TEMPLE-SUR-LOT</v>
      </c>
      <c r="R2471" s="146">
        <v>44569</v>
      </c>
      <c r="S2471" s="146">
        <v>44571</v>
      </c>
      <c r="T2471" s="80" t="s">
        <v>213</v>
      </c>
    </row>
    <row r="2472" spans="14:20">
      <c r="N2472" s="80">
        <v>47</v>
      </c>
      <c r="O2472" s="80">
        <v>47307</v>
      </c>
      <c r="P2472" s="80" t="s">
        <v>2683</v>
      </c>
      <c r="Q2472" s="15" t="str">
        <f t="shared" si="38"/>
        <v>47 - THEZAC</v>
      </c>
      <c r="R2472" s="146">
        <v>44687</v>
      </c>
      <c r="S2472" s="146">
        <v>44700</v>
      </c>
      <c r="T2472" s="80" t="s">
        <v>213</v>
      </c>
    </row>
    <row r="2473" spans="14:20">
      <c r="N2473" s="80">
        <v>47</v>
      </c>
      <c r="O2473" s="80">
        <v>47308</v>
      </c>
      <c r="P2473" s="80" t="s">
        <v>2684</v>
      </c>
      <c r="Q2473" s="15" t="str">
        <f t="shared" si="38"/>
        <v>47 - THOUARS SUR GARONNE</v>
      </c>
      <c r="R2473" s="146">
        <v>44686</v>
      </c>
      <c r="S2473" s="146">
        <v>44700</v>
      </c>
      <c r="T2473" s="80" t="s">
        <v>213</v>
      </c>
    </row>
    <row r="2474" spans="14:20">
      <c r="N2474" s="80">
        <v>47</v>
      </c>
      <c r="O2474" s="80">
        <v>47309</v>
      </c>
      <c r="P2474" s="80" t="s">
        <v>2685</v>
      </c>
      <c r="Q2474" s="15" t="str">
        <f t="shared" si="38"/>
        <v>47 - TOMBEBOEUF</v>
      </c>
      <c r="R2474" s="146">
        <v>44672</v>
      </c>
      <c r="S2474" s="146">
        <v>44735</v>
      </c>
      <c r="T2474" s="80" t="s">
        <v>213</v>
      </c>
    </row>
    <row r="2475" spans="14:20">
      <c r="N2475" s="80">
        <v>47</v>
      </c>
      <c r="O2475" s="80">
        <v>47310</v>
      </c>
      <c r="P2475" s="80" t="s">
        <v>2686</v>
      </c>
      <c r="Q2475" s="15" t="str">
        <f t="shared" si="38"/>
        <v>47 - TONNEINS</v>
      </c>
      <c r="R2475" s="146">
        <v>44569</v>
      </c>
      <c r="S2475" s="146">
        <v>44700</v>
      </c>
      <c r="T2475" s="80" t="s">
        <v>213</v>
      </c>
    </row>
    <row r="2476" spans="14:20">
      <c r="N2476" s="80">
        <v>47</v>
      </c>
      <c r="O2476" s="80">
        <v>47311</v>
      </c>
      <c r="P2476" s="80" t="s">
        <v>2687</v>
      </c>
      <c r="Q2476" s="15" t="str">
        <f t="shared" si="38"/>
        <v>47 - TOURLIAC</v>
      </c>
      <c r="R2476" s="146">
        <v>44671</v>
      </c>
      <c r="S2476" s="146">
        <v>44740</v>
      </c>
      <c r="T2476" s="80" t="s">
        <v>213</v>
      </c>
    </row>
    <row r="2477" spans="14:20">
      <c r="N2477" s="80">
        <v>47</v>
      </c>
      <c r="O2477" s="80">
        <v>47312</v>
      </c>
      <c r="P2477" s="80" t="s">
        <v>2688</v>
      </c>
      <c r="Q2477" s="15" t="str">
        <f t="shared" si="38"/>
        <v>47 - TOURNON D AGENAIS</v>
      </c>
      <c r="R2477" s="146">
        <v>44687</v>
      </c>
      <c r="S2477" s="146">
        <v>44700</v>
      </c>
      <c r="T2477" s="80" t="s">
        <v>213</v>
      </c>
    </row>
    <row r="2478" spans="14:20">
      <c r="N2478" s="80">
        <v>47</v>
      </c>
      <c r="O2478" s="80">
        <v>47313</v>
      </c>
      <c r="P2478" s="80" t="s">
        <v>2689</v>
      </c>
      <c r="Q2478" s="15" t="str">
        <f t="shared" si="38"/>
        <v>47 - TOURTRES</v>
      </c>
      <c r="R2478" s="146">
        <v>44671</v>
      </c>
      <c r="S2478" s="146">
        <v>44700</v>
      </c>
      <c r="T2478" s="80" t="s">
        <v>213</v>
      </c>
    </row>
    <row r="2479" spans="14:20">
      <c r="N2479" s="80">
        <v>47</v>
      </c>
      <c r="O2479" s="80">
        <v>47314</v>
      </c>
      <c r="P2479" s="80" t="s">
        <v>2690</v>
      </c>
      <c r="Q2479" s="15" t="str">
        <f t="shared" si="38"/>
        <v>47 - TREMONS</v>
      </c>
      <c r="R2479" s="146">
        <v>44671</v>
      </c>
      <c r="S2479" s="146">
        <v>44721</v>
      </c>
      <c r="T2479" s="80" t="s">
        <v>213</v>
      </c>
    </row>
    <row r="2480" spans="14:20">
      <c r="N2480" s="80">
        <v>47</v>
      </c>
      <c r="O2480" s="80">
        <v>47315</v>
      </c>
      <c r="P2480" s="80" t="s">
        <v>2691</v>
      </c>
      <c r="Q2480" s="15" t="str">
        <f t="shared" si="38"/>
        <v>47 - TRENTELS</v>
      </c>
      <c r="R2480" s="146">
        <v>44671</v>
      </c>
      <c r="S2480" s="146">
        <v>44735</v>
      </c>
      <c r="T2480" s="80" t="s">
        <v>213</v>
      </c>
    </row>
    <row r="2481" spans="14:20">
      <c r="N2481" s="80">
        <v>47</v>
      </c>
      <c r="O2481" s="80">
        <v>47316</v>
      </c>
      <c r="P2481" s="80" t="s">
        <v>2692</v>
      </c>
      <c r="Q2481" s="15" t="str">
        <f t="shared" si="38"/>
        <v>47 - VARES</v>
      </c>
      <c r="R2481" s="146">
        <v>44569</v>
      </c>
      <c r="S2481" s="146">
        <v>44603</v>
      </c>
      <c r="T2481" s="80" t="s">
        <v>213</v>
      </c>
    </row>
    <row r="2482" spans="14:20">
      <c r="N2482" s="80">
        <v>47</v>
      </c>
      <c r="O2482" s="80">
        <v>47317</v>
      </c>
      <c r="P2482" s="80" t="s">
        <v>2693</v>
      </c>
      <c r="Q2482" s="15" t="str">
        <f t="shared" si="38"/>
        <v>47 - VERTEUIL-D'AGENAIS</v>
      </c>
      <c r="R2482" s="146">
        <v>44569</v>
      </c>
      <c r="S2482" s="146">
        <v>44603</v>
      </c>
      <c r="T2482" s="80" t="s">
        <v>213</v>
      </c>
    </row>
    <row r="2483" spans="14:20">
      <c r="N2483" s="80">
        <v>47</v>
      </c>
      <c r="O2483" s="80">
        <v>47318</v>
      </c>
      <c r="P2483" s="80" t="s">
        <v>2694</v>
      </c>
      <c r="Q2483" s="15" t="str">
        <f t="shared" si="38"/>
        <v>47 - VIANNE</v>
      </c>
      <c r="R2483" s="146">
        <v>44686</v>
      </c>
      <c r="S2483" s="146">
        <v>44700</v>
      </c>
      <c r="T2483" s="80" t="s">
        <v>213</v>
      </c>
    </row>
    <row r="2484" spans="14:20">
      <c r="N2484" s="80">
        <v>47</v>
      </c>
      <c r="O2484" s="80">
        <v>47319</v>
      </c>
      <c r="P2484" s="80" t="s">
        <v>2695</v>
      </c>
      <c r="Q2484" s="15" t="str">
        <f t="shared" si="38"/>
        <v>47 - VILLEBRAMAR</v>
      </c>
      <c r="R2484" s="146">
        <v>44672</v>
      </c>
      <c r="S2484" s="146">
        <v>44735</v>
      </c>
      <c r="T2484" s="80" t="s">
        <v>213</v>
      </c>
    </row>
    <row r="2485" spans="14:20">
      <c r="N2485" s="80">
        <v>47</v>
      </c>
      <c r="O2485" s="80">
        <v>47320</v>
      </c>
      <c r="P2485" s="80" t="s">
        <v>2696</v>
      </c>
      <c r="Q2485" s="15" t="str">
        <f t="shared" si="38"/>
        <v>47 - VILLEFRANCHE DU QUEYRAN</v>
      </c>
      <c r="R2485" s="146">
        <v>44686</v>
      </c>
      <c r="S2485" s="146">
        <v>44700</v>
      </c>
      <c r="T2485" s="80" t="s">
        <v>213</v>
      </c>
    </row>
    <row r="2486" spans="14:20">
      <c r="N2486" s="80">
        <v>47</v>
      </c>
      <c r="O2486" s="80">
        <v>47321</v>
      </c>
      <c r="P2486" s="80" t="s">
        <v>2697</v>
      </c>
      <c r="Q2486" s="15" t="str">
        <f t="shared" si="38"/>
        <v>47 - VILLENEUVE DE DURAS</v>
      </c>
      <c r="R2486" s="146">
        <v>44671</v>
      </c>
      <c r="S2486" s="146">
        <v>44740</v>
      </c>
      <c r="T2486" s="80" t="s">
        <v>213</v>
      </c>
    </row>
    <row r="2487" spans="14:20">
      <c r="N2487" s="80">
        <v>47</v>
      </c>
      <c r="O2487" s="80">
        <v>47323</v>
      </c>
      <c r="P2487" s="80" t="s">
        <v>2698</v>
      </c>
      <c r="Q2487" s="15" t="str">
        <f t="shared" si="38"/>
        <v>47 - VILLENEUVE SUR LOT</v>
      </c>
      <c r="R2487" s="146">
        <v>44664</v>
      </c>
      <c r="S2487" s="146">
        <v>44735</v>
      </c>
      <c r="T2487" s="80" t="s">
        <v>213</v>
      </c>
    </row>
    <row r="2488" spans="14:20">
      <c r="N2488" s="80">
        <v>47</v>
      </c>
      <c r="O2488" s="80">
        <v>47324</v>
      </c>
      <c r="P2488" s="80" t="s">
        <v>2699</v>
      </c>
      <c r="Q2488" s="15" t="str">
        <f t="shared" si="38"/>
        <v>47 - VILLEREAL</v>
      </c>
      <c r="R2488" s="146">
        <v>44671</v>
      </c>
      <c r="S2488" s="146">
        <v>44740</v>
      </c>
      <c r="T2488" s="80" t="s">
        <v>213</v>
      </c>
    </row>
    <row r="2489" spans="14:20">
      <c r="N2489" s="80">
        <v>47</v>
      </c>
      <c r="O2489" s="80">
        <v>47325</v>
      </c>
      <c r="P2489" s="80" t="s">
        <v>2700</v>
      </c>
      <c r="Q2489" s="15" t="str">
        <f t="shared" si="38"/>
        <v>47 - VILLETON</v>
      </c>
      <c r="R2489" s="146">
        <v>44569</v>
      </c>
      <c r="S2489" s="146">
        <v>44603</v>
      </c>
      <c r="T2489" s="80" t="s">
        <v>213</v>
      </c>
    </row>
    <row r="2490" spans="14:20">
      <c r="N2490" s="80">
        <v>47</v>
      </c>
      <c r="O2490" s="80">
        <v>47326</v>
      </c>
      <c r="P2490" s="80" t="s">
        <v>2701</v>
      </c>
      <c r="Q2490" s="15" t="str">
        <f t="shared" si="38"/>
        <v>47 - VIRAZEIL</v>
      </c>
      <c r="R2490" s="146">
        <v>44687</v>
      </c>
      <c r="S2490" s="146">
        <v>44746</v>
      </c>
      <c r="T2490" s="80" t="s">
        <v>213</v>
      </c>
    </row>
    <row r="2491" spans="14:20">
      <c r="N2491" s="80">
        <v>47</v>
      </c>
      <c r="O2491" s="80">
        <v>47327</v>
      </c>
      <c r="P2491" s="80" t="s">
        <v>2702</v>
      </c>
      <c r="Q2491" s="15" t="str">
        <f t="shared" si="38"/>
        <v>47 - XAINTRAILLES</v>
      </c>
      <c r="R2491" s="146"/>
      <c r="S2491" s="146"/>
      <c r="T2491" s="80" t="s">
        <v>213</v>
      </c>
    </row>
    <row r="2492" spans="14:20">
      <c r="N2492" s="80">
        <v>47</v>
      </c>
      <c r="O2492" s="80">
        <v>47328</v>
      </c>
      <c r="P2492" s="80" t="s">
        <v>2703</v>
      </c>
      <c r="Q2492" s="15" t="str">
        <f t="shared" si="38"/>
        <v>47 - SAINT-GEORGES</v>
      </c>
      <c r="R2492" s="146">
        <v>44671</v>
      </c>
      <c r="S2492" s="146">
        <v>44700</v>
      </c>
      <c r="T2492" s="80" t="s">
        <v>213</v>
      </c>
    </row>
    <row r="2493" spans="14:20">
      <c r="N2493" s="80">
        <v>49</v>
      </c>
      <c r="O2493" s="80">
        <v>49001</v>
      </c>
      <c r="P2493" s="80" t="s">
        <v>2704</v>
      </c>
      <c r="Q2493" s="15" t="str">
        <f t="shared" si="38"/>
        <v>49 - LES ALLEUDS (BRISSAC LOIRE AUBANCE)</v>
      </c>
      <c r="R2493" s="146">
        <v>44629</v>
      </c>
      <c r="S2493" s="146">
        <v>44734</v>
      </c>
      <c r="T2493" s="80" t="s">
        <v>213</v>
      </c>
    </row>
    <row r="2494" spans="14:20">
      <c r="N2494" s="80">
        <v>49</v>
      </c>
      <c r="O2494" s="80">
        <v>49003</v>
      </c>
      <c r="P2494" s="80" t="s">
        <v>2705</v>
      </c>
      <c r="Q2494" s="15" t="str">
        <f t="shared" si="38"/>
        <v>49 - AMBILLOU-CHÂTEAU (TUFFALUN)</v>
      </c>
      <c r="R2494" s="146">
        <v>44629</v>
      </c>
      <c r="S2494" s="146">
        <v>44734</v>
      </c>
      <c r="T2494" s="80" t="s">
        <v>213</v>
      </c>
    </row>
    <row r="2495" spans="14:20">
      <c r="N2495" s="80">
        <v>49</v>
      </c>
      <c r="O2495" s="80">
        <v>49004</v>
      </c>
      <c r="P2495" s="80" t="s">
        <v>2706</v>
      </c>
      <c r="Q2495" s="15" t="str">
        <f t="shared" si="38"/>
        <v>49 - ANDARD (LOIRE-AUTHION)</v>
      </c>
      <c r="R2495" s="146">
        <v>44658</v>
      </c>
      <c r="S2495" s="146">
        <v>44706</v>
      </c>
      <c r="T2495" s="80" t="s">
        <v>213</v>
      </c>
    </row>
    <row r="2496" spans="14:20">
      <c r="N2496" s="80">
        <v>49</v>
      </c>
      <c r="O2496" s="80">
        <v>49007</v>
      </c>
      <c r="P2496" s="80" t="s">
        <v>2707</v>
      </c>
      <c r="Q2496" s="15" t="str">
        <f t="shared" si="38"/>
        <v>49 - ANGERS</v>
      </c>
      <c r="R2496" s="146">
        <v>44629</v>
      </c>
      <c r="S2496" s="146">
        <v>44706</v>
      </c>
      <c r="T2496" s="80" t="s">
        <v>213</v>
      </c>
    </row>
    <row r="2497" spans="14:20">
      <c r="N2497" s="80">
        <v>49</v>
      </c>
      <c r="O2497" s="80">
        <v>49008</v>
      </c>
      <c r="P2497" s="80" t="s">
        <v>2708</v>
      </c>
      <c r="Q2497" s="15" t="str">
        <f t="shared" si="38"/>
        <v>49 - ANGRIE</v>
      </c>
      <c r="R2497" s="146">
        <v>44623</v>
      </c>
      <c r="S2497" s="146">
        <v>44769</v>
      </c>
      <c r="T2497" s="80" t="s">
        <v>213</v>
      </c>
    </row>
    <row r="2498" spans="14:20">
      <c r="N2498" s="80">
        <v>49</v>
      </c>
      <c r="O2498" s="80">
        <v>49010</v>
      </c>
      <c r="P2498" s="80" t="s">
        <v>2709</v>
      </c>
      <c r="Q2498" s="15" t="str">
        <f t="shared" si="38"/>
        <v>49 - ARMAILLÉ</v>
      </c>
      <c r="R2498" s="146">
        <v>44657</v>
      </c>
      <c r="S2498" s="146">
        <v>44706</v>
      </c>
      <c r="T2498" s="80" t="s">
        <v>213</v>
      </c>
    </row>
    <row r="2499" spans="14:20">
      <c r="N2499" s="80">
        <v>49</v>
      </c>
      <c r="O2499" s="80">
        <v>49012</v>
      </c>
      <c r="P2499" s="80" t="s">
        <v>2710</v>
      </c>
      <c r="Q2499" s="15" t="str">
        <f t="shared" si="38"/>
        <v>49 - AUBIGNÉ-SUR-LAYON</v>
      </c>
      <c r="R2499" s="146">
        <v>44629</v>
      </c>
      <c r="S2499" s="146">
        <v>44781</v>
      </c>
      <c r="T2499" s="80" t="s">
        <v>213</v>
      </c>
    </row>
    <row r="2500" spans="14:20">
      <c r="N2500" s="80">
        <v>49</v>
      </c>
      <c r="O2500" s="80">
        <v>49014</v>
      </c>
      <c r="P2500" s="80" t="s">
        <v>2711</v>
      </c>
      <c r="Q2500" s="15" t="str">
        <f t="shared" si="38"/>
        <v>49 - AVIRÉ (SEGRÉ-EN-ANJOU BLEU)</v>
      </c>
      <c r="R2500" s="146">
        <v>44657</v>
      </c>
      <c r="S2500" s="146">
        <v>44706</v>
      </c>
      <c r="T2500" s="80" t="s">
        <v>213</v>
      </c>
    </row>
    <row r="2501" spans="14:20">
      <c r="N2501" s="80">
        <v>49</v>
      </c>
      <c r="O2501" s="80">
        <v>49015</v>
      </c>
      <c r="P2501" s="80" t="s">
        <v>2712</v>
      </c>
      <c r="Q2501" s="15" t="str">
        <f t="shared" si="38"/>
        <v>49 - AVRILLÉ</v>
      </c>
      <c r="R2501" s="146">
        <v>44629</v>
      </c>
      <c r="S2501" s="146">
        <v>44722</v>
      </c>
      <c r="T2501" s="80" t="s">
        <v>213</v>
      </c>
    </row>
    <row r="2502" spans="14:20">
      <c r="N2502" s="80">
        <v>49</v>
      </c>
      <c r="O2502" s="80">
        <v>49020</v>
      </c>
      <c r="P2502" s="80" t="s">
        <v>2713</v>
      </c>
      <c r="Q2502" s="15" t="str">
        <f t="shared" si="38"/>
        <v>49 - BEAUCOUZÉ</v>
      </c>
      <c r="R2502" s="146">
        <v>44629</v>
      </c>
      <c r="S2502" s="146">
        <v>44722</v>
      </c>
      <c r="T2502" s="80" t="s">
        <v>213</v>
      </c>
    </row>
    <row r="2503" spans="14:20">
      <c r="N2503" s="80">
        <v>49</v>
      </c>
      <c r="O2503" s="80">
        <v>49022</v>
      </c>
      <c r="P2503" s="80" t="s">
        <v>2714</v>
      </c>
      <c r="Q2503" s="15" t="str">
        <f t="shared" si="38"/>
        <v>49 - BEAULIEU-SUR-LAYON</v>
      </c>
      <c r="R2503" s="146">
        <v>44629</v>
      </c>
      <c r="S2503" s="146">
        <v>44781</v>
      </c>
      <c r="T2503" s="80" t="s">
        <v>213</v>
      </c>
    </row>
    <row r="2504" spans="14:20">
      <c r="N2504" s="80">
        <v>49</v>
      </c>
      <c r="O2504" s="80">
        <v>49023</v>
      </c>
      <c r="P2504" s="80" t="s">
        <v>2715</v>
      </c>
      <c r="Q2504" s="15" t="str">
        <f t="shared" si="38"/>
        <v>49 - BEAUPRÉAU (BEAUPRÉAU-EN-MAUGES)</v>
      </c>
      <c r="R2504" s="146">
        <v>44621</v>
      </c>
      <c r="S2504" s="146">
        <v>44809</v>
      </c>
      <c r="T2504" s="80" t="s">
        <v>213</v>
      </c>
    </row>
    <row r="2505" spans="14:20">
      <c r="N2505" s="80">
        <v>49</v>
      </c>
      <c r="O2505" s="80">
        <v>49024</v>
      </c>
      <c r="P2505" s="80" t="s">
        <v>2716</v>
      </c>
      <c r="Q2505" s="15" t="str">
        <f t="shared" si="38"/>
        <v>49 - BEAUSSE (MAUGES-SUR-LOIRE)</v>
      </c>
      <c r="R2505" s="146">
        <v>44627</v>
      </c>
      <c r="S2505" s="146">
        <v>44795</v>
      </c>
      <c r="T2505" s="80" t="s">
        <v>213</v>
      </c>
    </row>
    <row r="2506" spans="14:20">
      <c r="N2506" s="80">
        <v>49</v>
      </c>
      <c r="O2506" s="80">
        <v>49026</v>
      </c>
      <c r="P2506" s="80" t="s">
        <v>2717</v>
      </c>
      <c r="Q2506" s="15" t="str">
        <f t="shared" si="38"/>
        <v>49 - BÉCON-LES-GRANITS</v>
      </c>
      <c r="R2506" s="146">
        <v>44623</v>
      </c>
      <c r="S2506" s="146">
        <v>44769</v>
      </c>
      <c r="T2506" s="80" t="s">
        <v>213</v>
      </c>
    </row>
    <row r="2507" spans="14:20">
      <c r="N2507" s="80">
        <v>49</v>
      </c>
      <c r="O2507" s="80">
        <v>49027</v>
      </c>
      <c r="P2507" s="80" t="s">
        <v>2718</v>
      </c>
      <c r="Q2507" s="15" t="str">
        <f t="shared" si="38"/>
        <v>49 - BÉGROLLES-EN-MAUGES</v>
      </c>
      <c r="R2507" s="146">
        <v>44627</v>
      </c>
      <c r="S2507" s="146">
        <v>44809</v>
      </c>
      <c r="T2507" s="80" t="s">
        <v>213</v>
      </c>
    </row>
    <row r="2508" spans="14:20">
      <c r="N2508" s="80">
        <v>49</v>
      </c>
      <c r="O2508" s="80">
        <v>49028</v>
      </c>
      <c r="P2508" s="80" t="s">
        <v>2719</v>
      </c>
      <c r="Q2508" s="15" t="str">
        <f t="shared" ref="Q2508:Q2571" si="39">CONCATENATE(N2508," - ",P2508)</f>
        <v>49 - BÉHUARD</v>
      </c>
      <c r="R2508" s="146">
        <v>44629</v>
      </c>
      <c r="S2508" s="146">
        <v>44734</v>
      </c>
      <c r="T2508" s="80" t="s">
        <v>213</v>
      </c>
    </row>
    <row r="2509" spans="14:20">
      <c r="N2509" s="80">
        <v>49</v>
      </c>
      <c r="O2509" s="80">
        <v>49029</v>
      </c>
      <c r="P2509" s="80" t="s">
        <v>2720</v>
      </c>
      <c r="Q2509" s="15" t="str">
        <f t="shared" si="39"/>
        <v>49 - TOUTES (BLAISON-SAINT-SULPICE)</v>
      </c>
      <c r="R2509" s="146">
        <v>44656</v>
      </c>
      <c r="S2509" s="146">
        <v>44706</v>
      </c>
      <c r="T2509" s="80" t="s">
        <v>213</v>
      </c>
    </row>
    <row r="2510" spans="14:20">
      <c r="N2510" s="80">
        <v>49</v>
      </c>
      <c r="O2510" s="80">
        <v>49032</v>
      </c>
      <c r="P2510" s="80" t="s">
        <v>2721</v>
      </c>
      <c r="Q2510" s="15" t="str">
        <f t="shared" si="39"/>
        <v>49 - LA BOHALLE (LOIRE-AUTHION)</v>
      </c>
      <c r="R2510" s="146">
        <v>44656</v>
      </c>
      <c r="S2510" s="146">
        <v>44706</v>
      </c>
      <c r="T2510" s="80" t="s">
        <v>213</v>
      </c>
    </row>
    <row r="2511" spans="14:20">
      <c r="N2511" s="80">
        <v>49</v>
      </c>
      <c r="O2511" s="80">
        <v>49033</v>
      </c>
      <c r="P2511" s="80" t="s">
        <v>2722</v>
      </c>
      <c r="Q2511" s="15" t="str">
        <f t="shared" si="39"/>
        <v>49 - LA BOISSIÈRE-SUR-EVRE (MONTREVAULT-SUR-EVRE)</v>
      </c>
      <c r="R2511" s="146">
        <v>44621</v>
      </c>
      <c r="S2511" s="146">
        <v>44795</v>
      </c>
      <c r="T2511" s="80" t="s">
        <v>213</v>
      </c>
    </row>
    <row r="2512" spans="14:20">
      <c r="N2512" s="80">
        <v>49</v>
      </c>
      <c r="O2512" s="80">
        <v>49034</v>
      </c>
      <c r="P2512" s="80" t="s">
        <v>2723</v>
      </c>
      <c r="Q2512" s="15" t="str">
        <f t="shared" si="39"/>
        <v>49 - BOTZ EN MAUGES (MAUGES-SUR-LOIRE)</v>
      </c>
      <c r="R2512" s="146">
        <v>44621</v>
      </c>
      <c r="S2512" s="146">
        <v>44795</v>
      </c>
      <c r="T2512" s="80" t="s">
        <v>213</v>
      </c>
    </row>
    <row r="2513" spans="14:20">
      <c r="N2513" s="80">
        <v>49</v>
      </c>
      <c r="O2513" s="80">
        <v>49035</v>
      </c>
      <c r="P2513" s="80" t="s">
        <v>2724</v>
      </c>
      <c r="Q2513" s="15" t="str">
        <f t="shared" si="39"/>
        <v>49 - BOUCHEMAINE</v>
      </c>
      <c r="R2513" s="146">
        <v>44629</v>
      </c>
      <c r="S2513" s="146">
        <v>44722</v>
      </c>
      <c r="T2513" s="80" t="s">
        <v>213</v>
      </c>
    </row>
    <row r="2514" spans="14:20">
      <c r="N2514" s="80">
        <v>49</v>
      </c>
      <c r="O2514" s="80">
        <v>49036</v>
      </c>
      <c r="P2514" s="80" t="s">
        <v>2725</v>
      </c>
      <c r="Q2514" s="15" t="str">
        <f t="shared" si="39"/>
        <v>49 - BOUILLÉ-MÉNARD</v>
      </c>
      <c r="R2514" s="146">
        <v>44608</v>
      </c>
      <c r="S2514" s="146">
        <v>44654</v>
      </c>
      <c r="T2514" s="80" t="s">
        <v>213</v>
      </c>
    </row>
    <row r="2515" spans="14:20">
      <c r="N2515" s="80">
        <v>49</v>
      </c>
      <c r="O2515" s="80">
        <v>49037</v>
      </c>
      <c r="P2515" s="80" t="s">
        <v>2726</v>
      </c>
      <c r="Q2515" s="15" t="str">
        <f t="shared" si="39"/>
        <v>49 - LE BOURG-D’IRÉ (SEGRÉ-EN-ANJOU BLEU)</v>
      </c>
      <c r="R2515" s="146">
        <v>44631</v>
      </c>
      <c r="S2515" s="146">
        <v>44722</v>
      </c>
      <c r="T2515" s="80" t="s">
        <v>213</v>
      </c>
    </row>
    <row r="2516" spans="14:20">
      <c r="N2516" s="80">
        <v>49</v>
      </c>
      <c r="O2516" s="80">
        <v>49038</v>
      </c>
      <c r="P2516" s="80" t="s">
        <v>2727</v>
      </c>
      <c r="Q2516" s="15" t="str">
        <f t="shared" si="39"/>
        <v>49 - BOURG-L’EVÈQUE</v>
      </c>
      <c r="R2516" s="146">
        <v>44608</v>
      </c>
      <c r="S2516" s="146">
        <v>44654</v>
      </c>
      <c r="T2516" s="80" t="s">
        <v>213</v>
      </c>
    </row>
    <row r="2517" spans="14:20">
      <c r="N2517" s="80">
        <v>49</v>
      </c>
      <c r="O2517" s="80">
        <v>49039</v>
      </c>
      <c r="P2517" s="80" t="s">
        <v>2728</v>
      </c>
      <c r="Q2517" s="15" t="str">
        <f t="shared" si="39"/>
        <v>49 - BOURGNEUF-EN-MAUGES (MAUGES-SUR-LOIRE)</v>
      </c>
      <c r="R2517" s="146">
        <v>44627</v>
      </c>
      <c r="S2517" s="146">
        <v>44795</v>
      </c>
      <c r="T2517" s="80" t="s">
        <v>213</v>
      </c>
    </row>
    <row r="2518" spans="14:20">
      <c r="N2518" s="80">
        <v>49</v>
      </c>
      <c r="O2518" s="80">
        <v>49040</v>
      </c>
      <c r="P2518" s="80" t="s">
        <v>2729</v>
      </c>
      <c r="Q2518" s="15" t="str">
        <f t="shared" si="39"/>
        <v>49 - BOUZILLÉ (ORÉE D'ANJOU)</v>
      </c>
      <c r="R2518" s="146">
        <v>44621</v>
      </c>
      <c r="S2518" s="146">
        <v>44795</v>
      </c>
      <c r="T2518" s="80" t="s">
        <v>213</v>
      </c>
    </row>
    <row r="2519" spans="14:20">
      <c r="N2519" s="80">
        <v>49</v>
      </c>
      <c r="O2519" s="80">
        <v>49042</v>
      </c>
      <c r="P2519" s="80" t="s">
        <v>2730</v>
      </c>
      <c r="Q2519" s="15" t="str">
        <f t="shared" si="39"/>
        <v>49 - BRAIN-SUR-L'AUTHION (LOIRE-AUTHION)</v>
      </c>
      <c r="R2519" s="146">
        <v>44656</v>
      </c>
      <c r="S2519" s="146">
        <v>44706</v>
      </c>
      <c r="T2519" s="80" t="s">
        <v>213</v>
      </c>
    </row>
    <row r="2520" spans="14:20">
      <c r="N2520" s="80">
        <v>49</v>
      </c>
      <c r="O2520" s="80">
        <v>49043</v>
      </c>
      <c r="P2520" s="80" t="s">
        <v>2731</v>
      </c>
      <c r="Q2520" s="15" t="str">
        <f t="shared" si="39"/>
        <v>49 - BRAIN-SUR-LONGUENÉE (ERDRE-EN-ANJOU)</v>
      </c>
      <c r="R2520" s="146">
        <v>44627</v>
      </c>
      <c r="S2520" s="146">
        <v>44722</v>
      </c>
      <c r="T2520" s="80" t="s">
        <v>213</v>
      </c>
    </row>
    <row r="2521" spans="14:20">
      <c r="N2521" s="80">
        <v>49</v>
      </c>
      <c r="O2521" s="80">
        <v>49047</v>
      </c>
      <c r="P2521" s="80" t="s">
        <v>2732</v>
      </c>
      <c r="Q2521" s="15" t="str">
        <f t="shared" si="39"/>
        <v>49 - BRIGNÉ (DOUÉ-EN-ANJOU)</v>
      </c>
      <c r="R2521" s="146">
        <v>44656</v>
      </c>
      <c r="S2521" s="146">
        <v>44781</v>
      </c>
      <c r="T2521" s="80" t="s">
        <v>213</v>
      </c>
    </row>
    <row r="2522" spans="14:20">
      <c r="N2522" s="80">
        <v>49</v>
      </c>
      <c r="O2522" s="80">
        <v>49050</v>
      </c>
      <c r="P2522" s="80" t="s">
        <v>2733</v>
      </c>
      <c r="Q2522" s="15" t="str">
        <f t="shared" si="39"/>
        <v>49 - BRISSAC-QUINCÉ (BRISSAC LOIRE AUBANCE)</v>
      </c>
      <c r="R2522" s="146">
        <v>44629</v>
      </c>
      <c r="S2522" s="146">
        <v>44734</v>
      </c>
      <c r="T2522" s="80" t="s">
        <v>213</v>
      </c>
    </row>
    <row r="2523" spans="14:20">
      <c r="N2523" s="80">
        <v>49</v>
      </c>
      <c r="O2523" s="80">
        <v>49053</v>
      </c>
      <c r="P2523" s="80" t="s">
        <v>2734</v>
      </c>
      <c r="Q2523" s="15" t="str">
        <f t="shared" si="39"/>
        <v>49 - BROSSAY</v>
      </c>
      <c r="R2523" s="146">
        <v>44657</v>
      </c>
      <c r="S2523" s="146">
        <v>44706</v>
      </c>
      <c r="T2523" s="80" t="s">
        <v>213</v>
      </c>
    </row>
    <row r="2524" spans="14:20">
      <c r="N2524" s="80">
        <v>49</v>
      </c>
      <c r="O2524" s="80">
        <v>49054</v>
      </c>
      <c r="P2524" s="80" t="s">
        <v>2735</v>
      </c>
      <c r="Q2524" s="15" t="str">
        <f t="shared" si="39"/>
        <v>49 - CANDÉ</v>
      </c>
      <c r="R2524" s="146">
        <v>44623</v>
      </c>
      <c r="S2524" s="146">
        <v>44722</v>
      </c>
      <c r="T2524" s="80" t="s">
        <v>213</v>
      </c>
    </row>
    <row r="2525" spans="14:20">
      <c r="N2525" s="80">
        <v>49</v>
      </c>
      <c r="O2525" s="80">
        <v>49055</v>
      </c>
      <c r="P2525" s="80" t="s">
        <v>2736</v>
      </c>
      <c r="Q2525" s="15" t="str">
        <f t="shared" si="39"/>
        <v>49 - CANTENAY-ÉPINARD</v>
      </c>
      <c r="R2525" s="146">
        <v>44650</v>
      </c>
      <c r="S2525" s="146">
        <v>44722</v>
      </c>
      <c r="T2525" s="80" t="s">
        <v>213</v>
      </c>
    </row>
    <row r="2526" spans="14:20">
      <c r="N2526" s="80">
        <v>49</v>
      </c>
      <c r="O2526" s="80">
        <v>49056</v>
      </c>
      <c r="P2526" s="80" t="s">
        <v>2737</v>
      </c>
      <c r="Q2526" s="15" t="str">
        <f t="shared" si="39"/>
        <v>49 - CARBAY</v>
      </c>
      <c r="R2526" s="146">
        <v>44657</v>
      </c>
      <c r="S2526" s="146">
        <v>44706</v>
      </c>
      <c r="T2526" s="80" t="s">
        <v>213</v>
      </c>
    </row>
    <row r="2527" spans="14:20">
      <c r="N2527" s="80">
        <v>49</v>
      </c>
      <c r="O2527" s="80">
        <v>49057</v>
      </c>
      <c r="P2527" s="80" t="s">
        <v>2738</v>
      </c>
      <c r="Q2527" s="15" t="str">
        <f t="shared" si="39"/>
        <v>49 - CERNUSSON</v>
      </c>
      <c r="R2527" s="146">
        <v>44627</v>
      </c>
      <c r="S2527" s="146">
        <v>44781</v>
      </c>
      <c r="T2527" s="80" t="s">
        <v>213</v>
      </c>
    </row>
    <row r="2528" spans="14:20">
      <c r="N2528" s="80">
        <v>49</v>
      </c>
      <c r="O2528" s="80">
        <v>49058</v>
      </c>
      <c r="P2528" s="80" t="s">
        <v>2739</v>
      </c>
      <c r="Q2528" s="15" t="str">
        <f t="shared" si="39"/>
        <v>49 - LES CERQUEUX</v>
      </c>
      <c r="R2528" s="146">
        <v>44627</v>
      </c>
      <c r="S2528" s="146">
        <v>44809</v>
      </c>
      <c r="T2528" s="80" t="s">
        <v>213</v>
      </c>
    </row>
    <row r="2529" spans="14:20">
      <c r="N2529" s="80">
        <v>49</v>
      </c>
      <c r="O2529" s="80">
        <v>49059</v>
      </c>
      <c r="P2529" s="80" t="s">
        <v>2740</v>
      </c>
      <c r="Q2529" s="15" t="str">
        <f t="shared" si="39"/>
        <v>49 - LES CERQUEUX-SOUS-PASSAVANT (LYS-HAUT-LAYON)</v>
      </c>
      <c r="R2529" s="146">
        <v>44627</v>
      </c>
      <c r="S2529" s="146">
        <v>44781</v>
      </c>
      <c r="T2529" s="80" t="s">
        <v>213</v>
      </c>
    </row>
    <row r="2530" spans="14:20">
      <c r="N2530" s="80">
        <v>49</v>
      </c>
      <c r="O2530" s="80">
        <v>49061</v>
      </c>
      <c r="P2530" s="80" t="s">
        <v>2741</v>
      </c>
      <c r="Q2530" s="15" t="str">
        <f t="shared" si="39"/>
        <v>49 - CHALLAIN-LA-POTHERIE</v>
      </c>
      <c r="R2530" s="146">
        <v>44627</v>
      </c>
      <c r="S2530" s="146">
        <v>44722</v>
      </c>
      <c r="T2530" s="80" t="s">
        <v>213</v>
      </c>
    </row>
    <row r="2531" spans="14:20">
      <c r="N2531" s="80">
        <v>49</v>
      </c>
      <c r="O2531" s="80">
        <v>49063</v>
      </c>
      <c r="P2531" s="80" t="s">
        <v>2742</v>
      </c>
      <c r="Q2531" s="15" t="str">
        <f t="shared" si="39"/>
        <v>49 - CHALONNES-SUR-LOIRE</v>
      </c>
      <c r="R2531" s="146">
        <v>44629</v>
      </c>
      <c r="S2531" s="146">
        <v>44781</v>
      </c>
      <c r="T2531" s="80" t="s">
        <v>213</v>
      </c>
    </row>
    <row r="2532" spans="14:20">
      <c r="N2532" s="80">
        <v>49</v>
      </c>
      <c r="O2532" s="80">
        <v>49064</v>
      </c>
      <c r="P2532" s="80" t="s">
        <v>2743</v>
      </c>
      <c r="Q2532" s="15" t="str">
        <f t="shared" si="39"/>
        <v>49 - CHAMBELLAY</v>
      </c>
      <c r="R2532" s="146">
        <v>44657</v>
      </c>
      <c r="S2532" s="146">
        <v>44706</v>
      </c>
      <c r="T2532" s="80" t="s">
        <v>213</v>
      </c>
    </row>
    <row r="2533" spans="14:20">
      <c r="N2533" s="80">
        <v>49</v>
      </c>
      <c r="O2533" s="80">
        <v>49066</v>
      </c>
      <c r="P2533" s="80" t="s">
        <v>2744</v>
      </c>
      <c r="Q2533" s="15" t="str">
        <f t="shared" si="39"/>
        <v>49 - CHAMP-SUR-LAYON (BELLEVIGNE-EN-LAYON)</v>
      </c>
      <c r="R2533" s="146">
        <v>44629</v>
      </c>
      <c r="S2533" s="146">
        <v>44781</v>
      </c>
      <c r="T2533" s="80" t="s">
        <v>213</v>
      </c>
    </row>
    <row r="2534" spans="14:20">
      <c r="N2534" s="80">
        <v>49</v>
      </c>
      <c r="O2534" s="80">
        <v>49067</v>
      </c>
      <c r="P2534" s="80" t="s">
        <v>2745</v>
      </c>
      <c r="Q2534" s="15" t="str">
        <f t="shared" si="39"/>
        <v>49 - TOUTES (CHENILLÉ-CHAMPTEUSSÉ)</v>
      </c>
      <c r="R2534" s="146">
        <v>44657</v>
      </c>
      <c r="S2534" s="146">
        <v>44706</v>
      </c>
      <c r="T2534" s="80" t="s">
        <v>213</v>
      </c>
    </row>
    <row r="2535" spans="14:20">
      <c r="N2535" s="80">
        <v>49</v>
      </c>
      <c r="O2535" s="80">
        <v>49068</v>
      </c>
      <c r="P2535" s="80" t="s">
        <v>2746</v>
      </c>
      <c r="Q2535" s="15" t="str">
        <f t="shared" si="39"/>
        <v>49 - CHAMPTOCÉ-SUR-LOIRE</v>
      </c>
      <c r="R2535" s="146">
        <v>44623</v>
      </c>
      <c r="S2535" s="146">
        <v>44769</v>
      </c>
      <c r="T2535" s="80" t="s">
        <v>213</v>
      </c>
    </row>
    <row r="2536" spans="14:20">
      <c r="N2536" s="80">
        <v>49</v>
      </c>
      <c r="O2536" s="80">
        <v>49069</v>
      </c>
      <c r="P2536" s="80" t="s">
        <v>2747</v>
      </c>
      <c r="Q2536" s="15" t="str">
        <f t="shared" si="39"/>
        <v>49 - CHAMPTOCEAUX (ORÉE D'ANJOU)</v>
      </c>
      <c r="R2536" s="146">
        <v>44624</v>
      </c>
      <c r="S2536" s="146">
        <v>44795</v>
      </c>
      <c r="T2536" s="80" t="s">
        <v>213</v>
      </c>
    </row>
    <row r="2537" spans="14:20">
      <c r="N2537" s="80">
        <v>49</v>
      </c>
      <c r="O2537" s="80">
        <v>49070</v>
      </c>
      <c r="P2537" s="80" t="s">
        <v>2748</v>
      </c>
      <c r="Q2537" s="15" t="str">
        <f t="shared" si="39"/>
        <v>49 - CHANTELOUP-LES-BOIS</v>
      </c>
      <c r="R2537" s="146">
        <v>44629</v>
      </c>
      <c r="S2537" s="146">
        <v>44781</v>
      </c>
      <c r="T2537" s="80" t="s">
        <v>213</v>
      </c>
    </row>
    <row r="2538" spans="14:20">
      <c r="N2538" s="80">
        <v>49</v>
      </c>
      <c r="O2538" s="80">
        <v>49071</v>
      </c>
      <c r="P2538" s="80" t="s">
        <v>2749</v>
      </c>
      <c r="Q2538" s="15" t="str">
        <f t="shared" si="39"/>
        <v>49 - CHANZEAUX (CHEMILLÉ-EN-ANJOU)</v>
      </c>
      <c r="R2538" s="146">
        <v>44629</v>
      </c>
      <c r="S2538" s="146">
        <v>44781</v>
      </c>
      <c r="T2538" s="80" t="s">
        <v>213</v>
      </c>
    </row>
    <row r="2539" spans="14:20">
      <c r="N2539" s="80">
        <v>49</v>
      </c>
      <c r="O2539" s="80">
        <v>49073</v>
      </c>
      <c r="P2539" s="80" t="s">
        <v>2750</v>
      </c>
      <c r="Q2539" s="15" t="str">
        <f t="shared" si="39"/>
        <v>49 - LA CHAPELLE-HULLIN (OMBRÉE-D’ANJOU)</v>
      </c>
      <c r="R2539" s="146">
        <v>44608</v>
      </c>
      <c r="S2539" s="146">
        <v>44654</v>
      </c>
      <c r="T2539" s="80" t="s">
        <v>213</v>
      </c>
    </row>
    <row r="2540" spans="14:20">
      <c r="N2540" s="80">
        <v>49</v>
      </c>
      <c r="O2540" s="80">
        <v>49074</v>
      </c>
      <c r="P2540" s="80" t="s">
        <v>2751</v>
      </c>
      <c r="Q2540" s="15" t="str">
        <f t="shared" si="39"/>
        <v>49 - LA CHAPELLE-ROUSSELIN (CHEMILLÉ-EN-ANJOU)</v>
      </c>
      <c r="R2540" s="146">
        <v>44629</v>
      </c>
      <c r="S2540" s="146">
        <v>44781</v>
      </c>
      <c r="T2540" s="80" t="s">
        <v>213</v>
      </c>
    </row>
    <row r="2541" spans="14:20">
      <c r="N2541" s="80">
        <v>49</v>
      </c>
      <c r="O2541" s="80">
        <v>49075</v>
      </c>
      <c r="P2541" s="80" t="s">
        <v>2752</v>
      </c>
      <c r="Q2541" s="15" t="str">
        <f t="shared" si="39"/>
        <v>49 - LA CHAPELLE-SAINT-FLORENT (MAUGES-SUR-LOIRE)</v>
      </c>
      <c r="R2541" s="146">
        <v>44621</v>
      </c>
      <c r="S2541" s="146">
        <v>44795</v>
      </c>
      <c r="T2541" s="80" t="s">
        <v>213</v>
      </c>
    </row>
    <row r="2542" spans="14:20">
      <c r="N2542" s="80">
        <v>49</v>
      </c>
      <c r="O2542" s="80">
        <v>49077</v>
      </c>
      <c r="P2542" s="80" t="s">
        <v>2753</v>
      </c>
      <c r="Q2542" s="15" t="str">
        <f t="shared" si="39"/>
        <v>49 - LA CHAPELLE-SUR-OUDON (SEGRÉ-EN-ANJOU BLEU)</v>
      </c>
      <c r="R2542" s="146">
        <v>44627</v>
      </c>
      <c r="S2542" s="146">
        <v>44722</v>
      </c>
      <c r="T2542" s="80" t="s">
        <v>213</v>
      </c>
    </row>
    <row r="2543" spans="14:20">
      <c r="N2543" s="80">
        <v>49</v>
      </c>
      <c r="O2543" s="80">
        <v>49078</v>
      </c>
      <c r="P2543" s="80" t="s">
        <v>2754</v>
      </c>
      <c r="Q2543" s="15" t="str">
        <f t="shared" si="39"/>
        <v>49 - CHARCÉ-SAINT-ELLIER-SUR-AUBANCE (BRISSAC LOIRE AUBANCE)</v>
      </c>
      <c r="R2543" s="146">
        <v>44638</v>
      </c>
      <c r="S2543" s="146">
        <v>44734</v>
      </c>
      <c r="T2543" s="80" t="s">
        <v>213</v>
      </c>
    </row>
    <row r="2544" spans="14:20">
      <c r="N2544" s="80">
        <v>49</v>
      </c>
      <c r="O2544" s="80">
        <v>49081</v>
      </c>
      <c r="P2544" s="80" t="s">
        <v>2755</v>
      </c>
      <c r="Q2544" s="15" t="str">
        <f t="shared" si="39"/>
        <v>49 - CHÂTELAIS (SEGRÉ-EN-ANJOU BLEU)</v>
      </c>
      <c r="R2544" s="146">
        <v>44608</v>
      </c>
      <c r="S2544" s="146">
        <v>44654</v>
      </c>
      <c r="T2544" s="80" t="s">
        <v>213</v>
      </c>
    </row>
    <row r="2545" spans="14:20">
      <c r="N2545" s="80">
        <v>49</v>
      </c>
      <c r="O2545" s="80">
        <v>49082</v>
      </c>
      <c r="P2545" s="80" t="s">
        <v>2756</v>
      </c>
      <c r="Q2545" s="15" t="str">
        <f t="shared" si="39"/>
        <v>49 - CHAUDEFONDS-SUR-LAYON</v>
      </c>
      <c r="R2545" s="146">
        <v>44629</v>
      </c>
      <c r="S2545" s="146">
        <v>44781</v>
      </c>
      <c r="T2545" s="80" t="s">
        <v>213</v>
      </c>
    </row>
    <row r="2546" spans="14:20">
      <c r="N2546" s="80">
        <v>49</v>
      </c>
      <c r="O2546" s="80">
        <v>49083</v>
      </c>
      <c r="P2546" s="80" t="s">
        <v>2757</v>
      </c>
      <c r="Q2546" s="15" t="str">
        <f t="shared" si="39"/>
        <v>49 - CHAUDRON-EN-MAUGES (MONTREVAULT-SUR-EVRE)</v>
      </c>
      <c r="R2546" s="146">
        <v>44621</v>
      </c>
      <c r="S2546" s="146">
        <v>44795</v>
      </c>
      <c r="T2546" s="80" t="s">
        <v>213</v>
      </c>
    </row>
    <row r="2547" spans="14:20">
      <c r="N2547" s="80">
        <v>49</v>
      </c>
      <c r="O2547" s="80">
        <v>49085</v>
      </c>
      <c r="P2547" s="80" t="s">
        <v>2758</v>
      </c>
      <c r="Q2547" s="15" t="str">
        <f t="shared" si="39"/>
        <v>49 - LA CHAUSSAIRE (MONTREVAULT-SUR-EVRE)</v>
      </c>
      <c r="R2547" s="146">
        <v>44621</v>
      </c>
      <c r="S2547" s="146">
        <v>44795</v>
      </c>
      <c r="T2547" s="80" t="s">
        <v>213</v>
      </c>
    </row>
    <row r="2548" spans="14:20">
      <c r="N2548" s="80">
        <v>49</v>
      </c>
      <c r="O2548" s="80">
        <v>49086</v>
      </c>
      <c r="P2548" s="80" t="s">
        <v>2759</v>
      </c>
      <c r="Q2548" s="15" t="str">
        <f t="shared" si="39"/>
        <v>49 - TOUTES (TERRANJOU)</v>
      </c>
      <c r="R2548" s="146">
        <v>44629</v>
      </c>
      <c r="S2548" s="146">
        <v>44781</v>
      </c>
      <c r="T2548" s="80" t="s">
        <v>213</v>
      </c>
    </row>
    <row r="2549" spans="14:20">
      <c r="N2549" s="80">
        <v>49</v>
      </c>
      <c r="O2549" s="80">
        <v>49088</v>
      </c>
      <c r="P2549" s="80" t="s">
        <v>2760</v>
      </c>
      <c r="Q2549" s="15" t="str">
        <f t="shared" si="39"/>
        <v>49 - CHAZÉ-HENRY (OMBRÉE-D’ANJOU)</v>
      </c>
      <c r="R2549" s="146">
        <v>44608</v>
      </c>
      <c r="S2549" s="146">
        <v>44654</v>
      </c>
      <c r="T2549" s="80" t="s">
        <v>213</v>
      </c>
    </row>
    <row r="2550" spans="14:20">
      <c r="N2550" s="80">
        <v>49</v>
      </c>
      <c r="O2550" s="80">
        <v>49089</v>
      </c>
      <c r="P2550" s="80" t="s">
        <v>2761</v>
      </c>
      <c r="Q2550" s="15" t="str">
        <f t="shared" si="39"/>
        <v>49 - CHAZÉ-SUR-ARGOS</v>
      </c>
      <c r="R2550" s="146">
        <v>44627</v>
      </c>
      <c r="S2550" s="146">
        <v>44769</v>
      </c>
      <c r="T2550" s="80" t="s">
        <v>213</v>
      </c>
    </row>
    <row r="2551" spans="14:20">
      <c r="N2551" s="80">
        <v>49</v>
      </c>
      <c r="O2551" s="80">
        <v>49091</v>
      </c>
      <c r="P2551" s="80" t="s">
        <v>2762</v>
      </c>
      <c r="Q2551" s="15" t="str">
        <f t="shared" si="39"/>
        <v>49 - CHEMELLIER (BRISSAC LOIRE AUBANCE)</v>
      </c>
      <c r="R2551" s="146">
        <v>44644</v>
      </c>
      <c r="S2551" s="146">
        <v>44734</v>
      </c>
      <c r="T2551" s="80" t="s">
        <v>213</v>
      </c>
    </row>
    <row r="2552" spans="14:20">
      <c r="N2552" s="80">
        <v>49</v>
      </c>
      <c r="O2552" s="80">
        <v>49092</v>
      </c>
      <c r="P2552" s="80" t="s">
        <v>2763</v>
      </c>
      <c r="Q2552" s="15" t="str">
        <f t="shared" si="39"/>
        <v>49 - CHEMILLÉ (CHEMILLÉ-EN-ANJOU)</v>
      </c>
      <c r="R2552" s="146">
        <v>44629</v>
      </c>
      <c r="S2552" s="146">
        <v>44781</v>
      </c>
      <c r="T2552" s="80" t="s">
        <v>213</v>
      </c>
    </row>
    <row r="2553" spans="14:20">
      <c r="N2553" s="80">
        <v>49</v>
      </c>
      <c r="O2553" s="80">
        <v>49094</v>
      </c>
      <c r="P2553" s="80" t="s">
        <v>2764</v>
      </c>
      <c r="Q2553" s="15" t="str">
        <f t="shared" si="39"/>
        <v>49 - CHÊNEHUTTE-TRÈVES-CUNAULT (GENNES-VAL-DE-LOIRE)</v>
      </c>
      <c r="R2553" s="146">
        <v>44658</v>
      </c>
      <c r="S2553" s="146">
        <v>44706</v>
      </c>
      <c r="T2553" s="80" t="s">
        <v>213</v>
      </c>
    </row>
    <row r="2554" spans="14:20">
      <c r="N2554" s="80">
        <v>49</v>
      </c>
      <c r="O2554" s="80">
        <v>49099</v>
      </c>
      <c r="P2554" s="80" t="s">
        <v>2765</v>
      </c>
      <c r="Q2554" s="15" t="str">
        <f t="shared" si="39"/>
        <v>49 - CHOLET</v>
      </c>
      <c r="R2554" s="146">
        <v>44629</v>
      </c>
      <c r="S2554" s="146">
        <v>44809</v>
      </c>
      <c r="T2554" s="80" t="s">
        <v>213</v>
      </c>
    </row>
    <row r="2555" spans="14:20">
      <c r="N2555" s="80">
        <v>49</v>
      </c>
      <c r="O2555" s="80">
        <v>49100</v>
      </c>
      <c r="P2555" s="80" t="s">
        <v>2766</v>
      </c>
      <c r="Q2555" s="15" t="str">
        <f t="shared" si="39"/>
        <v>49 - CIZAY-LA-MADELEINE</v>
      </c>
      <c r="R2555" s="146">
        <v>44657</v>
      </c>
      <c r="S2555" s="146">
        <v>44706</v>
      </c>
      <c r="T2555" s="80" t="s">
        <v>213</v>
      </c>
    </row>
    <row r="2556" spans="14:20">
      <c r="N2556" s="80">
        <v>49</v>
      </c>
      <c r="O2556" s="80">
        <v>49102</v>
      </c>
      <c r="P2556" s="80" t="s">
        <v>2767</v>
      </c>
      <c r="Q2556" s="15" t="str">
        <f t="shared" si="39"/>
        <v>49 - CLÉRÉ-SUR-LAYON</v>
      </c>
      <c r="R2556" s="146">
        <v>44627</v>
      </c>
      <c r="S2556" s="146">
        <v>44781</v>
      </c>
      <c r="T2556" s="80" t="s">
        <v>213</v>
      </c>
    </row>
    <row r="2557" spans="14:20">
      <c r="N2557" s="80">
        <v>49</v>
      </c>
      <c r="O2557" s="80">
        <v>49104</v>
      </c>
      <c r="P2557" s="80" t="s">
        <v>2768</v>
      </c>
      <c r="Q2557" s="15" t="str">
        <f t="shared" si="39"/>
        <v>49 - CONCOURSON-SUR-LAYON (DOUÉ-EN-ANJOU)</v>
      </c>
      <c r="R2557" s="146">
        <v>44627</v>
      </c>
      <c r="S2557" s="146">
        <v>44734</v>
      </c>
      <c r="T2557" s="80" t="s">
        <v>213</v>
      </c>
    </row>
    <row r="2558" spans="14:20">
      <c r="N2558" s="80">
        <v>49</v>
      </c>
      <c r="O2558" s="80">
        <v>49106</v>
      </c>
      <c r="P2558" s="80" t="s">
        <v>2769</v>
      </c>
      <c r="Q2558" s="15" t="str">
        <f t="shared" si="39"/>
        <v>49 - CORNÉ (LOIRE-AUTHION)</v>
      </c>
      <c r="R2558" s="146">
        <v>44658</v>
      </c>
      <c r="S2558" s="146">
        <v>44706</v>
      </c>
      <c r="T2558" s="80" t="s">
        <v>213</v>
      </c>
    </row>
    <row r="2559" spans="14:20">
      <c r="N2559" s="80">
        <v>49</v>
      </c>
      <c r="O2559" s="80">
        <v>49108</v>
      </c>
      <c r="P2559" s="80" t="s">
        <v>2770</v>
      </c>
      <c r="Q2559" s="15" t="str">
        <f t="shared" si="39"/>
        <v>49 - LA CORNUAILLE (VAL D’ERDRE-AUXENCE)</v>
      </c>
      <c r="R2559" s="146">
        <v>44623</v>
      </c>
      <c r="S2559" s="146">
        <v>44769</v>
      </c>
      <c r="T2559" s="80" t="s">
        <v>213</v>
      </c>
    </row>
    <row r="2560" spans="14:20">
      <c r="N2560" s="80">
        <v>49</v>
      </c>
      <c r="O2560" s="80">
        <v>49109</v>
      </c>
      <c r="P2560" s="80" t="s">
        <v>2771</v>
      </c>
      <c r="Q2560" s="15" t="str">
        <f t="shared" si="39"/>
        <v>49 - CORON</v>
      </c>
      <c r="R2560" s="146">
        <v>44627</v>
      </c>
      <c r="S2560" s="146">
        <v>44781</v>
      </c>
      <c r="T2560" s="80" t="s">
        <v>213</v>
      </c>
    </row>
    <row r="2561" spans="14:20">
      <c r="N2561" s="80">
        <v>49</v>
      </c>
      <c r="O2561" s="80">
        <v>49111</v>
      </c>
      <c r="P2561" s="80" t="s">
        <v>2772</v>
      </c>
      <c r="Q2561" s="15" t="str">
        <f t="shared" si="39"/>
        <v>49 - COSSÉ-D'ANJOU (CHEMILLÉ-EN-ANJOU)</v>
      </c>
      <c r="R2561" s="146">
        <v>44629</v>
      </c>
      <c r="S2561" s="146">
        <v>44781</v>
      </c>
      <c r="T2561" s="80" t="s">
        <v>213</v>
      </c>
    </row>
    <row r="2562" spans="14:20">
      <c r="N2562" s="80">
        <v>49</v>
      </c>
      <c r="O2562" s="80">
        <v>49113</v>
      </c>
      <c r="P2562" s="80" t="s">
        <v>2773</v>
      </c>
      <c r="Q2562" s="15" t="str">
        <f t="shared" si="39"/>
        <v>49 - COURCHAMPS</v>
      </c>
      <c r="R2562" s="146">
        <v>44657</v>
      </c>
      <c r="S2562" s="146">
        <v>44706</v>
      </c>
      <c r="T2562" s="80" t="s">
        <v>213</v>
      </c>
    </row>
    <row r="2563" spans="14:20">
      <c r="N2563" s="80">
        <v>49</v>
      </c>
      <c r="O2563" s="80">
        <v>49115</v>
      </c>
      <c r="P2563" s="80" t="s">
        <v>2774</v>
      </c>
      <c r="Q2563" s="15" t="str">
        <f t="shared" si="39"/>
        <v>49 - COUTURES (BRISSAC LOIRE AUBANCE)</v>
      </c>
      <c r="R2563" s="146">
        <v>44656</v>
      </c>
      <c r="S2563" s="146">
        <v>44706</v>
      </c>
      <c r="T2563" s="80" t="s">
        <v>213</v>
      </c>
    </row>
    <row r="2564" spans="14:20">
      <c r="N2564" s="80">
        <v>49</v>
      </c>
      <c r="O2564" s="80">
        <v>49117</v>
      </c>
      <c r="P2564" s="80" t="s">
        <v>2775</v>
      </c>
      <c r="Q2564" s="15" t="str">
        <f t="shared" si="39"/>
        <v>49 - LA DAGUENIÈRE (LOIRE-AUTHION)</v>
      </c>
      <c r="R2564" s="146">
        <v>44656</v>
      </c>
      <c r="S2564" s="146">
        <v>44706</v>
      </c>
      <c r="T2564" s="80" t="s">
        <v>213</v>
      </c>
    </row>
    <row r="2565" spans="14:20">
      <c r="N2565" s="80">
        <v>49</v>
      </c>
      <c r="O2565" s="80">
        <v>49120</v>
      </c>
      <c r="P2565" s="80" t="s">
        <v>2776</v>
      </c>
      <c r="Q2565" s="15" t="str">
        <f t="shared" si="39"/>
        <v>49 - DENÉE</v>
      </c>
      <c r="R2565" s="146">
        <v>44629</v>
      </c>
      <c r="S2565" s="146">
        <v>44781</v>
      </c>
      <c r="T2565" s="80" t="s">
        <v>213</v>
      </c>
    </row>
    <row r="2566" spans="14:20">
      <c r="N2566" s="80">
        <v>49</v>
      </c>
      <c r="O2566" s="80">
        <v>49121</v>
      </c>
      <c r="P2566" s="80" t="s">
        <v>2777</v>
      </c>
      <c r="Q2566" s="15" t="str">
        <f t="shared" si="39"/>
        <v>49 - DÉNEZÉ-SOUS-DOUÉ</v>
      </c>
      <c r="R2566" s="146">
        <v>44657</v>
      </c>
      <c r="S2566" s="146">
        <v>44734</v>
      </c>
      <c r="T2566" s="80" t="s">
        <v>213</v>
      </c>
    </row>
    <row r="2567" spans="14:20">
      <c r="N2567" s="80">
        <v>49</v>
      </c>
      <c r="O2567" s="80">
        <v>49123</v>
      </c>
      <c r="P2567" s="80" t="s">
        <v>2778</v>
      </c>
      <c r="Q2567" s="15" t="str">
        <f t="shared" si="39"/>
        <v>49 - SAINT-SIGISMOND</v>
      </c>
      <c r="R2567" s="146">
        <v>44623</v>
      </c>
      <c r="S2567" s="146">
        <v>44769</v>
      </c>
      <c r="T2567" s="80" t="s">
        <v>213</v>
      </c>
    </row>
    <row r="2568" spans="14:20">
      <c r="N2568" s="80">
        <v>49</v>
      </c>
      <c r="O2568" s="80">
        <v>49125</v>
      </c>
      <c r="P2568" s="80" t="s">
        <v>2779</v>
      </c>
      <c r="Q2568" s="15" t="str">
        <f t="shared" si="39"/>
        <v>49 - DOUÉ-LA-FONTAINE (DOUÉ-EN-ANJOU)</v>
      </c>
      <c r="R2568" s="146">
        <v>44627</v>
      </c>
      <c r="S2568" s="146">
        <v>44734</v>
      </c>
      <c r="T2568" s="80" t="s">
        <v>213</v>
      </c>
    </row>
    <row r="2569" spans="14:20">
      <c r="N2569" s="80">
        <v>49</v>
      </c>
      <c r="O2569" s="80">
        <v>49126</v>
      </c>
      <c r="P2569" s="80" t="s">
        <v>2780</v>
      </c>
      <c r="Q2569" s="15" t="str">
        <f t="shared" si="39"/>
        <v>49 - DRAIN (ORÉE D'ANJOU)</v>
      </c>
      <c r="R2569" s="146">
        <v>44624</v>
      </c>
      <c r="S2569" s="146">
        <v>44795</v>
      </c>
      <c r="T2569" s="80" t="s">
        <v>213</v>
      </c>
    </row>
    <row r="2570" spans="14:20">
      <c r="N2570" s="80">
        <v>49</v>
      </c>
      <c r="O2570" s="80">
        <v>49129</v>
      </c>
      <c r="P2570" s="80" t="s">
        <v>2781</v>
      </c>
      <c r="Q2570" s="15" t="str">
        <f t="shared" si="39"/>
        <v>49 - ECOUFLANT</v>
      </c>
      <c r="R2570" s="146">
        <v>44658</v>
      </c>
      <c r="S2570" s="146">
        <v>44706</v>
      </c>
      <c r="T2570" s="80" t="s">
        <v>213</v>
      </c>
    </row>
    <row r="2571" spans="14:20">
      <c r="N2571" s="80">
        <v>49</v>
      </c>
      <c r="O2571" s="80">
        <v>49133</v>
      </c>
      <c r="P2571" s="80" t="s">
        <v>2782</v>
      </c>
      <c r="Q2571" s="15" t="str">
        <f t="shared" si="39"/>
        <v>49 - FAVERAYE-MÂCHELLES (BELLEVIGNE-EN-LAYON)</v>
      </c>
      <c r="R2571" s="146">
        <v>44629</v>
      </c>
      <c r="S2571" s="146">
        <v>44781</v>
      </c>
      <c r="T2571" s="80" t="s">
        <v>213</v>
      </c>
    </row>
    <row r="2572" spans="14:20">
      <c r="N2572" s="80">
        <v>49</v>
      </c>
      <c r="O2572" s="80">
        <v>49135</v>
      </c>
      <c r="P2572" s="80" t="s">
        <v>2783</v>
      </c>
      <c r="Q2572" s="15" t="str">
        <f t="shared" ref="Q2572:Q2635" si="40">CONCATENATE(N2572," - ",P2572)</f>
        <v>49 - FENEU</v>
      </c>
      <c r="R2572" s="146">
        <v>44650</v>
      </c>
      <c r="S2572" s="146">
        <v>44722</v>
      </c>
      <c r="T2572" s="80" t="s">
        <v>213</v>
      </c>
    </row>
    <row r="2573" spans="14:20">
      <c r="N2573" s="80">
        <v>49</v>
      </c>
      <c r="O2573" s="80">
        <v>49136</v>
      </c>
      <c r="P2573" s="80" t="s">
        <v>2784</v>
      </c>
      <c r="Q2573" s="15" t="str">
        <f t="shared" si="40"/>
        <v>49 - LA FERRIÈRE-DE-FLÉE (SEGRÉ-EN-ANJOU BLEU)</v>
      </c>
      <c r="R2573" s="146">
        <v>44657</v>
      </c>
      <c r="S2573" s="146">
        <v>44706</v>
      </c>
      <c r="T2573" s="80" t="s">
        <v>213</v>
      </c>
    </row>
    <row r="2574" spans="14:20">
      <c r="N2574" s="80">
        <v>49</v>
      </c>
      <c r="O2574" s="80">
        <v>49137</v>
      </c>
      <c r="P2574" s="80" t="s">
        <v>2785</v>
      </c>
      <c r="Q2574" s="15" t="str">
        <f t="shared" si="40"/>
        <v>49 - LE FIEF-SAUVIN (MONTREVAULT-SUR-EVRE)</v>
      </c>
      <c r="R2574" s="146">
        <v>44621</v>
      </c>
      <c r="S2574" s="146">
        <v>44795</v>
      </c>
      <c r="T2574" s="80" t="s">
        <v>213</v>
      </c>
    </row>
    <row r="2575" spans="14:20">
      <c r="N2575" s="80">
        <v>49</v>
      </c>
      <c r="O2575" s="80">
        <v>49141</v>
      </c>
      <c r="P2575" s="80" t="s">
        <v>2786</v>
      </c>
      <c r="Q2575" s="15" t="str">
        <f t="shared" si="40"/>
        <v>49 - FORGES (DOUÉ-EN-ANJOU)</v>
      </c>
      <c r="R2575" s="146">
        <v>44670</v>
      </c>
      <c r="S2575" s="146">
        <v>44706</v>
      </c>
      <c r="T2575" s="80" t="s">
        <v>213</v>
      </c>
    </row>
    <row r="2576" spans="14:20">
      <c r="N2576" s="80">
        <v>49</v>
      </c>
      <c r="O2576" s="80">
        <v>49142</v>
      </c>
      <c r="P2576" s="80" t="s">
        <v>2787</v>
      </c>
      <c r="Q2576" s="15" t="str">
        <f t="shared" si="40"/>
        <v>49 - LA FOSSE-DE-TIGNÉ (LYS-HAUT-LAYON)</v>
      </c>
      <c r="R2576" s="146">
        <v>44627</v>
      </c>
      <c r="S2576" s="146">
        <v>44781</v>
      </c>
      <c r="T2576" s="80" t="s">
        <v>213</v>
      </c>
    </row>
    <row r="2577" spans="14:20">
      <c r="N2577" s="80">
        <v>49</v>
      </c>
      <c r="O2577" s="80">
        <v>49145</v>
      </c>
      <c r="P2577" s="80" t="s">
        <v>2788</v>
      </c>
      <c r="Q2577" s="15" t="str">
        <f t="shared" si="40"/>
        <v>49 - LE FUILET (MONTREVAULT-SUR-EVRE)</v>
      </c>
      <c r="R2577" s="146">
        <v>44621</v>
      </c>
      <c r="S2577" s="146">
        <v>44795</v>
      </c>
      <c r="T2577" s="80" t="s">
        <v>213</v>
      </c>
    </row>
    <row r="2578" spans="14:20">
      <c r="N2578" s="80">
        <v>49</v>
      </c>
      <c r="O2578" s="80">
        <v>49148</v>
      </c>
      <c r="P2578" s="80" t="s">
        <v>2789</v>
      </c>
      <c r="Q2578" s="15" t="str">
        <f t="shared" si="40"/>
        <v>49 - GENÉ (ERDRE-EN-ANJOU)</v>
      </c>
      <c r="R2578" s="146">
        <v>44627</v>
      </c>
      <c r="S2578" s="146">
        <v>44722</v>
      </c>
      <c r="T2578" s="80" t="s">
        <v>213</v>
      </c>
    </row>
    <row r="2579" spans="14:20">
      <c r="N2579" s="80">
        <v>49</v>
      </c>
      <c r="O2579" s="80">
        <v>49149</v>
      </c>
      <c r="P2579" s="80" t="s">
        <v>2790</v>
      </c>
      <c r="Q2579" s="15" t="str">
        <f t="shared" si="40"/>
        <v>49 - GENNES (GENNES-VAL-DE-LOIRE)</v>
      </c>
      <c r="R2579" s="146">
        <v>44658</v>
      </c>
      <c r="S2579" s="146">
        <v>44706</v>
      </c>
      <c r="T2579" s="80" t="s">
        <v>213</v>
      </c>
    </row>
    <row r="2580" spans="14:20">
      <c r="N2580" s="80">
        <v>49</v>
      </c>
      <c r="O2580" s="80">
        <v>49151</v>
      </c>
      <c r="P2580" s="80" t="s">
        <v>2791</v>
      </c>
      <c r="Q2580" s="15" t="str">
        <f t="shared" si="40"/>
        <v>49 - GESTÉ (BEAUPRÉAU-EN-MAUGES)</v>
      </c>
      <c r="R2580" s="146">
        <v>44621</v>
      </c>
      <c r="S2580" s="146">
        <v>44809</v>
      </c>
      <c r="T2580" s="80" t="s">
        <v>213</v>
      </c>
    </row>
    <row r="2581" spans="14:20">
      <c r="N2581" s="80">
        <v>49</v>
      </c>
      <c r="O2581" s="80">
        <v>49153</v>
      </c>
      <c r="P2581" s="80" t="s">
        <v>2792</v>
      </c>
      <c r="Q2581" s="15" t="str">
        <f t="shared" si="40"/>
        <v>49 - VALANJOU (CHEMILLÉ-EN-ANJOU)</v>
      </c>
      <c r="R2581" s="146">
        <v>44629</v>
      </c>
      <c r="S2581" s="146">
        <v>44781</v>
      </c>
      <c r="T2581" s="80" t="s">
        <v>213</v>
      </c>
    </row>
    <row r="2582" spans="14:20">
      <c r="N2582" s="80">
        <v>49</v>
      </c>
      <c r="O2582" s="80">
        <v>49154</v>
      </c>
      <c r="P2582" s="80" t="s">
        <v>2793</v>
      </c>
      <c r="Q2582" s="15" t="str">
        <f t="shared" si="40"/>
        <v>49 - GRÉZILLÉ (GENNES-VAL-DE-LOIRE)</v>
      </c>
      <c r="R2582" s="146">
        <v>44644</v>
      </c>
      <c r="S2582" s="146">
        <v>44734</v>
      </c>
      <c r="T2582" s="80" t="s">
        <v>213</v>
      </c>
    </row>
    <row r="2583" spans="14:20">
      <c r="N2583" s="80">
        <v>49</v>
      </c>
      <c r="O2583" s="80">
        <v>49155</v>
      </c>
      <c r="P2583" s="80" t="s">
        <v>2794</v>
      </c>
      <c r="Q2583" s="15" t="str">
        <f t="shared" si="40"/>
        <v>49 - GREZ-NEUVILLE</v>
      </c>
      <c r="R2583" s="146">
        <v>44627</v>
      </c>
      <c r="S2583" s="146">
        <v>44722</v>
      </c>
      <c r="T2583" s="80" t="s">
        <v>213</v>
      </c>
    </row>
    <row r="2584" spans="14:20">
      <c r="N2584" s="80">
        <v>49</v>
      </c>
      <c r="O2584" s="80">
        <v>49156</v>
      </c>
      <c r="P2584" s="80" t="s">
        <v>2795</v>
      </c>
      <c r="Q2584" s="15" t="str">
        <f t="shared" si="40"/>
        <v>49 - GRUGÉ-L’HÔPITAL (OMBRÉE-D’ANJOU)</v>
      </c>
      <c r="R2584" s="146">
        <v>44608</v>
      </c>
      <c r="S2584" s="146">
        <v>44654</v>
      </c>
      <c r="T2584" s="80" t="s">
        <v>213</v>
      </c>
    </row>
    <row r="2585" spans="14:20">
      <c r="N2585" s="80">
        <v>49</v>
      </c>
      <c r="O2585" s="80">
        <v>49158</v>
      </c>
      <c r="P2585" s="80" t="s">
        <v>2796</v>
      </c>
      <c r="Q2585" s="15" t="str">
        <f t="shared" si="40"/>
        <v>49 - L'HÔTELLERIE-DE-FLÉE (SEGRÉ-EN-ANJOU BLEU)</v>
      </c>
      <c r="R2585" s="146">
        <v>44657</v>
      </c>
      <c r="S2585" s="146">
        <v>44706</v>
      </c>
      <c r="T2585" s="80" t="s">
        <v>213</v>
      </c>
    </row>
    <row r="2586" spans="14:20">
      <c r="N2586" s="80">
        <v>49</v>
      </c>
      <c r="O2586" s="80">
        <v>49160</v>
      </c>
      <c r="P2586" s="80" t="s">
        <v>2797</v>
      </c>
      <c r="Q2586" s="15" t="str">
        <f t="shared" si="40"/>
        <v>49 - INGRANDES-LE FRESNE SUR LOIRE</v>
      </c>
      <c r="R2586" s="146">
        <v>44627</v>
      </c>
      <c r="S2586" s="146">
        <v>44769</v>
      </c>
      <c r="T2586" s="80" t="s">
        <v>213</v>
      </c>
    </row>
    <row r="2587" spans="14:20">
      <c r="N2587" s="80">
        <v>49</v>
      </c>
      <c r="O2587" s="80">
        <v>49161</v>
      </c>
      <c r="P2587" s="80" t="s">
        <v>2798</v>
      </c>
      <c r="Q2587" s="15" t="str">
        <f t="shared" si="40"/>
        <v>49 - LA JAILLE-YVON</v>
      </c>
      <c r="R2587" s="146">
        <v>44657</v>
      </c>
      <c r="S2587" s="146">
        <v>44706</v>
      </c>
      <c r="T2587" s="80" t="s">
        <v>213</v>
      </c>
    </row>
    <row r="2588" spans="14:20">
      <c r="N2588" s="80">
        <v>49</v>
      </c>
      <c r="O2588" s="80">
        <v>49162</v>
      </c>
      <c r="P2588" s="80" t="s">
        <v>2799</v>
      </c>
      <c r="Q2588" s="15" t="str">
        <f t="shared" si="40"/>
        <v>49 - JALLAIS (BEAUPRÉAU-EN-MAUGES)</v>
      </c>
      <c r="R2588" s="146">
        <v>44627</v>
      </c>
      <c r="S2588" s="146">
        <v>44809</v>
      </c>
      <c r="T2588" s="80" t="s">
        <v>213</v>
      </c>
    </row>
    <row r="2589" spans="14:20">
      <c r="N2589" s="80">
        <v>49</v>
      </c>
      <c r="O2589" s="80">
        <v>49165</v>
      </c>
      <c r="P2589" s="80" t="s">
        <v>2800</v>
      </c>
      <c r="Q2589" s="15" t="str">
        <f t="shared" si="40"/>
        <v>49 - LA JUBAUDIÈRE (BEAUPRÉAU-EN-MAUGES)</v>
      </c>
      <c r="R2589" s="146">
        <v>44627</v>
      </c>
      <c r="S2589" s="146">
        <v>44809</v>
      </c>
      <c r="T2589" s="80" t="s">
        <v>213</v>
      </c>
    </row>
    <row r="2590" spans="14:20">
      <c r="N2590" s="80">
        <v>49</v>
      </c>
      <c r="O2590" s="80">
        <v>49167</v>
      </c>
      <c r="P2590" s="80" t="s">
        <v>2801</v>
      </c>
      <c r="Q2590" s="15" t="str">
        <f t="shared" si="40"/>
        <v>49 - TOUTES (LES GARENNES SUR LOIRE)</v>
      </c>
      <c r="R2590" s="146">
        <v>44629</v>
      </c>
      <c r="S2590" s="146">
        <v>44734</v>
      </c>
      <c r="T2590" s="80" t="s">
        <v>213</v>
      </c>
    </row>
    <row r="2591" spans="14:20">
      <c r="N2591" s="80">
        <v>49</v>
      </c>
      <c r="O2591" s="80">
        <v>49169</v>
      </c>
      <c r="P2591" s="80" t="s">
        <v>2802</v>
      </c>
      <c r="Q2591" s="15" t="str">
        <f t="shared" si="40"/>
        <v>49 - LA JUMELLIÈRE (CHEMILLÉ-EN-ANJOU)</v>
      </c>
      <c r="R2591" s="146">
        <v>44629</v>
      </c>
      <c r="S2591" s="146">
        <v>44781</v>
      </c>
      <c r="T2591" s="80" t="s">
        <v>213</v>
      </c>
    </row>
    <row r="2592" spans="14:20">
      <c r="N2592" s="80">
        <v>49</v>
      </c>
      <c r="O2592" s="80">
        <v>49172</v>
      </c>
      <c r="P2592" s="80" t="s">
        <v>2803</v>
      </c>
      <c r="Q2592" s="15" t="str">
        <f t="shared" si="40"/>
        <v>49 - LANDEMONT (ORÉE D'ANJOU)</v>
      </c>
      <c r="R2592" s="146">
        <v>44624</v>
      </c>
      <c r="S2592" s="146">
        <v>44795</v>
      </c>
      <c r="T2592" s="80" t="s">
        <v>213</v>
      </c>
    </row>
    <row r="2593" spans="14:20">
      <c r="N2593" s="80">
        <v>49</v>
      </c>
      <c r="O2593" s="80">
        <v>49176</v>
      </c>
      <c r="P2593" s="80" t="s">
        <v>2804</v>
      </c>
      <c r="Q2593" s="15" t="str">
        <f t="shared" si="40"/>
        <v>49 - TOUTES (LION-D'ANGERS)</v>
      </c>
      <c r="R2593" s="146">
        <v>44627</v>
      </c>
      <c r="S2593" s="146">
        <v>44722</v>
      </c>
      <c r="T2593" s="80" t="s">
        <v>213</v>
      </c>
    </row>
    <row r="2594" spans="14:20">
      <c r="N2594" s="80">
        <v>49</v>
      </c>
      <c r="O2594" s="80">
        <v>49177</v>
      </c>
      <c r="P2594" s="80" t="s">
        <v>2805</v>
      </c>
      <c r="Q2594" s="15" t="str">
        <f t="shared" si="40"/>
        <v>49 - LIRÉ (ORÉE D'ANJOU)</v>
      </c>
      <c r="R2594" s="146">
        <v>44621</v>
      </c>
      <c r="S2594" s="146">
        <v>44795</v>
      </c>
      <c r="T2594" s="80" t="s">
        <v>213</v>
      </c>
    </row>
    <row r="2595" spans="14:20">
      <c r="N2595" s="80">
        <v>49</v>
      </c>
      <c r="O2595" s="80">
        <v>49178</v>
      </c>
      <c r="P2595" s="80" t="s">
        <v>2806</v>
      </c>
      <c r="Q2595" s="15" t="str">
        <f t="shared" si="40"/>
        <v>49 - LOIRÉ</v>
      </c>
      <c r="R2595" s="146">
        <v>44627</v>
      </c>
      <c r="S2595" s="146">
        <v>44769</v>
      </c>
      <c r="T2595" s="80" t="s">
        <v>213</v>
      </c>
    </row>
    <row r="2596" spans="14:20">
      <c r="N2596" s="80">
        <v>49</v>
      </c>
      <c r="O2596" s="80">
        <v>49179</v>
      </c>
      <c r="P2596" s="80" t="s">
        <v>2807</v>
      </c>
      <c r="Q2596" s="15" t="str">
        <f t="shared" si="40"/>
        <v>49 - LE LONGERON (SÈVREMOINE)</v>
      </c>
      <c r="R2596" s="146">
        <v>44627</v>
      </c>
      <c r="S2596" s="146">
        <v>44809</v>
      </c>
      <c r="T2596" s="80" t="s">
        <v>213</v>
      </c>
    </row>
    <row r="2597" spans="14:20">
      <c r="N2597" s="80">
        <v>49</v>
      </c>
      <c r="O2597" s="80">
        <v>49181</v>
      </c>
      <c r="P2597" s="80" t="s">
        <v>2808</v>
      </c>
      <c r="Q2597" s="15" t="str">
        <f t="shared" si="40"/>
        <v>49 - LOUERRE (TUFFALUN)</v>
      </c>
      <c r="R2597" s="146">
        <v>44648</v>
      </c>
      <c r="S2597" s="146">
        <v>44734</v>
      </c>
      <c r="T2597" s="80" t="s">
        <v>213</v>
      </c>
    </row>
    <row r="2598" spans="14:20">
      <c r="N2598" s="80">
        <v>49</v>
      </c>
      <c r="O2598" s="80">
        <v>49182</v>
      </c>
      <c r="P2598" s="80" t="s">
        <v>2809</v>
      </c>
      <c r="Q2598" s="15" t="str">
        <f t="shared" si="40"/>
        <v>49 - LOURESSE-ROCHEMENIER</v>
      </c>
      <c r="R2598" s="146">
        <v>44629</v>
      </c>
      <c r="S2598" s="146">
        <v>44734</v>
      </c>
      <c r="T2598" s="80" t="s">
        <v>213</v>
      </c>
    </row>
    <row r="2599" spans="14:20">
      <c r="N2599" s="80">
        <v>49</v>
      </c>
      <c r="O2599" s="80">
        <v>49183</v>
      </c>
      <c r="P2599" s="80" t="s">
        <v>2810</v>
      </c>
      <c r="Q2599" s="15" t="str">
        <f t="shared" si="40"/>
        <v>49 - LE LOUROUX BÉCONNAIS (VAL D’ERDRE-AUXENCE)</v>
      </c>
      <c r="R2599" s="146">
        <v>44623</v>
      </c>
      <c r="S2599" s="146">
        <v>44769</v>
      </c>
      <c r="T2599" s="80" t="s">
        <v>213</v>
      </c>
    </row>
    <row r="2600" spans="14:20">
      <c r="N2600" s="80">
        <v>49</v>
      </c>
      <c r="O2600" s="80">
        <v>49184</v>
      </c>
      <c r="P2600" s="80" t="s">
        <v>2811</v>
      </c>
      <c r="Q2600" s="15" t="str">
        <f t="shared" si="40"/>
        <v>49 - LOUVAINES (SEGRÉ-EN-ANJOU BLEU)</v>
      </c>
      <c r="R2600" s="146">
        <v>44657</v>
      </c>
      <c r="S2600" s="146">
        <v>44722</v>
      </c>
      <c r="T2600" s="80" t="s">
        <v>213</v>
      </c>
    </row>
    <row r="2601" spans="14:20">
      <c r="N2601" s="80">
        <v>49</v>
      </c>
      <c r="O2601" s="80">
        <v>49186</v>
      </c>
      <c r="P2601" s="80" t="s">
        <v>2812</v>
      </c>
      <c r="Q2601" s="15" t="str">
        <f t="shared" si="40"/>
        <v>49 - LUIGNÉ (BRISSAC LOIRE AUBANCE)</v>
      </c>
      <c r="R2601" s="146">
        <v>44629</v>
      </c>
      <c r="S2601" s="146">
        <v>44781</v>
      </c>
      <c r="T2601" s="80" t="s">
        <v>213</v>
      </c>
    </row>
    <row r="2602" spans="14:20">
      <c r="N2602" s="80">
        <v>49</v>
      </c>
      <c r="O2602" s="80">
        <v>49187</v>
      </c>
      <c r="P2602" s="80" t="s">
        <v>2813</v>
      </c>
      <c r="Q2602" s="15" t="str">
        <f t="shared" si="40"/>
        <v>49 - MARANS (SEGRÉ-EN-ANJOU BLEU)</v>
      </c>
      <c r="R2602" s="146">
        <v>44627</v>
      </c>
      <c r="S2602" s="146">
        <v>44722</v>
      </c>
      <c r="T2602" s="80" t="s">
        <v>213</v>
      </c>
    </row>
    <row r="2603" spans="14:20">
      <c r="N2603" s="80">
        <v>49</v>
      </c>
      <c r="O2603" s="80">
        <v>49190</v>
      </c>
      <c r="P2603" s="80" t="s">
        <v>2814</v>
      </c>
      <c r="Q2603" s="15" t="str">
        <f t="shared" si="40"/>
        <v>49 - LE MARILLAIS (MAUGES-SUR-LOIRE)</v>
      </c>
      <c r="R2603" s="146">
        <v>44627</v>
      </c>
      <c r="S2603" s="146">
        <v>44795</v>
      </c>
      <c r="T2603" s="80" t="s">
        <v>213</v>
      </c>
    </row>
    <row r="2604" spans="14:20">
      <c r="N2604" s="80">
        <v>49</v>
      </c>
      <c r="O2604" s="80">
        <v>49192</v>
      </c>
      <c r="P2604" s="80" t="s">
        <v>2815</v>
      </c>
      <c r="Q2604" s="15" t="str">
        <f t="shared" si="40"/>
        <v>49 - MAULÉVRIER</v>
      </c>
      <c r="R2604" s="146">
        <v>44629</v>
      </c>
      <c r="S2604" s="146">
        <v>44809</v>
      </c>
      <c r="T2604" s="80" t="s">
        <v>213</v>
      </c>
    </row>
    <row r="2605" spans="14:20">
      <c r="N2605" s="80">
        <v>49</v>
      </c>
      <c r="O2605" s="80">
        <v>49193</v>
      </c>
      <c r="P2605" s="80" t="s">
        <v>2816</v>
      </c>
      <c r="Q2605" s="15" t="str">
        <f t="shared" si="40"/>
        <v>49 - LE MAY-SUR-EVRE</v>
      </c>
      <c r="R2605" s="146">
        <v>44627</v>
      </c>
      <c r="S2605" s="146">
        <v>44809</v>
      </c>
      <c r="T2605" s="80" t="s">
        <v>213</v>
      </c>
    </row>
    <row r="2606" spans="14:20">
      <c r="N2606" s="80">
        <v>49</v>
      </c>
      <c r="O2606" s="80">
        <v>49195</v>
      </c>
      <c r="P2606" s="80" t="s">
        <v>2817</v>
      </c>
      <c r="Q2606" s="15" t="str">
        <f t="shared" si="40"/>
        <v>49 - MAZIÈRES-EN-MAUGES</v>
      </c>
      <c r="R2606" s="146">
        <v>44629</v>
      </c>
      <c r="S2606" s="146">
        <v>44809</v>
      </c>
      <c r="T2606" s="80" t="s">
        <v>213</v>
      </c>
    </row>
    <row r="2607" spans="14:20">
      <c r="N2607" s="80">
        <v>49</v>
      </c>
      <c r="O2607" s="80">
        <v>49196</v>
      </c>
      <c r="P2607" s="80" t="s">
        <v>2818</v>
      </c>
      <c r="Q2607" s="15" t="str">
        <f t="shared" si="40"/>
        <v>49 - LA MEIGNANNE (LONGUENÉE-EN-ANJOU)</v>
      </c>
      <c r="R2607" s="146">
        <v>44627</v>
      </c>
      <c r="S2607" s="146">
        <v>44722</v>
      </c>
      <c r="T2607" s="80" t="s">
        <v>213</v>
      </c>
    </row>
    <row r="2608" spans="14:20">
      <c r="N2608" s="80">
        <v>49</v>
      </c>
      <c r="O2608" s="80">
        <v>49198</v>
      </c>
      <c r="P2608" s="80" t="s">
        <v>2819</v>
      </c>
      <c r="Q2608" s="15" t="str">
        <f t="shared" si="40"/>
        <v>49 - MEIGNÉ  (DOUÉ-EN-ANJOU)</v>
      </c>
      <c r="R2608" s="146">
        <v>44670</v>
      </c>
      <c r="S2608" s="146">
        <v>44706</v>
      </c>
      <c r="T2608" s="80" t="s">
        <v>213</v>
      </c>
    </row>
    <row r="2609" spans="14:20">
      <c r="N2609" s="80">
        <v>49</v>
      </c>
      <c r="O2609" s="80">
        <v>49199</v>
      </c>
      <c r="P2609" s="80" t="s">
        <v>2820</v>
      </c>
      <c r="Q2609" s="15" t="str">
        <f t="shared" si="40"/>
        <v>49 - MELAY (CHEMILLÉ-EN-ANJOU)</v>
      </c>
      <c r="R2609" s="146">
        <v>44629</v>
      </c>
      <c r="S2609" s="146">
        <v>44781</v>
      </c>
      <c r="T2609" s="80" t="s">
        <v>213</v>
      </c>
    </row>
    <row r="2610" spans="14:20">
      <c r="N2610" s="80">
        <v>49</v>
      </c>
      <c r="O2610" s="80">
        <v>49200</v>
      </c>
      <c r="P2610" s="80" t="s">
        <v>2821</v>
      </c>
      <c r="Q2610" s="15" t="str">
        <f t="shared" si="40"/>
        <v>49 - LA MEMBROLLE-SUR-LONGUENÉE (LONGUENÉE-EN-ANJOU)</v>
      </c>
      <c r="R2610" s="146">
        <v>44627</v>
      </c>
      <c r="S2610" s="146">
        <v>44722</v>
      </c>
      <c r="T2610" s="80" t="s">
        <v>213</v>
      </c>
    </row>
    <row r="2611" spans="14:20">
      <c r="N2611" s="80">
        <v>49</v>
      </c>
      <c r="O2611" s="80">
        <v>49201</v>
      </c>
      <c r="P2611" s="80" t="s">
        <v>2822</v>
      </c>
      <c r="Q2611" s="15" t="str">
        <f t="shared" si="40"/>
        <v>49 - LA MÉNITRÉ</v>
      </c>
      <c r="R2611" s="146">
        <v>44658</v>
      </c>
      <c r="S2611" s="146">
        <v>44706</v>
      </c>
      <c r="T2611" s="80" t="s">
        <v>213</v>
      </c>
    </row>
    <row r="2612" spans="14:20">
      <c r="N2612" s="80">
        <v>49</v>
      </c>
      <c r="O2612" s="80">
        <v>49204</v>
      </c>
      <c r="P2612" s="80" t="s">
        <v>2823</v>
      </c>
      <c r="Q2612" s="15" t="str">
        <f t="shared" si="40"/>
        <v>49 - LE MESNIL-EN-VALLÉE (MAUGES-SUR-LOIRE)</v>
      </c>
      <c r="R2612" s="146">
        <v>44627</v>
      </c>
      <c r="S2612" s="146">
        <v>44795</v>
      </c>
      <c r="T2612" s="80" t="s">
        <v>213</v>
      </c>
    </row>
    <row r="2613" spans="14:20">
      <c r="N2613" s="80">
        <v>49</v>
      </c>
      <c r="O2613" s="80">
        <v>49206</v>
      </c>
      <c r="P2613" s="80" t="s">
        <v>2824</v>
      </c>
      <c r="Q2613" s="15" t="str">
        <f t="shared" si="40"/>
        <v>49 - MONTFAUCON-MONTIGNÉ (SÈVREMOINE)</v>
      </c>
      <c r="R2613" s="146">
        <v>44627</v>
      </c>
      <c r="S2613" s="146">
        <v>44809</v>
      </c>
      <c r="T2613" s="80" t="s">
        <v>213</v>
      </c>
    </row>
    <row r="2614" spans="14:20">
      <c r="N2614" s="80">
        <v>49</v>
      </c>
      <c r="O2614" s="80">
        <v>49207</v>
      </c>
      <c r="P2614" s="80" t="s">
        <v>2825</v>
      </c>
      <c r="Q2614" s="15" t="str">
        <f t="shared" si="40"/>
        <v>49 - MONTFORT (DOUÉ-EN-ANJOU)</v>
      </c>
      <c r="R2614" s="146">
        <v>44670</v>
      </c>
      <c r="S2614" s="146">
        <v>44706</v>
      </c>
      <c r="T2614" s="80" t="s">
        <v>213</v>
      </c>
    </row>
    <row r="2615" spans="14:20">
      <c r="N2615" s="80">
        <v>49</v>
      </c>
      <c r="O2615" s="80">
        <v>49208</v>
      </c>
      <c r="P2615" s="80" t="s">
        <v>2826</v>
      </c>
      <c r="Q2615" s="15" t="str">
        <f t="shared" si="40"/>
        <v>49 - MONTGUILLON (SEGRÉ-EN-ANJOU BLEU)</v>
      </c>
      <c r="R2615" s="146">
        <v>44657</v>
      </c>
      <c r="S2615" s="146">
        <v>44706</v>
      </c>
      <c r="T2615" s="80" t="s">
        <v>213</v>
      </c>
    </row>
    <row r="2616" spans="14:20">
      <c r="N2616" s="80">
        <v>49</v>
      </c>
      <c r="O2616" s="80">
        <v>49211</v>
      </c>
      <c r="P2616" s="80" t="s">
        <v>2827</v>
      </c>
      <c r="Q2616" s="15" t="str">
        <f t="shared" si="40"/>
        <v>49 - MONTILLIERS</v>
      </c>
      <c r="R2616" s="146">
        <v>44629</v>
      </c>
      <c r="S2616" s="146">
        <v>44781</v>
      </c>
      <c r="T2616" s="80" t="s">
        <v>213</v>
      </c>
    </row>
    <row r="2617" spans="14:20">
      <c r="N2617" s="80">
        <v>49</v>
      </c>
      <c r="O2617" s="80">
        <v>49212</v>
      </c>
      <c r="P2617" s="80" t="s">
        <v>2828</v>
      </c>
      <c r="Q2617" s="15" t="str">
        <f t="shared" si="40"/>
        <v>49 - MONTJEAN-SUR-LOIRE (MAUGES-SUR-LOIRE)</v>
      </c>
      <c r="R2617" s="146">
        <v>44627</v>
      </c>
      <c r="S2617" s="146">
        <v>44795</v>
      </c>
      <c r="T2617" s="80" t="s">
        <v>213</v>
      </c>
    </row>
    <row r="2618" spans="14:20">
      <c r="N2618" s="80">
        <v>49</v>
      </c>
      <c r="O2618" s="80">
        <v>49214</v>
      </c>
      <c r="P2618" s="80" t="s">
        <v>2829</v>
      </c>
      <c r="Q2618" s="15" t="str">
        <f t="shared" si="40"/>
        <v>49 - MONTREUIL-JUIGNÉ</v>
      </c>
      <c r="R2618" s="146">
        <v>44630</v>
      </c>
      <c r="S2618" s="146">
        <v>44722</v>
      </c>
      <c r="T2618" s="80" t="s">
        <v>213</v>
      </c>
    </row>
    <row r="2619" spans="14:20">
      <c r="N2619" s="80">
        <v>49</v>
      </c>
      <c r="O2619" s="80">
        <v>49217</v>
      </c>
      <c r="P2619" s="80" t="s">
        <v>2830</v>
      </c>
      <c r="Q2619" s="15" t="str">
        <f t="shared" si="40"/>
        <v>49 - MONTREUIL-SUR-MAINE</v>
      </c>
      <c r="R2619" s="146">
        <v>44657</v>
      </c>
      <c r="S2619" s="146">
        <v>44706</v>
      </c>
      <c r="T2619" s="80" t="s">
        <v>213</v>
      </c>
    </row>
    <row r="2620" spans="14:20">
      <c r="N2620" s="80">
        <v>49</v>
      </c>
      <c r="O2620" s="80">
        <v>49218</v>
      </c>
      <c r="P2620" s="80" t="s">
        <v>2831</v>
      </c>
      <c r="Q2620" s="15" t="str">
        <f t="shared" si="40"/>
        <v>49 - MONTREVAULT (MONTREVAULT-SUR-EVRE)</v>
      </c>
      <c r="R2620" s="146">
        <v>44621</v>
      </c>
      <c r="S2620" s="146">
        <v>44795</v>
      </c>
      <c r="T2620" s="80" t="s">
        <v>213</v>
      </c>
    </row>
    <row r="2621" spans="14:20">
      <c r="N2621" s="80">
        <v>49</v>
      </c>
      <c r="O2621" s="80">
        <v>49222</v>
      </c>
      <c r="P2621" s="80" t="s">
        <v>2832</v>
      </c>
      <c r="Q2621" s="15" t="str">
        <f t="shared" si="40"/>
        <v>49 - MOZÉ-SUR-LOUET</v>
      </c>
      <c r="R2621" s="146">
        <v>44629</v>
      </c>
      <c r="S2621" s="146">
        <v>44781</v>
      </c>
      <c r="T2621" s="80" t="s">
        <v>213</v>
      </c>
    </row>
    <row r="2622" spans="14:20">
      <c r="N2622" s="80">
        <v>49</v>
      </c>
      <c r="O2622" s="80">
        <v>49223</v>
      </c>
      <c r="P2622" s="80" t="s">
        <v>2833</v>
      </c>
      <c r="Q2622" s="15" t="str">
        <f t="shared" si="40"/>
        <v>49 - MÛRS-ERIGNÉ</v>
      </c>
      <c r="R2622" s="146">
        <v>44629</v>
      </c>
      <c r="S2622" s="146">
        <v>44734</v>
      </c>
      <c r="T2622" s="80" t="s">
        <v>213</v>
      </c>
    </row>
    <row r="2623" spans="14:20">
      <c r="N2623" s="80">
        <v>49</v>
      </c>
      <c r="O2623" s="80">
        <v>49225</v>
      </c>
      <c r="P2623" s="80" t="s">
        <v>2834</v>
      </c>
      <c r="Q2623" s="15" t="str">
        <f t="shared" si="40"/>
        <v>49 - NEUVY-EN-MAUGES (CHEMILLÉ-EN-ANJOU)</v>
      </c>
      <c r="R2623" s="146">
        <v>44627</v>
      </c>
      <c r="S2623" s="146">
        <v>44781</v>
      </c>
      <c r="T2623" s="80" t="s">
        <v>213</v>
      </c>
    </row>
    <row r="2624" spans="14:20">
      <c r="N2624" s="80">
        <v>49</v>
      </c>
      <c r="O2624" s="80">
        <v>49226</v>
      </c>
      <c r="P2624" s="80" t="s">
        <v>2835</v>
      </c>
      <c r="Q2624" s="15" t="str">
        <f t="shared" si="40"/>
        <v>49 - NOËLLET (OMBRÉE-D’ANJOU)</v>
      </c>
      <c r="R2624" s="146">
        <v>44657</v>
      </c>
      <c r="S2624" s="146">
        <v>44706</v>
      </c>
      <c r="T2624" s="80" t="s">
        <v>213</v>
      </c>
    </row>
    <row r="2625" spans="14:20">
      <c r="N2625" s="80">
        <v>49</v>
      </c>
      <c r="O2625" s="80">
        <v>49229</v>
      </c>
      <c r="P2625" s="80" t="s">
        <v>2836</v>
      </c>
      <c r="Q2625" s="15" t="str">
        <f t="shared" si="40"/>
        <v>49 - NOYANT-LA-GRAVOYÈRE (SEGRÉ-EN-ANJOU BLEU)</v>
      </c>
      <c r="R2625" s="146">
        <v>44657</v>
      </c>
      <c r="S2625" s="146">
        <v>44722</v>
      </c>
      <c r="T2625" s="80" t="s">
        <v>213</v>
      </c>
    </row>
    <row r="2626" spans="14:20">
      <c r="N2626" s="80">
        <v>49</v>
      </c>
      <c r="O2626" s="80">
        <v>49230</v>
      </c>
      <c r="P2626" s="80" t="s">
        <v>2837</v>
      </c>
      <c r="Q2626" s="15" t="str">
        <f t="shared" si="40"/>
        <v>49 - NOYANT-LA-PLAINE (TUFFALUN)</v>
      </c>
      <c r="R2626" s="146">
        <v>44629</v>
      </c>
      <c r="S2626" s="146">
        <v>44734</v>
      </c>
      <c r="T2626" s="80" t="s">
        <v>213</v>
      </c>
    </row>
    <row r="2627" spans="14:20">
      <c r="N2627" s="80">
        <v>49</v>
      </c>
      <c r="O2627" s="80">
        <v>49231</v>
      </c>
      <c r="P2627" s="80" t="s">
        <v>2838</v>
      </c>
      <c r="Q2627" s="15" t="str">
        <f t="shared" si="40"/>
        <v>49 - NUAILLÉ</v>
      </c>
      <c r="R2627" s="146">
        <v>44629</v>
      </c>
      <c r="S2627" s="146">
        <v>44809</v>
      </c>
      <c r="T2627" s="80" t="s">
        <v>213</v>
      </c>
    </row>
    <row r="2628" spans="14:20">
      <c r="N2628" s="80">
        <v>49</v>
      </c>
      <c r="O2628" s="80">
        <v>49232</v>
      </c>
      <c r="P2628" s="80" t="s">
        <v>2839</v>
      </c>
      <c r="Q2628" s="15" t="str">
        <f t="shared" si="40"/>
        <v>49 - NUEIL-SUR-LAYON (LYS-HAUT-LAYON)</v>
      </c>
      <c r="R2628" s="146">
        <v>44627</v>
      </c>
      <c r="S2628" s="146">
        <v>44781</v>
      </c>
      <c r="T2628" s="80" t="s">
        <v>213</v>
      </c>
    </row>
    <row r="2629" spans="14:20">
      <c r="N2629" s="80">
        <v>49</v>
      </c>
      <c r="O2629" s="80">
        <v>49233</v>
      </c>
      <c r="P2629" s="80" t="s">
        <v>2840</v>
      </c>
      <c r="Q2629" s="15" t="str">
        <f t="shared" si="40"/>
        <v>49 - NYOISEAU (SEGRÉ-EN-ANJOU BLEU)</v>
      </c>
      <c r="R2629" s="146">
        <v>44657</v>
      </c>
      <c r="S2629" s="146">
        <v>44722</v>
      </c>
      <c r="T2629" s="80" t="s">
        <v>213</v>
      </c>
    </row>
    <row r="2630" spans="14:20">
      <c r="N2630" s="80">
        <v>49</v>
      </c>
      <c r="O2630" s="80">
        <v>49236</v>
      </c>
      <c r="P2630" s="80" t="s">
        <v>2841</v>
      </c>
      <c r="Q2630" s="15" t="str">
        <f t="shared" si="40"/>
        <v>49 - PASSAVANT-SUR-LAYON</v>
      </c>
      <c r="R2630" s="146">
        <v>44627</v>
      </c>
      <c r="S2630" s="146">
        <v>44781</v>
      </c>
      <c r="T2630" s="80" t="s">
        <v>213</v>
      </c>
    </row>
    <row r="2631" spans="14:20">
      <c r="N2631" s="80">
        <v>49</v>
      </c>
      <c r="O2631" s="80">
        <v>49239</v>
      </c>
      <c r="P2631" s="80" t="s">
        <v>2842</v>
      </c>
      <c r="Q2631" s="15" t="str">
        <f t="shared" si="40"/>
        <v>49 - LE PIN-EN-MAUGES (BEAUPRÉAU-EN-MAUGES)</v>
      </c>
      <c r="R2631" s="146">
        <v>44627</v>
      </c>
      <c r="S2631" s="146">
        <v>44809</v>
      </c>
      <c r="T2631" s="80" t="s">
        <v>213</v>
      </c>
    </row>
    <row r="2632" spans="14:20">
      <c r="N2632" s="80">
        <v>49</v>
      </c>
      <c r="O2632" s="80">
        <v>49240</v>
      </c>
      <c r="P2632" s="80" t="s">
        <v>2843</v>
      </c>
      <c r="Q2632" s="15" t="str">
        <f t="shared" si="40"/>
        <v>49 - LA PLAINE</v>
      </c>
      <c r="R2632" s="146">
        <v>44627</v>
      </c>
      <c r="S2632" s="146">
        <v>44781</v>
      </c>
      <c r="T2632" s="80" t="s">
        <v>213</v>
      </c>
    </row>
    <row r="2633" spans="14:20">
      <c r="N2633" s="80">
        <v>49</v>
      </c>
      <c r="O2633" s="80">
        <v>49241</v>
      </c>
      <c r="P2633" s="80" t="s">
        <v>2844</v>
      </c>
      <c r="Q2633" s="15" t="str">
        <f t="shared" si="40"/>
        <v>49 - LE PLESSIS-GRAMMOIRE</v>
      </c>
      <c r="R2633" s="146">
        <v>44658</v>
      </c>
      <c r="S2633" s="146">
        <v>44706</v>
      </c>
      <c r="T2633" s="80" t="s">
        <v>213</v>
      </c>
    </row>
    <row r="2634" spans="14:20">
      <c r="N2634" s="80">
        <v>49</v>
      </c>
      <c r="O2634" s="80">
        <v>49242</v>
      </c>
      <c r="P2634" s="80" t="s">
        <v>2845</v>
      </c>
      <c r="Q2634" s="15" t="str">
        <f t="shared" si="40"/>
        <v>49 - LE PLESSIS-MACÉ (LONGUENÉE-EN-ANJOU)</v>
      </c>
      <c r="R2634" s="146">
        <v>44631</v>
      </c>
      <c r="S2634" s="146">
        <v>44722</v>
      </c>
      <c r="T2634" s="80" t="s">
        <v>213</v>
      </c>
    </row>
    <row r="2635" spans="14:20">
      <c r="N2635" s="80">
        <v>49</v>
      </c>
      <c r="O2635" s="80">
        <v>49243</v>
      </c>
      <c r="P2635" s="80" t="s">
        <v>2846</v>
      </c>
      <c r="Q2635" s="15" t="str">
        <f t="shared" si="40"/>
        <v>49 - LA POITEVINIÉRE (BEAUPRÉAU-EN-MAUGES)</v>
      </c>
      <c r="R2635" s="146">
        <v>44627</v>
      </c>
      <c r="S2635" s="146">
        <v>44809</v>
      </c>
      <c r="T2635" s="80" t="s">
        <v>213</v>
      </c>
    </row>
    <row r="2636" spans="14:20">
      <c r="N2636" s="80">
        <v>49</v>
      </c>
      <c r="O2636" s="80">
        <v>49244</v>
      </c>
      <c r="P2636" s="80" t="s">
        <v>2847</v>
      </c>
      <c r="Q2636" s="15" t="str">
        <f t="shared" ref="Q2636:Q2699" si="41">CONCATENATE(N2636," - ",P2636)</f>
        <v>49 - LA POMMERAYE (MAUGES-SUR-LOIRE)</v>
      </c>
      <c r="R2636" s="146">
        <v>44627</v>
      </c>
      <c r="S2636" s="146">
        <v>44795</v>
      </c>
      <c r="T2636" s="80" t="s">
        <v>213</v>
      </c>
    </row>
    <row r="2637" spans="14:20">
      <c r="N2637" s="80">
        <v>49</v>
      </c>
      <c r="O2637" s="80">
        <v>49247</v>
      </c>
      <c r="P2637" s="80" t="s">
        <v>2848</v>
      </c>
      <c r="Q2637" s="15" t="str">
        <f t="shared" si="41"/>
        <v>49 - LA POSSONNIÈRE</v>
      </c>
      <c r="R2637" s="146">
        <v>44629</v>
      </c>
      <c r="S2637" s="146">
        <v>44722</v>
      </c>
      <c r="T2637" s="80" t="s">
        <v>213</v>
      </c>
    </row>
    <row r="2638" spans="14:20">
      <c r="N2638" s="80">
        <v>49</v>
      </c>
      <c r="O2638" s="80">
        <v>49248</v>
      </c>
      <c r="P2638" s="80" t="s">
        <v>2849</v>
      </c>
      <c r="Q2638" s="15" t="str">
        <f t="shared" si="41"/>
        <v>49 - POUANCÉ (OMBRÉE-D’ANJOU)</v>
      </c>
      <c r="R2638" s="146">
        <v>44657</v>
      </c>
      <c r="S2638" s="146">
        <v>44706</v>
      </c>
      <c r="T2638" s="80" t="s">
        <v>213</v>
      </c>
    </row>
    <row r="2639" spans="14:20">
      <c r="N2639" s="80">
        <v>49</v>
      </c>
      <c r="O2639" s="80">
        <v>49249</v>
      </c>
      <c r="P2639" s="80" t="s">
        <v>2850</v>
      </c>
      <c r="Q2639" s="15" t="str">
        <f t="shared" si="41"/>
        <v>49 - LA POUËZE (ERDRE-EN-ANJOU)</v>
      </c>
      <c r="R2639" s="146">
        <v>44627</v>
      </c>
      <c r="S2639" s="146">
        <v>44722</v>
      </c>
      <c r="T2639" s="80" t="s">
        <v>213</v>
      </c>
    </row>
    <row r="2640" spans="14:20">
      <c r="N2640" s="80">
        <v>49</v>
      </c>
      <c r="O2640" s="80">
        <v>49250</v>
      </c>
      <c r="P2640" s="80" t="s">
        <v>2851</v>
      </c>
      <c r="Q2640" s="15" t="str">
        <f t="shared" si="41"/>
        <v>49 - LA PRÉVIÈRE (OMBRÉE-D’ANJOU)</v>
      </c>
      <c r="R2640" s="146">
        <v>44657</v>
      </c>
      <c r="S2640" s="146">
        <v>44706</v>
      </c>
      <c r="T2640" s="80" t="s">
        <v>213</v>
      </c>
    </row>
    <row r="2641" spans="14:20">
      <c r="N2641" s="80">
        <v>49</v>
      </c>
      <c r="O2641" s="80">
        <v>49251</v>
      </c>
      <c r="P2641" s="80" t="s">
        <v>2852</v>
      </c>
      <c r="Q2641" s="15" t="str">
        <f t="shared" si="41"/>
        <v>49 - PRUILLÉ (LONGUENÉE-EN-ANJOU)</v>
      </c>
      <c r="R2641" s="146">
        <v>44650</v>
      </c>
      <c r="S2641" s="146">
        <v>44722</v>
      </c>
      <c r="T2641" s="80" t="s">
        <v>213</v>
      </c>
    </row>
    <row r="2642" spans="14:20">
      <c r="N2642" s="80">
        <v>49</v>
      </c>
      <c r="O2642" s="80">
        <v>49252</v>
      </c>
      <c r="P2642" s="80" t="s">
        <v>2853</v>
      </c>
      <c r="Q2642" s="15" t="str">
        <f t="shared" si="41"/>
        <v>49 - LE PUISET-DORÉ (MONTREVAULT-SUR-EVRE)</v>
      </c>
      <c r="R2642" s="146">
        <v>44621</v>
      </c>
      <c r="S2642" s="146">
        <v>44795</v>
      </c>
      <c r="T2642" s="80" t="s">
        <v>213</v>
      </c>
    </row>
    <row r="2643" spans="14:20">
      <c r="N2643" s="80">
        <v>49</v>
      </c>
      <c r="O2643" s="80">
        <v>49253</v>
      </c>
      <c r="P2643" s="80" t="s">
        <v>2854</v>
      </c>
      <c r="Q2643" s="15" t="str">
        <f t="shared" si="41"/>
        <v>49 - LE PUY-NOTRE-DAME</v>
      </c>
      <c r="R2643" s="146">
        <v>44627</v>
      </c>
      <c r="S2643" s="146">
        <v>44734</v>
      </c>
      <c r="T2643" s="80" t="s">
        <v>213</v>
      </c>
    </row>
    <row r="2644" spans="14:20">
      <c r="N2644" s="80">
        <v>49</v>
      </c>
      <c r="O2644" s="80">
        <v>49256</v>
      </c>
      <c r="P2644" s="80" t="s">
        <v>2855</v>
      </c>
      <c r="Q2644" s="15" t="str">
        <f t="shared" si="41"/>
        <v>49 - RABLAY-SUR-LAYON (BELLEVIGNE-EN-LAYON)</v>
      </c>
      <c r="R2644" s="146">
        <v>44629</v>
      </c>
      <c r="S2644" s="146">
        <v>44781</v>
      </c>
      <c r="T2644" s="80" t="s">
        <v>213</v>
      </c>
    </row>
    <row r="2645" spans="14:20">
      <c r="N2645" s="80">
        <v>49</v>
      </c>
      <c r="O2645" s="80">
        <v>49258</v>
      </c>
      <c r="P2645" s="80" t="s">
        <v>2856</v>
      </c>
      <c r="Q2645" s="15" t="str">
        <f t="shared" si="41"/>
        <v>49 - LA RENAUDIÈRE (SÈVREMOINE)</v>
      </c>
      <c r="R2645" s="146">
        <v>44627</v>
      </c>
      <c r="S2645" s="146">
        <v>44809</v>
      </c>
      <c r="T2645" s="80" t="s">
        <v>213</v>
      </c>
    </row>
    <row r="2646" spans="14:20">
      <c r="N2646" s="80">
        <v>49</v>
      </c>
      <c r="O2646" s="80">
        <v>49259</v>
      </c>
      <c r="P2646" s="80" t="s">
        <v>2857</v>
      </c>
      <c r="Q2646" s="15" t="str">
        <f t="shared" si="41"/>
        <v>49 - ROCHEFORT-SUR-LOIRE</v>
      </c>
      <c r="R2646" s="146">
        <v>44629</v>
      </c>
      <c r="S2646" s="146">
        <v>44781</v>
      </c>
      <c r="T2646" s="80" t="s">
        <v>213</v>
      </c>
    </row>
    <row r="2647" spans="14:20">
      <c r="N2647" s="80">
        <v>49</v>
      </c>
      <c r="O2647" s="80">
        <v>49260</v>
      </c>
      <c r="P2647" s="80" t="s">
        <v>2858</v>
      </c>
      <c r="Q2647" s="15" t="str">
        <f t="shared" si="41"/>
        <v>49 - LA ROMAGNE</v>
      </c>
      <c r="R2647" s="146">
        <v>44627</v>
      </c>
      <c r="S2647" s="146">
        <v>44809</v>
      </c>
      <c r="T2647" s="80" t="s">
        <v>213</v>
      </c>
    </row>
    <row r="2648" spans="14:20">
      <c r="N2648" s="80">
        <v>49</v>
      </c>
      <c r="O2648" s="80">
        <v>49261</v>
      </c>
      <c r="P2648" s="80" t="s">
        <v>2859</v>
      </c>
      <c r="Q2648" s="15" t="str">
        <f t="shared" si="41"/>
        <v>49 - LES ROSIERS-SUR-LOIRE (GENNES-VAL-DE-LOIRE)</v>
      </c>
      <c r="R2648" s="146">
        <v>44658</v>
      </c>
      <c r="S2648" s="146">
        <v>44706</v>
      </c>
      <c r="T2648" s="80" t="s">
        <v>213</v>
      </c>
    </row>
    <row r="2649" spans="14:20">
      <c r="N2649" s="80">
        <v>49</v>
      </c>
      <c r="O2649" s="80">
        <v>49262</v>
      </c>
      <c r="P2649" s="80" t="s">
        <v>2860</v>
      </c>
      <c r="Q2649" s="15" t="str">
        <f t="shared" si="41"/>
        <v>49 - ROU-MARSON</v>
      </c>
      <c r="R2649" s="146">
        <v>44657</v>
      </c>
      <c r="S2649" s="146">
        <v>44706</v>
      </c>
      <c r="T2649" s="80" t="s">
        <v>213</v>
      </c>
    </row>
    <row r="2650" spans="14:20">
      <c r="N2650" s="80">
        <v>49</v>
      </c>
      <c r="O2650" s="80">
        <v>49263</v>
      </c>
      <c r="P2650" s="80" t="s">
        <v>2861</v>
      </c>
      <c r="Q2650" s="15" t="str">
        <f t="shared" si="41"/>
        <v>49 - ROUSSAY (SÈVREMOINE)</v>
      </c>
      <c r="R2650" s="146">
        <v>44627</v>
      </c>
      <c r="S2650" s="146">
        <v>44809</v>
      </c>
      <c r="T2650" s="80" t="s">
        <v>213</v>
      </c>
    </row>
    <row r="2651" spans="14:20">
      <c r="N2651" s="80">
        <v>49</v>
      </c>
      <c r="O2651" s="80">
        <v>49264</v>
      </c>
      <c r="P2651" s="80" t="s">
        <v>2862</v>
      </c>
      <c r="Q2651" s="15" t="str">
        <f t="shared" si="41"/>
        <v>49 - SAINT-ANDRÉ-DE-LA-MARCHE (SÈVREMOINE)</v>
      </c>
      <c r="R2651" s="146">
        <v>44627</v>
      </c>
      <c r="S2651" s="146">
        <v>44809</v>
      </c>
      <c r="T2651" s="80" t="s">
        <v>213</v>
      </c>
    </row>
    <row r="2652" spans="14:20">
      <c r="N2652" s="80">
        <v>49</v>
      </c>
      <c r="O2652" s="80">
        <v>49266</v>
      </c>
      <c r="P2652" s="80" t="s">
        <v>2863</v>
      </c>
      <c r="Q2652" s="15" t="str">
        <f t="shared" si="41"/>
        <v>49 - SAINT-AUGUSTIN-DES-BOIS</v>
      </c>
      <c r="R2652" s="146">
        <v>44623</v>
      </c>
      <c r="S2652" s="146">
        <v>44769</v>
      </c>
      <c r="T2652" s="80" t="s">
        <v>213</v>
      </c>
    </row>
    <row r="2653" spans="14:20">
      <c r="N2653" s="80">
        <v>49</v>
      </c>
      <c r="O2653" s="80">
        <v>49267</v>
      </c>
      <c r="P2653" s="80" t="s">
        <v>2864</v>
      </c>
      <c r="Q2653" s="15" t="str">
        <f t="shared" si="41"/>
        <v>49 - SAINT-BARTHÉLÉMY-D’ANJOU</v>
      </c>
      <c r="R2653" s="146">
        <v>44629</v>
      </c>
      <c r="S2653" s="146">
        <v>44706</v>
      </c>
      <c r="T2653" s="80" t="s">
        <v>213</v>
      </c>
    </row>
    <row r="2654" spans="14:20">
      <c r="N2654" s="80">
        <v>49</v>
      </c>
      <c r="O2654" s="80">
        <v>49268</v>
      </c>
      <c r="P2654" s="80" t="s">
        <v>2865</v>
      </c>
      <c r="Q2654" s="15" t="str">
        <f t="shared" si="41"/>
        <v>49 - SAINTE-CHRISTINE (CHEMILLÉ-EN-ANJOU)</v>
      </c>
      <c r="R2654" s="146">
        <v>44627</v>
      </c>
      <c r="S2654" s="146">
        <v>44781</v>
      </c>
      <c r="T2654" s="80" t="s">
        <v>213</v>
      </c>
    </row>
    <row r="2655" spans="14:20">
      <c r="N2655" s="80">
        <v>49</v>
      </c>
      <c r="O2655" s="80">
        <v>49269</v>
      </c>
      <c r="P2655" s="80" t="s">
        <v>2866</v>
      </c>
      <c r="Q2655" s="15" t="str">
        <f t="shared" si="41"/>
        <v>49 - SAINT-CHRISTOPHE-DU-BOIS</v>
      </c>
      <c r="R2655" s="146">
        <v>44629</v>
      </c>
      <c r="S2655" s="146">
        <v>44809</v>
      </c>
      <c r="T2655" s="80" t="s">
        <v>213</v>
      </c>
    </row>
    <row r="2656" spans="14:20">
      <c r="N2656" s="80">
        <v>49</v>
      </c>
      <c r="O2656" s="80">
        <v>49270</v>
      </c>
      <c r="P2656" s="80" t="s">
        <v>2867</v>
      </c>
      <c r="Q2656" s="15" t="str">
        <f t="shared" si="41"/>
        <v>49 - SAINT-CHRISTOPHE-LA-COUPERIE (ORÉE D'ANJOU)</v>
      </c>
      <c r="R2656" s="146">
        <v>44621</v>
      </c>
      <c r="S2656" s="146">
        <v>44795</v>
      </c>
      <c r="T2656" s="80" t="s">
        <v>213</v>
      </c>
    </row>
    <row r="2657" spans="14:20">
      <c r="N2657" s="80">
        <v>49</v>
      </c>
      <c r="O2657" s="80">
        <v>49271</v>
      </c>
      <c r="P2657" s="80" t="s">
        <v>2868</v>
      </c>
      <c r="Q2657" s="15" t="str">
        <f t="shared" si="41"/>
        <v>49 - SAINT-CLÉMENT-DE-LA-PLACE</v>
      </c>
      <c r="R2657" s="146">
        <v>44627</v>
      </c>
      <c r="S2657" s="146">
        <v>44722</v>
      </c>
      <c r="T2657" s="80" t="s">
        <v>213</v>
      </c>
    </row>
    <row r="2658" spans="14:20">
      <c r="N2658" s="80">
        <v>49</v>
      </c>
      <c r="O2658" s="80">
        <v>49272</v>
      </c>
      <c r="P2658" s="80" t="s">
        <v>2869</v>
      </c>
      <c r="Q2658" s="15" t="str">
        <f t="shared" si="41"/>
        <v>49 - SAINT-CLÉMENT-DES-LEVÉES</v>
      </c>
      <c r="R2658" s="146">
        <v>44657</v>
      </c>
      <c r="S2658" s="146">
        <v>44706</v>
      </c>
      <c r="T2658" s="80" t="s">
        <v>213</v>
      </c>
    </row>
    <row r="2659" spans="14:20">
      <c r="N2659" s="80">
        <v>49</v>
      </c>
      <c r="O2659" s="80">
        <v>49273</v>
      </c>
      <c r="P2659" s="80" t="s">
        <v>2870</v>
      </c>
      <c r="Q2659" s="15" t="str">
        <f t="shared" si="41"/>
        <v>49 - SAINT-CRESPIN-SUR-MOINE (SÈVREMOINE)</v>
      </c>
      <c r="R2659" s="146">
        <v>44627</v>
      </c>
      <c r="S2659" s="146">
        <v>44809</v>
      </c>
      <c r="T2659" s="80" t="s">
        <v>213</v>
      </c>
    </row>
    <row r="2660" spans="14:20">
      <c r="N2660" s="80">
        <v>49</v>
      </c>
      <c r="O2660" s="80">
        <v>49276</v>
      </c>
      <c r="P2660" s="80" t="s">
        <v>2871</v>
      </c>
      <c r="Q2660" s="15" t="str">
        <f t="shared" si="41"/>
        <v>49 - SAINT-FLORENT-LE-VIEIL (MAUGES-SUR-LOIRE)</v>
      </c>
      <c r="R2660" s="146">
        <v>44627</v>
      </c>
      <c r="S2660" s="146">
        <v>44795</v>
      </c>
      <c r="T2660" s="80" t="s">
        <v>213</v>
      </c>
    </row>
    <row r="2661" spans="14:20">
      <c r="N2661" s="80">
        <v>49</v>
      </c>
      <c r="O2661" s="80">
        <v>49277</v>
      </c>
      <c r="P2661" s="80" t="s">
        <v>2872</v>
      </c>
      <c r="Q2661" s="15" t="str">
        <f t="shared" si="41"/>
        <v>49 - SAINTE-GEMMES-D'ANDIGNÉ (SEGRÉ-EN-ANJOU BLEU)</v>
      </c>
      <c r="R2661" s="146">
        <v>44627</v>
      </c>
      <c r="S2661" s="146">
        <v>44769</v>
      </c>
      <c r="T2661" s="80" t="s">
        <v>213</v>
      </c>
    </row>
    <row r="2662" spans="14:20">
      <c r="N2662" s="80">
        <v>49</v>
      </c>
      <c r="O2662" s="80">
        <v>49278</v>
      </c>
      <c r="P2662" s="80" t="s">
        <v>2873</v>
      </c>
      <c r="Q2662" s="15" t="str">
        <f t="shared" si="41"/>
        <v>49 - SAINTE-GEMMES-SUR-LOIRE</v>
      </c>
      <c r="R2662" s="146">
        <v>44629</v>
      </c>
      <c r="S2662" s="146">
        <v>44722</v>
      </c>
      <c r="T2662" s="80" t="s">
        <v>213</v>
      </c>
    </row>
    <row r="2663" spans="14:20">
      <c r="N2663" s="80">
        <v>49</v>
      </c>
      <c r="O2663" s="80">
        <v>49279</v>
      </c>
      <c r="P2663" s="80" t="s">
        <v>2874</v>
      </c>
      <c r="Q2663" s="15" t="str">
        <f t="shared" si="41"/>
        <v>49 - SAINT-GEORGES-DES-SEPT-VOIES  (GENNES-VAL-DE-LOIRE)</v>
      </c>
      <c r="R2663" s="146">
        <v>44658</v>
      </c>
      <c r="S2663" s="146">
        <v>44706</v>
      </c>
      <c r="T2663" s="80" t="s">
        <v>213</v>
      </c>
    </row>
    <row r="2664" spans="14:20">
      <c r="N2664" s="80">
        <v>49</v>
      </c>
      <c r="O2664" s="80">
        <v>49281</v>
      </c>
      <c r="P2664" s="80" t="s">
        <v>2875</v>
      </c>
      <c r="Q2664" s="15" t="str">
        <f t="shared" si="41"/>
        <v>49 - SAINT-GEORGES-DES-GARDES (CHEMILLÉ-EN-ANJOU)</v>
      </c>
      <c r="R2664" s="146">
        <v>44629</v>
      </c>
      <c r="S2664" s="146">
        <v>44781</v>
      </c>
      <c r="T2664" s="80" t="s">
        <v>213</v>
      </c>
    </row>
    <row r="2665" spans="14:20">
      <c r="N2665" s="80">
        <v>49</v>
      </c>
      <c r="O2665" s="80">
        <v>49282</v>
      </c>
      <c r="P2665" s="80" t="s">
        <v>2876</v>
      </c>
      <c r="Q2665" s="15" t="str">
        <f t="shared" si="41"/>
        <v>49 - SAINT-GEORGES-SUR-LAYON (DOUÉ-EN-ANJOU)</v>
      </c>
      <c r="R2665" s="146">
        <v>44627</v>
      </c>
      <c r="S2665" s="146">
        <v>44734</v>
      </c>
      <c r="T2665" s="80" t="s">
        <v>213</v>
      </c>
    </row>
    <row r="2666" spans="14:20">
      <c r="N2666" s="80">
        <v>49</v>
      </c>
      <c r="O2666" s="80">
        <v>49283</v>
      </c>
      <c r="P2666" s="80" t="s">
        <v>2877</v>
      </c>
      <c r="Q2666" s="15" t="str">
        <f t="shared" si="41"/>
        <v>49 - SAINT-GEORGES-SUR-LOIRE</v>
      </c>
      <c r="R2666" s="146">
        <v>44627</v>
      </c>
      <c r="S2666" s="146">
        <v>44769</v>
      </c>
      <c r="T2666" s="80" t="s">
        <v>213</v>
      </c>
    </row>
    <row r="2667" spans="14:20">
      <c r="N2667" s="80">
        <v>49</v>
      </c>
      <c r="O2667" s="80">
        <v>49284</v>
      </c>
      <c r="P2667" s="80" t="s">
        <v>2878</v>
      </c>
      <c r="Q2667" s="15" t="str">
        <f t="shared" si="41"/>
        <v>49 - SAINT-GERMAIN-DES-PRÉS</v>
      </c>
      <c r="R2667" s="146">
        <v>44627</v>
      </c>
      <c r="S2667" s="146">
        <v>44769</v>
      </c>
      <c r="T2667" s="80" t="s">
        <v>213</v>
      </c>
    </row>
    <row r="2668" spans="14:20">
      <c r="N2668" s="80">
        <v>49</v>
      </c>
      <c r="O2668" s="80">
        <v>49285</v>
      </c>
      <c r="P2668" s="80" t="s">
        <v>2879</v>
      </c>
      <c r="Q2668" s="15" t="str">
        <f t="shared" si="41"/>
        <v>49 - SAINT-GERMAIN-SUR-MOINE (SÈVREMOINE)</v>
      </c>
      <c r="R2668" s="146">
        <v>44627</v>
      </c>
      <c r="S2668" s="146">
        <v>44809</v>
      </c>
      <c r="T2668" s="80" t="s">
        <v>213</v>
      </c>
    </row>
    <row r="2669" spans="14:20">
      <c r="N2669" s="80">
        <v>49</v>
      </c>
      <c r="O2669" s="80">
        <v>49286</v>
      </c>
      <c r="P2669" s="80" t="s">
        <v>2880</v>
      </c>
      <c r="Q2669" s="15" t="str">
        <f t="shared" si="41"/>
        <v>49 - SAINT-HILAIRE-DU-BOIS (LYS-HAUT-LAYON)</v>
      </c>
      <c r="R2669" s="146">
        <v>44627</v>
      </c>
      <c r="S2669" s="146">
        <v>44781</v>
      </c>
      <c r="T2669" s="80" t="s">
        <v>213</v>
      </c>
    </row>
    <row r="2670" spans="14:20">
      <c r="N2670" s="80">
        <v>49</v>
      </c>
      <c r="O2670" s="80">
        <v>49288</v>
      </c>
      <c r="P2670" s="80" t="s">
        <v>2881</v>
      </c>
      <c r="Q2670" s="15" t="str">
        <f t="shared" si="41"/>
        <v>49 - SAINT-JEAN-DE-LA-CROIX</v>
      </c>
      <c r="R2670" s="146">
        <v>44629</v>
      </c>
      <c r="S2670" s="146">
        <v>44734</v>
      </c>
      <c r="T2670" s="80" t="s">
        <v>213</v>
      </c>
    </row>
    <row r="2671" spans="14:20">
      <c r="N2671" s="80">
        <v>49</v>
      </c>
      <c r="O2671" s="80">
        <v>49289</v>
      </c>
      <c r="P2671" s="80" t="s">
        <v>2882</v>
      </c>
      <c r="Q2671" s="15" t="str">
        <f t="shared" si="41"/>
        <v>49 - SAINT-JEAN-DE-LINIÈRES (SAINT-LÉGER-DE-LINIÈRES)</v>
      </c>
      <c r="R2671" s="146">
        <v>44629</v>
      </c>
      <c r="S2671" s="146">
        <v>44769</v>
      </c>
      <c r="T2671" s="80" t="s">
        <v>213</v>
      </c>
    </row>
    <row r="2672" spans="14:20">
      <c r="N2672" s="80">
        <v>49</v>
      </c>
      <c r="O2672" s="80">
        <v>49292</v>
      </c>
      <c r="P2672" s="80" t="s">
        <v>2883</v>
      </c>
      <c r="Q2672" s="15" t="str">
        <f t="shared" si="41"/>
        <v>49 - TOUTES (VAL-DU-LAYON)</v>
      </c>
      <c r="R2672" s="146">
        <v>44629</v>
      </c>
      <c r="S2672" s="146">
        <v>44781</v>
      </c>
      <c r="T2672" s="80" t="s">
        <v>213</v>
      </c>
    </row>
    <row r="2673" spans="14:20">
      <c r="N2673" s="80">
        <v>49</v>
      </c>
      <c r="O2673" s="80">
        <v>49294</v>
      </c>
      <c r="P2673" s="80" t="s">
        <v>2884</v>
      </c>
      <c r="Q2673" s="15" t="str">
        <f t="shared" si="41"/>
        <v>49 - SAINT-LAMBERT-LA-POTHERIE</v>
      </c>
      <c r="R2673" s="146">
        <v>44627</v>
      </c>
      <c r="S2673" s="146">
        <v>44722</v>
      </c>
      <c r="T2673" s="80" t="s">
        <v>213</v>
      </c>
    </row>
    <row r="2674" spans="14:20">
      <c r="N2674" s="80">
        <v>49</v>
      </c>
      <c r="O2674" s="80">
        <v>49295</v>
      </c>
      <c r="P2674" s="80" t="s">
        <v>2885</v>
      </c>
      <c r="Q2674" s="15" t="str">
        <f t="shared" si="41"/>
        <v>49 - SAINT-LAURENT-DE-LA-PLAINE (MAUGES-SUR-LOIRE)</v>
      </c>
      <c r="R2674" s="146">
        <v>44629</v>
      </c>
      <c r="S2674" s="146">
        <v>44781</v>
      </c>
      <c r="T2674" s="80" t="s">
        <v>213</v>
      </c>
    </row>
    <row r="2675" spans="14:20">
      <c r="N2675" s="80">
        <v>49</v>
      </c>
      <c r="O2675" s="80">
        <v>49296</v>
      </c>
      <c r="P2675" s="80" t="s">
        <v>2886</v>
      </c>
      <c r="Q2675" s="15" t="str">
        <f t="shared" si="41"/>
        <v>49 - SAINT-LAURENT-DES-AUTELS (ORÉE D'ANJOU)</v>
      </c>
      <c r="R2675" s="146">
        <v>44621</v>
      </c>
      <c r="S2675" s="146">
        <v>44795</v>
      </c>
      <c r="T2675" s="80" t="s">
        <v>213</v>
      </c>
    </row>
    <row r="2676" spans="14:20">
      <c r="N2676" s="80">
        <v>49</v>
      </c>
      <c r="O2676" s="80">
        <v>49297</v>
      </c>
      <c r="P2676" s="80" t="s">
        <v>2887</v>
      </c>
      <c r="Q2676" s="15" t="str">
        <f t="shared" si="41"/>
        <v>49 - SAINT-LAURENT-DU-MOTTAY (MAUGES-SUR-LOIRE)</v>
      </c>
      <c r="R2676" s="146">
        <v>44627</v>
      </c>
      <c r="S2676" s="146">
        <v>44795</v>
      </c>
      <c r="T2676" s="80" t="s">
        <v>213</v>
      </c>
    </row>
    <row r="2677" spans="14:20">
      <c r="N2677" s="80">
        <v>49</v>
      </c>
      <c r="O2677" s="80">
        <v>49298</v>
      </c>
      <c r="P2677" s="80" t="s">
        <v>2888</v>
      </c>
      <c r="Q2677" s="15" t="str">
        <f t="shared" si="41"/>
        <v>49 - SAINT-LÉGER-DES-BOIS (SAINT-LÉGER-DE-LINIÈRES)</v>
      </c>
      <c r="R2677" s="146">
        <v>44627</v>
      </c>
      <c r="S2677" s="146">
        <v>44769</v>
      </c>
      <c r="T2677" s="80" t="s">
        <v>213</v>
      </c>
    </row>
    <row r="2678" spans="14:20">
      <c r="N2678" s="80">
        <v>49</v>
      </c>
      <c r="O2678" s="80">
        <v>49299</v>
      </c>
      <c r="P2678" s="80" t="s">
        <v>2889</v>
      </c>
      <c r="Q2678" s="15" t="str">
        <f t="shared" si="41"/>
        <v>49 - SAINT-LÉGER-SOUS-CHOLET</v>
      </c>
      <c r="R2678" s="146">
        <v>44627</v>
      </c>
      <c r="S2678" s="146">
        <v>44809</v>
      </c>
      <c r="T2678" s="80" t="s">
        <v>213</v>
      </c>
    </row>
    <row r="2679" spans="14:20">
      <c r="N2679" s="80">
        <v>49</v>
      </c>
      <c r="O2679" s="80">
        <v>49300</v>
      </c>
      <c r="P2679" s="80" t="s">
        <v>2890</v>
      </c>
      <c r="Q2679" s="15" t="str">
        <f t="shared" si="41"/>
        <v>49 - SAINT-LÉZIN (CHEMILLÉ-EN-ANJOU)</v>
      </c>
      <c r="R2679" s="146">
        <v>44629</v>
      </c>
      <c r="S2679" s="146">
        <v>44781</v>
      </c>
      <c r="T2679" s="80" t="s">
        <v>213</v>
      </c>
    </row>
    <row r="2680" spans="14:20">
      <c r="N2680" s="80">
        <v>49</v>
      </c>
      <c r="O2680" s="80">
        <v>49301</v>
      </c>
      <c r="P2680" s="80" t="s">
        <v>2891</v>
      </c>
      <c r="Q2680" s="15" t="str">
        <f t="shared" si="41"/>
        <v>49 - SAINT-MACAIRE-EN-MAUGES (SÈVREMOINE)</v>
      </c>
      <c r="R2680" s="146">
        <v>44627</v>
      </c>
      <c r="S2680" s="146">
        <v>44809</v>
      </c>
      <c r="T2680" s="80" t="s">
        <v>213</v>
      </c>
    </row>
    <row r="2681" spans="14:20">
      <c r="N2681" s="80">
        <v>49</v>
      </c>
      <c r="O2681" s="80">
        <v>49302</v>
      </c>
      <c r="P2681" s="80" t="s">
        <v>2892</v>
      </c>
      <c r="Q2681" s="15" t="str">
        <f t="shared" si="41"/>
        <v>49 - SAINT-MACAIRE-DU-BOIS</v>
      </c>
      <c r="R2681" s="146">
        <v>44627</v>
      </c>
      <c r="S2681" s="146">
        <v>44734</v>
      </c>
      <c r="T2681" s="80" t="s">
        <v>213</v>
      </c>
    </row>
    <row r="2682" spans="14:20">
      <c r="N2682" s="80">
        <v>49</v>
      </c>
      <c r="O2682" s="80">
        <v>49304</v>
      </c>
      <c r="P2682" s="80" t="s">
        <v>2893</v>
      </c>
      <c r="Q2682" s="15" t="str">
        <f t="shared" si="41"/>
        <v>49 - SAINT-MARTIN-DE-LA-PLACE (GENNES-VAL-DE-LOIRE)</v>
      </c>
      <c r="R2682" s="146">
        <v>44658</v>
      </c>
      <c r="S2682" s="146">
        <v>44706</v>
      </c>
      <c r="T2682" s="80" t="s">
        <v>213</v>
      </c>
    </row>
    <row r="2683" spans="14:20">
      <c r="N2683" s="80">
        <v>49</v>
      </c>
      <c r="O2683" s="80">
        <v>49305</v>
      </c>
      <c r="P2683" s="80" t="s">
        <v>2894</v>
      </c>
      <c r="Q2683" s="15" t="str">
        <f t="shared" si="41"/>
        <v>49 - SAINT-MARTIN-DU-BOIS (SEGRÉ-EN-ANJOU BLEU)</v>
      </c>
      <c r="R2683" s="146">
        <v>44657</v>
      </c>
      <c r="S2683" s="146">
        <v>44706</v>
      </c>
      <c r="T2683" s="80" t="s">
        <v>213</v>
      </c>
    </row>
    <row r="2684" spans="14:20">
      <c r="N2684" s="80">
        <v>49</v>
      </c>
      <c r="O2684" s="80">
        <v>49306</v>
      </c>
      <c r="P2684" s="80" t="s">
        <v>2895</v>
      </c>
      <c r="Q2684" s="15" t="str">
        <f t="shared" si="41"/>
        <v>49 - SAINT-MARTIN-DU-FOUILLOUX</v>
      </c>
      <c r="R2684" s="146">
        <v>44627</v>
      </c>
      <c r="S2684" s="146">
        <v>44769</v>
      </c>
      <c r="T2684" s="80" t="s">
        <v>213</v>
      </c>
    </row>
    <row r="2685" spans="14:20">
      <c r="N2685" s="80">
        <v>49</v>
      </c>
      <c r="O2685" s="80">
        <v>49307</v>
      </c>
      <c r="P2685" s="80" t="s">
        <v>2896</v>
      </c>
      <c r="Q2685" s="15" t="str">
        <f t="shared" si="41"/>
        <v>49 - SAINT-MATHURIN-SUR-LOIRE (LOIRE-AUTHION)</v>
      </c>
      <c r="R2685" s="146">
        <v>44658</v>
      </c>
      <c r="S2685" s="146">
        <v>44706</v>
      </c>
      <c r="T2685" s="80" t="s">
        <v>213</v>
      </c>
    </row>
    <row r="2686" spans="14:20">
      <c r="N2686" s="80">
        <v>49</v>
      </c>
      <c r="O2686" s="80">
        <v>49308</v>
      </c>
      <c r="P2686" s="80" t="s">
        <v>2897</v>
      </c>
      <c r="Q2686" s="15" t="str">
        <f t="shared" si="41"/>
        <v>49 - SAINT-MÉLAINE-SUR-AUBANCE</v>
      </c>
      <c r="R2686" s="146">
        <v>44629</v>
      </c>
      <c r="S2686" s="146">
        <v>44734</v>
      </c>
      <c r="T2686" s="80" t="s">
        <v>213</v>
      </c>
    </row>
    <row r="2687" spans="14:20">
      <c r="N2687" s="80">
        <v>49</v>
      </c>
      <c r="O2687" s="80">
        <v>49309</v>
      </c>
      <c r="P2687" s="80" t="s">
        <v>2898</v>
      </c>
      <c r="Q2687" s="15" t="str">
        <f t="shared" si="41"/>
        <v>49 - SAINT-MICHEL-ET-CHANVEAUX (OMBRÉE-D’ANJOU)</v>
      </c>
      <c r="R2687" s="146">
        <v>44657</v>
      </c>
      <c r="S2687" s="146">
        <v>44706</v>
      </c>
      <c r="T2687" s="80" t="s">
        <v>213</v>
      </c>
    </row>
    <row r="2688" spans="14:20">
      <c r="N2688" s="80">
        <v>49</v>
      </c>
      <c r="O2688" s="80">
        <v>49310</v>
      </c>
      <c r="P2688" s="80" t="s">
        <v>2899</v>
      </c>
      <c r="Q2688" s="15" t="str">
        <f t="shared" si="41"/>
        <v>49 - SAINT-PAUL-DU-BOIS</v>
      </c>
      <c r="R2688" s="146">
        <v>44627</v>
      </c>
      <c r="S2688" s="146">
        <v>44781</v>
      </c>
      <c r="T2688" s="80" t="s">
        <v>213</v>
      </c>
    </row>
    <row r="2689" spans="14:20">
      <c r="N2689" s="80">
        <v>49</v>
      </c>
      <c r="O2689" s="80">
        <v>49312</v>
      </c>
      <c r="P2689" s="80" t="s">
        <v>2900</v>
      </c>
      <c r="Q2689" s="15" t="str">
        <f t="shared" si="41"/>
        <v>49 - SAINT-PHILBERT-EN-MAUGES (BEAUPRÉAU-EN-MAUGES)</v>
      </c>
      <c r="R2689" s="146">
        <v>44621</v>
      </c>
      <c r="S2689" s="146">
        <v>44809</v>
      </c>
      <c r="T2689" s="80" t="s">
        <v>213</v>
      </c>
    </row>
    <row r="2690" spans="14:20">
      <c r="N2690" s="80">
        <v>49</v>
      </c>
      <c r="O2690" s="80">
        <v>49313</v>
      </c>
      <c r="P2690" s="80" t="s">
        <v>2901</v>
      </c>
      <c r="Q2690" s="15" t="str">
        <f t="shared" si="41"/>
        <v>49 - SAINT-PIERRE-MONTLIMART (MONTREVAULT-SUR-EVRE)</v>
      </c>
      <c r="R2690" s="146">
        <v>44621</v>
      </c>
      <c r="S2690" s="146">
        <v>44795</v>
      </c>
      <c r="T2690" s="80" t="s">
        <v>213</v>
      </c>
    </row>
    <row r="2691" spans="14:20">
      <c r="N2691" s="80">
        <v>49</v>
      </c>
      <c r="O2691" s="80">
        <v>49314</v>
      </c>
      <c r="P2691" s="80" t="s">
        <v>2902</v>
      </c>
      <c r="Q2691" s="15" t="str">
        <f t="shared" si="41"/>
        <v>49 - SAINT-QUENTIN-EN-MAUGES (MONTREVAULT-SUR-EVRE)</v>
      </c>
      <c r="R2691" s="146">
        <v>44627</v>
      </c>
      <c r="S2691" s="146">
        <v>44795</v>
      </c>
      <c r="T2691" s="80" t="s">
        <v>213</v>
      </c>
    </row>
    <row r="2692" spans="14:20">
      <c r="N2692" s="80">
        <v>49</v>
      </c>
      <c r="O2692" s="80">
        <v>49316</v>
      </c>
      <c r="P2692" s="80" t="s">
        <v>2903</v>
      </c>
      <c r="Q2692" s="15" t="str">
        <f t="shared" si="41"/>
        <v>49 - SAINT-RÉMY-EN-MAUGES (MONTREVAULT-SUR-EVRE)</v>
      </c>
      <c r="R2692" s="146">
        <v>44621</v>
      </c>
      <c r="S2692" s="146">
        <v>44795</v>
      </c>
      <c r="T2692" s="80" t="s">
        <v>213</v>
      </c>
    </row>
    <row r="2693" spans="14:20">
      <c r="N2693" s="80">
        <v>49</v>
      </c>
      <c r="O2693" s="80">
        <v>49317</v>
      </c>
      <c r="P2693" s="80" t="s">
        <v>2904</v>
      </c>
      <c r="Q2693" s="15" t="str">
        <f t="shared" si="41"/>
        <v>49 - SAINT-RÉMY-LA-VARENNE (BRISSAC LOIRE AUBANCE)</v>
      </c>
      <c r="R2693" s="146">
        <v>44656</v>
      </c>
      <c r="S2693" s="146">
        <v>44706</v>
      </c>
      <c r="T2693" s="80" t="s">
        <v>213</v>
      </c>
    </row>
    <row r="2694" spans="14:20">
      <c r="N2694" s="80">
        <v>49</v>
      </c>
      <c r="O2694" s="80">
        <v>49318</v>
      </c>
      <c r="P2694" s="80" t="s">
        <v>2905</v>
      </c>
      <c r="Q2694" s="15" t="str">
        <f t="shared" si="41"/>
        <v>49 - SAINT-SATURNIN-SUR-LOIRE (BRISSAC LOIRE AUBANCE)</v>
      </c>
      <c r="R2694" s="146">
        <v>44638</v>
      </c>
      <c r="S2694" s="146">
        <v>44706</v>
      </c>
      <c r="T2694" s="80" t="s">
        <v>213</v>
      </c>
    </row>
    <row r="2695" spans="14:20">
      <c r="N2695" s="80">
        <v>49</v>
      </c>
      <c r="O2695" s="80">
        <v>49319</v>
      </c>
      <c r="P2695" s="80" t="s">
        <v>2906</v>
      </c>
      <c r="Q2695" s="15" t="str">
        <f t="shared" si="41"/>
        <v>49 - SAINT-SAUVEUR-DE-FLÉE (SEGRÉ-EN-ANJOU BLEU)</v>
      </c>
      <c r="R2695" s="146">
        <v>44657</v>
      </c>
      <c r="S2695" s="146">
        <v>44706</v>
      </c>
      <c r="T2695" s="80" t="s">
        <v>213</v>
      </c>
    </row>
    <row r="2696" spans="14:20">
      <c r="N2696" s="80">
        <v>49</v>
      </c>
      <c r="O2696" s="80">
        <v>49320</v>
      </c>
      <c r="P2696" s="80" t="s">
        <v>2907</v>
      </c>
      <c r="Q2696" s="15" t="str">
        <f t="shared" si="41"/>
        <v>49 - SAINT-SAUVEUR-DE-LANDEMONT (ORÉE D'ANJOU)</v>
      </c>
      <c r="R2696" s="146">
        <v>44624</v>
      </c>
      <c r="S2696" s="146">
        <v>44795</v>
      </c>
      <c r="T2696" s="80" t="s">
        <v>213</v>
      </c>
    </row>
    <row r="2697" spans="14:20">
      <c r="N2697" s="80">
        <v>85</v>
      </c>
      <c r="O2697" s="80">
        <v>49321</v>
      </c>
      <c r="P2697" s="80" t="s">
        <v>2778</v>
      </c>
      <c r="Q2697" s="15" t="str">
        <f t="shared" si="41"/>
        <v>85 - SAINT-SIGISMOND</v>
      </c>
      <c r="R2697" s="146">
        <v>44628</v>
      </c>
      <c r="S2697" s="146">
        <v>44725</v>
      </c>
      <c r="T2697" s="80" t="s">
        <v>213</v>
      </c>
    </row>
    <row r="2698" spans="14:20">
      <c r="N2698" s="80">
        <v>49</v>
      </c>
      <c r="O2698" s="80">
        <v>49323</v>
      </c>
      <c r="P2698" s="80" t="s">
        <v>2908</v>
      </c>
      <c r="Q2698" s="15" t="str">
        <f t="shared" si="41"/>
        <v>49 - TOUTES (VERRIÈRES-EN-ANJOU)</v>
      </c>
      <c r="R2698" s="146">
        <v>44658</v>
      </c>
      <c r="S2698" s="146">
        <v>44706</v>
      </c>
      <c r="T2698" s="80" t="s">
        <v>213</v>
      </c>
    </row>
    <row r="2699" spans="14:20">
      <c r="N2699" s="80">
        <v>49</v>
      </c>
      <c r="O2699" s="80">
        <v>49324</v>
      </c>
      <c r="P2699" s="80" t="s">
        <v>2909</v>
      </c>
      <c r="Q2699" s="15" t="str">
        <f t="shared" si="41"/>
        <v>49 - LA SALLE-ET-CHAPELLE-AUBRY (MONTREVAULT-SUR-EVRE)</v>
      </c>
      <c r="R2699" s="146">
        <v>44621</v>
      </c>
      <c r="S2699" s="146">
        <v>44795</v>
      </c>
      <c r="T2699" s="80" t="s">
        <v>213</v>
      </c>
    </row>
    <row r="2700" spans="14:20">
      <c r="N2700" s="80">
        <v>49</v>
      </c>
      <c r="O2700" s="80">
        <v>49325</v>
      </c>
      <c r="P2700" s="80" t="s">
        <v>2910</v>
      </c>
      <c r="Q2700" s="15" t="str">
        <f t="shared" ref="Q2700:Q2763" si="42">CONCATENATE(N2700," - ",P2700)</f>
        <v>49 - LA SALLE-DE-VIHIERS (CHEMILLÉ-EN-ANJOU)</v>
      </c>
      <c r="R2700" s="146">
        <v>44629</v>
      </c>
      <c r="S2700" s="146">
        <v>44781</v>
      </c>
      <c r="T2700" s="80" t="s">
        <v>213</v>
      </c>
    </row>
    <row r="2701" spans="14:20">
      <c r="N2701" s="80">
        <v>49</v>
      </c>
      <c r="O2701" s="80">
        <v>49326</v>
      </c>
      <c r="P2701" s="80" t="s">
        <v>2911</v>
      </c>
      <c r="Q2701" s="15" t="str">
        <f t="shared" si="42"/>
        <v>49 - SARRIGNÉ</v>
      </c>
      <c r="R2701" s="146">
        <v>44658</v>
      </c>
      <c r="S2701" s="146">
        <v>44706</v>
      </c>
      <c r="T2701" s="80" t="s">
        <v>213</v>
      </c>
    </row>
    <row r="2702" spans="14:20">
      <c r="N2702" s="80">
        <v>49</v>
      </c>
      <c r="O2702" s="80">
        <v>49327</v>
      </c>
      <c r="P2702" s="80" t="s">
        <v>2912</v>
      </c>
      <c r="Q2702" s="15" t="str">
        <f t="shared" si="42"/>
        <v>49 - SAULGÉ-L'HÔPITAL (BRISSAC LOIRE AUBANCE)</v>
      </c>
      <c r="R2702" s="146">
        <v>44634</v>
      </c>
      <c r="S2702" s="146">
        <v>44734</v>
      </c>
      <c r="T2702" s="80" t="s">
        <v>213</v>
      </c>
    </row>
    <row r="2703" spans="14:20">
      <c r="N2703" s="80">
        <v>49</v>
      </c>
      <c r="O2703" s="80">
        <v>49329</v>
      </c>
      <c r="P2703" s="80" t="s">
        <v>2913</v>
      </c>
      <c r="Q2703" s="15" t="str">
        <f t="shared" si="42"/>
        <v>49 - SAVENNIÈRES</v>
      </c>
      <c r="R2703" s="146">
        <v>44629</v>
      </c>
      <c r="S2703" s="146">
        <v>44722</v>
      </c>
      <c r="T2703" s="80" t="s">
        <v>213</v>
      </c>
    </row>
    <row r="2704" spans="14:20">
      <c r="N2704" s="80">
        <v>49</v>
      </c>
      <c r="O2704" s="80">
        <v>49330</v>
      </c>
      <c r="P2704" s="80" t="s">
        <v>2914</v>
      </c>
      <c r="Q2704" s="15" t="str">
        <f t="shared" si="42"/>
        <v>49 - SCEAUX-D'ANJOU</v>
      </c>
      <c r="R2704" s="146">
        <v>44650</v>
      </c>
      <c r="S2704" s="146">
        <v>44706</v>
      </c>
      <c r="T2704" s="80" t="s">
        <v>213</v>
      </c>
    </row>
    <row r="2705" spans="14:20">
      <c r="N2705" s="80">
        <v>49</v>
      </c>
      <c r="O2705" s="80">
        <v>49331</v>
      </c>
      <c r="P2705" s="80" t="s">
        <v>2915</v>
      </c>
      <c r="Q2705" s="15" t="str">
        <f t="shared" si="42"/>
        <v>49 - SEGRÉ (SEGRÉ-EN-ANJOU BLEU)</v>
      </c>
      <c r="R2705" s="146">
        <v>44657</v>
      </c>
      <c r="S2705" s="146">
        <v>44722</v>
      </c>
      <c r="T2705" s="80" t="s">
        <v>213</v>
      </c>
    </row>
    <row r="2706" spans="14:20">
      <c r="N2706" s="80">
        <v>49</v>
      </c>
      <c r="O2706" s="80">
        <v>49332</v>
      </c>
      <c r="P2706" s="80" t="s">
        <v>2916</v>
      </c>
      <c r="Q2706" s="15" t="str">
        <f t="shared" si="42"/>
        <v>49 - LA SÉGUINIÈRE</v>
      </c>
      <c r="R2706" s="146">
        <v>44627</v>
      </c>
      <c r="S2706" s="146">
        <v>44809</v>
      </c>
      <c r="T2706" s="80" t="s">
        <v>213</v>
      </c>
    </row>
    <row r="2707" spans="14:20">
      <c r="N2707" s="80">
        <v>49</v>
      </c>
      <c r="O2707" s="80">
        <v>49336</v>
      </c>
      <c r="P2707" s="80" t="s">
        <v>2917</v>
      </c>
      <c r="Q2707" s="15" t="str">
        <f t="shared" si="42"/>
        <v>49 - SOMLOIRE</v>
      </c>
      <c r="R2707" s="146">
        <v>44627</v>
      </c>
      <c r="S2707" s="146">
        <v>44781</v>
      </c>
      <c r="T2707" s="80" t="s">
        <v>213</v>
      </c>
    </row>
    <row r="2708" spans="14:20">
      <c r="N2708" s="80">
        <v>49</v>
      </c>
      <c r="O2708" s="80">
        <v>49338</v>
      </c>
      <c r="P2708" s="80" t="s">
        <v>2918</v>
      </c>
      <c r="Q2708" s="15" t="str">
        <f t="shared" si="42"/>
        <v>49 - SOULAINES-SUR-AUBANCE</v>
      </c>
      <c r="R2708" s="146">
        <v>44629</v>
      </c>
      <c r="S2708" s="146">
        <v>44781</v>
      </c>
      <c r="T2708" s="80" t="s">
        <v>213</v>
      </c>
    </row>
    <row r="2709" spans="14:20">
      <c r="N2709" s="80">
        <v>49</v>
      </c>
      <c r="O2709" s="80">
        <v>49342</v>
      </c>
      <c r="P2709" s="80" t="s">
        <v>2919</v>
      </c>
      <c r="Q2709" s="15" t="str">
        <f t="shared" si="42"/>
        <v>49 - TANCOIGNÉ (LYS-HAUT-LAYON)</v>
      </c>
      <c r="R2709" s="146">
        <v>44627</v>
      </c>
      <c r="S2709" s="146">
        <v>44781</v>
      </c>
      <c r="T2709" s="80" t="s">
        <v>213</v>
      </c>
    </row>
    <row r="2710" spans="14:20">
      <c r="N2710" s="80">
        <v>49</v>
      </c>
      <c r="O2710" s="80">
        <v>49343</v>
      </c>
      <c r="P2710" s="80" t="s">
        <v>2920</v>
      </c>
      <c r="Q2710" s="15" t="str">
        <f t="shared" si="42"/>
        <v>49 - LA TESSOUALE</v>
      </c>
      <c r="R2710" s="146">
        <v>44629</v>
      </c>
      <c r="S2710" s="146">
        <v>44809</v>
      </c>
      <c r="T2710" s="80" t="s">
        <v>213</v>
      </c>
    </row>
    <row r="2711" spans="14:20">
      <c r="N2711" s="80">
        <v>49</v>
      </c>
      <c r="O2711" s="80">
        <v>49344</v>
      </c>
      <c r="P2711" s="80" t="s">
        <v>2921</v>
      </c>
      <c r="Q2711" s="15" t="str">
        <f t="shared" si="42"/>
        <v>49 - THORIGNÉ D'ANJOU</v>
      </c>
      <c r="R2711" s="146">
        <v>44657</v>
      </c>
      <c r="S2711" s="146">
        <v>44706</v>
      </c>
      <c r="T2711" s="80" t="s">
        <v>213</v>
      </c>
    </row>
    <row r="2712" spans="14:20">
      <c r="N2712" s="80">
        <v>49</v>
      </c>
      <c r="O2712" s="80">
        <v>49345</v>
      </c>
      <c r="P2712" s="80" t="s">
        <v>2922</v>
      </c>
      <c r="Q2712" s="15" t="str">
        <f t="shared" si="42"/>
        <v>49 - FAYE-D’ANJOU (BELLEVIGNE-EN-LAYON)</v>
      </c>
      <c r="R2712" s="146">
        <v>44629</v>
      </c>
      <c r="S2712" s="146">
        <v>44781</v>
      </c>
      <c r="T2712" s="80" t="s">
        <v>213</v>
      </c>
    </row>
    <row r="2713" spans="14:20">
      <c r="N2713" s="80">
        <v>49</v>
      </c>
      <c r="O2713" s="80">
        <v>49345</v>
      </c>
      <c r="P2713" s="80" t="s">
        <v>2923</v>
      </c>
      <c r="Q2713" s="15" t="str">
        <f t="shared" si="42"/>
        <v>49 - THOUARCÉ (BELLEVIGNE-EN-LAYON)</v>
      </c>
      <c r="R2713" s="146">
        <v>44629</v>
      </c>
      <c r="S2713" s="146">
        <v>44781</v>
      </c>
      <c r="T2713" s="80" t="s">
        <v>213</v>
      </c>
    </row>
    <row r="2714" spans="14:20">
      <c r="N2714" s="80">
        <v>49</v>
      </c>
      <c r="O2714" s="80">
        <v>49346</v>
      </c>
      <c r="P2714" s="80" t="s">
        <v>2924</v>
      </c>
      <c r="Q2714" s="15" t="str">
        <f t="shared" si="42"/>
        <v>49 - LE THOUREIL (GENNES-VAL-DE-LOIRE)</v>
      </c>
      <c r="R2714" s="146">
        <v>44658</v>
      </c>
      <c r="S2714" s="146">
        <v>44706</v>
      </c>
      <c r="T2714" s="80" t="s">
        <v>213</v>
      </c>
    </row>
    <row r="2715" spans="14:20">
      <c r="N2715" s="80">
        <v>49</v>
      </c>
      <c r="O2715" s="80">
        <v>49348</v>
      </c>
      <c r="P2715" s="80" t="s">
        <v>2925</v>
      </c>
      <c r="Q2715" s="15" t="str">
        <f t="shared" si="42"/>
        <v>49 - TIGNÉ (LYS-HAUT-LAYON)</v>
      </c>
      <c r="R2715" s="146">
        <v>44627</v>
      </c>
      <c r="S2715" s="146">
        <v>44781</v>
      </c>
      <c r="T2715" s="80" t="s">
        <v>213</v>
      </c>
    </row>
    <row r="2716" spans="14:20">
      <c r="N2716" s="80">
        <v>49</v>
      </c>
      <c r="O2716" s="80">
        <v>49349</v>
      </c>
      <c r="P2716" s="80" t="s">
        <v>2926</v>
      </c>
      <c r="Q2716" s="15" t="str">
        <f t="shared" si="42"/>
        <v>49 - TILLIÈRES (SÈVREMOINE)</v>
      </c>
      <c r="R2716" s="146">
        <v>44627</v>
      </c>
      <c r="S2716" s="146">
        <v>44809</v>
      </c>
      <c r="T2716" s="80" t="s">
        <v>213</v>
      </c>
    </row>
    <row r="2717" spans="14:20">
      <c r="N2717" s="80">
        <v>49</v>
      </c>
      <c r="O2717" s="80">
        <v>49350</v>
      </c>
      <c r="P2717" s="80" t="s">
        <v>2927</v>
      </c>
      <c r="Q2717" s="15" t="str">
        <f t="shared" si="42"/>
        <v>49 - TORFOU (SÈVREMOINE)</v>
      </c>
      <c r="R2717" s="146">
        <v>44627</v>
      </c>
      <c r="S2717" s="146">
        <v>44809</v>
      </c>
      <c r="T2717" s="80" t="s">
        <v>213</v>
      </c>
    </row>
    <row r="2718" spans="14:20">
      <c r="N2718" s="80">
        <v>49</v>
      </c>
      <c r="O2718" s="80">
        <v>49351</v>
      </c>
      <c r="P2718" s="80" t="s">
        <v>2928</v>
      </c>
      <c r="Q2718" s="15" t="str">
        <f t="shared" si="42"/>
        <v>49 - LA TOURLANDRY (CHEMILLÉ-EN-ANJOU)</v>
      </c>
      <c r="R2718" s="146">
        <v>44629</v>
      </c>
      <c r="S2718" s="146">
        <v>44781</v>
      </c>
      <c r="T2718" s="80" t="s">
        <v>213</v>
      </c>
    </row>
    <row r="2719" spans="14:20">
      <c r="N2719" s="80">
        <v>49</v>
      </c>
      <c r="O2719" s="80">
        <v>49352</v>
      </c>
      <c r="P2719" s="80" t="s">
        <v>2929</v>
      </c>
      <c r="Q2719" s="15" t="str">
        <f t="shared" si="42"/>
        <v>49 - TOUTLEMONDE</v>
      </c>
      <c r="R2719" s="146">
        <v>44629</v>
      </c>
      <c r="S2719" s="146">
        <v>44809</v>
      </c>
      <c r="T2719" s="80" t="s">
        <v>213</v>
      </c>
    </row>
    <row r="2720" spans="14:20">
      <c r="N2720" s="80">
        <v>49</v>
      </c>
      <c r="O2720" s="80">
        <v>49353</v>
      </c>
      <c r="P2720" s="80" t="s">
        <v>2930</v>
      </c>
      <c r="Q2720" s="15" t="str">
        <f t="shared" si="42"/>
        <v>49 - TRÉLAZÉ</v>
      </c>
      <c r="R2720" s="146">
        <v>44629</v>
      </c>
      <c r="S2720" s="146">
        <v>44706</v>
      </c>
      <c r="T2720" s="80" t="s">
        <v>213</v>
      </c>
    </row>
    <row r="2721" spans="14:20">
      <c r="N2721" s="80">
        <v>49</v>
      </c>
      <c r="O2721" s="80">
        <v>49354</v>
      </c>
      <c r="P2721" s="80" t="s">
        <v>2931</v>
      </c>
      <c r="Q2721" s="15" t="str">
        <f t="shared" si="42"/>
        <v>49 - LE TREMBLAY (OMBRÉE-D’ANJOU)</v>
      </c>
      <c r="R2721" s="146">
        <v>44627</v>
      </c>
      <c r="S2721" s="146">
        <v>44722</v>
      </c>
      <c r="T2721" s="80" t="s">
        <v>213</v>
      </c>
    </row>
    <row r="2722" spans="14:20">
      <c r="N2722" s="80">
        <v>49</v>
      </c>
      <c r="O2722" s="80">
        <v>49355</v>
      </c>
      <c r="P2722" s="80" t="s">
        <v>2932</v>
      </c>
      <c r="Q2722" s="15" t="str">
        <f t="shared" si="42"/>
        <v>49 - TRÉMENTINES</v>
      </c>
      <c r="R2722" s="146">
        <v>44629</v>
      </c>
      <c r="S2722" s="146">
        <v>44809</v>
      </c>
      <c r="T2722" s="80" t="s">
        <v>213</v>
      </c>
    </row>
    <row r="2723" spans="14:20">
      <c r="N2723" s="80">
        <v>49</v>
      </c>
      <c r="O2723" s="80">
        <v>49356</v>
      </c>
      <c r="P2723" s="80" t="s">
        <v>2933</v>
      </c>
      <c r="Q2723" s="15" t="str">
        <f t="shared" si="42"/>
        <v>49 - TRÉMONT (LYS-HAUT-LAYON)</v>
      </c>
      <c r="R2723" s="146">
        <v>44627</v>
      </c>
      <c r="S2723" s="146">
        <v>44781</v>
      </c>
      <c r="T2723" s="80" t="s">
        <v>213</v>
      </c>
    </row>
    <row r="2724" spans="14:20">
      <c r="N2724" s="80">
        <v>49</v>
      </c>
      <c r="O2724" s="80">
        <v>49359</v>
      </c>
      <c r="P2724" s="80" t="s">
        <v>2934</v>
      </c>
      <c r="Q2724" s="15" t="str">
        <f t="shared" si="42"/>
        <v>49 - LES ULMES</v>
      </c>
      <c r="R2724" s="146">
        <v>44657</v>
      </c>
      <c r="S2724" s="146">
        <v>44706</v>
      </c>
      <c r="T2724" s="80" t="s">
        <v>213</v>
      </c>
    </row>
    <row r="2725" spans="14:20">
      <c r="N2725" s="80">
        <v>49</v>
      </c>
      <c r="O2725" s="80">
        <v>49360</v>
      </c>
      <c r="P2725" s="80" t="s">
        <v>2935</v>
      </c>
      <c r="Q2725" s="15" t="str">
        <f t="shared" si="42"/>
        <v>49 - LA VARENNE (ORÉE D'ANJOU)</v>
      </c>
      <c r="R2725" s="146">
        <v>44624</v>
      </c>
      <c r="S2725" s="146">
        <v>44795</v>
      </c>
      <c r="T2725" s="80" t="s">
        <v>213</v>
      </c>
    </row>
    <row r="2726" spans="14:20">
      <c r="N2726" s="80">
        <v>49</v>
      </c>
      <c r="O2726" s="80">
        <v>49363</v>
      </c>
      <c r="P2726" s="80" t="s">
        <v>2936</v>
      </c>
      <c r="Q2726" s="15" t="str">
        <f t="shared" si="42"/>
        <v>49 - VAUCHRÉTIEN (BRISSAC LOIRE AUBANCE)</v>
      </c>
      <c r="R2726" s="146">
        <v>44629</v>
      </c>
      <c r="S2726" s="146">
        <v>44734</v>
      </c>
      <c r="T2726" s="80" t="s">
        <v>213</v>
      </c>
    </row>
    <row r="2727" spans="14:20">
      <c r="N2727" s="80">
        <v>49</v>
      </c>
      <c r="O2727" s="80">
        <v>49364</v>
      </c>
      <c r="P2727" s="80" t="s">
        <v>2937</v>
      </c>
      <c r="Q2727" s="15" t="str">
        <f t="shared" si="42"/>
        <v>49 - VAUDELNAY</v>
      </c>
      <c r="R2727" s="146">
        <v>44627</v>
      </c>
      <c r="S2727" s="146">
        <v>44706</v>
      </c>
      <c r="T2727" s="80" t="s">
        <v>213</v>
      </c>
    </row>
    <row r="2728" spans="14:20">
      <c r="N2728" s="80">
        <v>49</v>
      </c>
      <c r="O2728" s="80">
        <v>49365</v>
      </c>
      <c r="P2728" s="80" t="s">
        <v>2938</v>
      </c>
      <c r="Q2728" s="15" t="str">
        <f t="shared" si="42"/>
        <v>49 - LES VERCHERS-SUR-LAYON (DOUÉ-EN-ANJOU)</v>
      </c>
      <c r="R2728" s="146">
        <v>44627</v>
      </c>
      <c r="S2728" s="146">
        <v>44734</v>
      </c>
      <c r="T2728" s="80" t="s">
        <v>213</v>
      </c>
    </row>
    <row r="2729" spans="14:20">
      <c r="N2729" s="80">
        <v>49</v>
      </c>
      <c r="O2729" s="80">
        <v>49366</v>
      </c>
      <c r="P2729" s="80" t="s">
        <v>2939</v>
      </c>
      <c r="Q2729" s="15" t="str">
        <f t="shared" si="42"/>
        <v>49 - VERGONNES (OMBRÉE-D’ANJOU)</v>
      </c>
      <c r="R2729" s="146">
        <v>44608</v>
      </c>
      <c r="S2729" s="146">
        <v>44654</v>
      </c>
      <c r="T2729" s="80" t="s">
        <v>213</v>
      </c>
    </row>
    <row r="2730" spans="14:20">
      <c r="N2730" s="80">
        <v>49</v>
      </c>
      <c r="O2730" s="80">
        <v>49367</v>
      </c>
      <c r="P2730" s="80" t="s">
        <v>2940</v>
      </c>
      <c r="Q2730" s="15" t="str">
        <f t="shared" si="42"/>
        <v>49 - VERN D’ANJOU (ERDRE-EN-ANJOU)</v>
      </c>
      <c r="R2730" s="146">
        <v>44623</v>
      </c>
      <c r="S2730" s="146">
        <v>44722</v>
      </c>
      <c r="T2730" s="80" t="s">
        <v>213</v>
      </c>
    </row>
    <row r="2731" spans="14:20">
      <c r="N2731" s="80">
        <v>49</v>
      </c>
      <c r="O2731" s="80">
        <v>49370</v>
      </c>
      <c r="P2731" s="80" t="s">
        <v>2941</v>
      </c>
      <c r="Q2731" s="15" t="str">
        <f t="shared" si="42"/>
        <v>49 - VERRIE</v>
      </c>
      <c r="R2731" s="146">
        <v>44657</v>
      </c>
      <c r="S2731" s="146">
        <v>44706</v>
      </c>
      <c r="T2731" s="80" t="s">
        <v>213</v>
      </c>
    </row>
    <row r="2732" spans="14:20">
      <c r="N2732" s="80">
        <v>49</v>
      </c>
      <c r="O2732" s="80">
        <v>49371</v>
      </c>
      <c r="P2732" s="80" t="s">
        <v>2942</v>
      </c>
      <c r="Q2732" s="15" t="str">
        <f t="shared" si="42"/>
        <v>49 - VEZINS</v>
      </c>
      <c r="R2732" s="146">
        <v>44629</v>
      </c>
      <c r="S2732" s="146">
        <v>44781</v>
      </c>
      <c r="T2732" s="80" t="s">
        <v>213</v>
      </c>
    </row>
    <row r="2733" spans="14:20">
      <c r="N2733" s="80">
        <v>49</v>
      </c>
      <c r="O2733" s="80">
        <v>49373</v>
      </c>
      <c r="P2733" s="80" t="s">
        <v>2943</v>
      </c>
      <c r="Q2733" s="15" t="str">
        <f t="shared" si="42"/>
        <v>49 - VIHIERS (LYS-HAUT-LAYON)</v>
      </c>
      <c r="R2733" s="146">
        <v>44627</v>
      </c>
      <c r="S2733" s="146">
        <v>44781</v>
      </c>
      <c r="T2733" s="80" t="s">
        <v>213</v>
      </c>
    </row>
    <row r="2734" spans="14:20">
      <c r="N2734" s="80">
        <v>49</v>
      </c>
      <c r="O2734" s="80">
        <v>49375</v>
      </c>
      <c r="P2734" s="80" t="s">
        <v>2944</v>
      </c>
      <c r="Q2734" s="15" t="str">
        <f t="shared" si="42"/>
        <v>49 - VILLEDIEU-LA-BLOUÈRE (BEAUPRÉAU-EN-MAUGES)</v>
      </c>
      <c r="R2734" s="146">
        <v>44621</v>
      </c>
      <c r="S2734" s="146">
        <v>44809</v>
      </c>
      <c r="T2734" s="80" t="s">
        <v>213</v>
      </c>
    </row>
    <row r="2735" spans="14:20">
      <c r="N2735" s="80">
        <v>49</v>
      </c>
      <c r="O2735" s="80">
        <v>49376</v>
      </c>
      <c r="P2735" s="80" t="s">
        <v>2945</v>
      </c>
      <c r="Q2735" s="15" t="str">
        <f t="shared" si="42"/>
        <v>49 - VILLEMOISAN (VAL D’ERDRE-AUXENCE)</v>
      </c>
      <c r="R2735" s="146">
        <v>44623</v>
      </c>
      <c r="S2735" s="146">
        <v>44769</v>
      </c>
      <c r="T2735" s="80" t="s">
        <v>213</v>
      </c>
    </row>
    <row r="2736" spans="14:20">
      <c r="N2736" s="80">
        <v>49</v>
      </c>
      <c r="O2736" s="80">
        <v>49379</v>
      </c>
      <c r="P2736" s="80" t="s">
        <v>2946</v>
      </c>
      <c r="Q2736" s="15" t="str">
        <f t="shared" si="42"/>
        <v>49 - LE VOIDE (LYS-HAUT-LAYON)</v>
      </c>
      <c r="R2736" s="146">
        <v>44627</v>
      </c>
      <c r="S2736" s="146">
        <v>44781</v>
      </c>
      <c r="T2736" s="80" t="s">
        <v>213</v>
      </c>
    </row>
    <row r="2737" spans="14:20">
      <c r="N2737" s="80">
        <v>49</v>
      </c>
      <c r="O2737" s="80">
        <v>49381</v>
      </c>
      <c r="P2737" s="80" t="s">
        <v>2947</v>
      </c>
      <c r="Q2737" s="15" t="str">
        <f t="shared" si="42"/>
        <v>49 - YZERNAY</v>
      </c>
      <c r="R2737" s="146">
        <v>44629</v>
      </c>
      <c r="S2737" s="146">
        <v>44809</v>
      </c>
      <c r="T2737" s="80" t="s">
        <v>213</v>
      </c>
    </row>
    <row r="2738" spans="14:20">
      <c r="N2738" s="80">
        <v>50</v>
      </c>
      <c r="O2738" s="80">
        <v>50003</v>
      </c>
      <c r="P2738" s="80" t="s">
        <v>2948</v>
      </c>
      <c r="Q2738" s="15" t="str">
        <f t="shared" si="42"/>
        <v>50 - AGON-COUTAINVILLE</v>
      </c>
      <c r="R2738" s="146"/>
      <c r="S2738" s="146"/>
      <c r="T2738" s="80" t="s">
        <v>213</v>
      </c>
    </row>
    <row r="2739" spans="14:20">
      <c r="N2739" s="80">
        <v>50</v>
      </c>
      <c r="O2739" s="80">
        <v>50015</v>
      </c>
      <c r="P2739" s="80" t="s">
        <v>2949</v>
      </c>
      <c r="Q2739" s="15" t="str">
        <f t="shared" si="42"/>
        <v>50 - ANNOVILLE</v>
      </c>
      <c r="R2739" s="146"/>
      <c r="S2739" s="146"/>
      <c r="T2739" s="80" t="s">
        <v>213</v>
      </c>
    </row>
    <row r="2740" spans="14:20">
      <c r="N2740" s="80">
        <v>50</v>
      </c>
      <c r="O2740" s="80">
        <v>50025</v>
      </c>
      <c r="P2740" s="80" t="s">
        <v>2950</v>
      </c>
      <c r="Q2740" s="15" t="str">
        <f t="shared" si="42"/>
        <v>50 - AVRANCHES</v>
      </c>
      <c r="R2740" s="146"/>
      <c r="S2740" s="146"/>
      <c r="T2740" s="80" t="s">
        <v>213</v>
      </c>
    </row>
    <row r="2741" spans="14:20">
      <c r="N2741" s="80">
        <v>50</v>
      </c>
      <c r="O2741" s="80">
        <v>50027</v>
      </c>
      <c r="P2741" s="80" t="s">
        <v>2951</v>
      </c>
      <c r="Q2741" s="15" t="str">
        <f t="shared" si="42"/>
        <v>50 - BACILLY</v>
      </c>
      <c r="R2741" s="146"/>
      <c r="S2741" s="146"/>
      <c r="T2741" s="80" t="s">
        <v>213</v>
      </c>
    </row>
    <row r="2742" spans="14:20">
      <c r="N2742" s="80">
        <v>50</v>
      </c>
      <c r="O2742" s="80">
        <v>50045</v>
      </c>
      <c r="P2742" s="80" t="s">
        <v>2952</v>
      </c>
      <c r="Q2742" s="15" t="str">
        <f t="shared" si="42"/>
        <v>50 - BENOITEVILLE</v>
      </c>
      <c r="R2742" s="146">
        <v>44771</v>
      </c>
      <c r="S2742" s="146">
        <v>44806</v>
      </c>
      <c r="T2742" s="80" t="s">
        <v>213</v>
      </c>
    </row>
    <row r="2743" spans="14:20">
      <c r="N2743" s="80">
        <v>50</v>
      </c>
      <c r="O2743" s="80">
        <v>50066</v>
      </c>
      <c r="P2743" s="80" t="s">
        <v>2953</v>
      </c>
      <c r="Q2743" s="15" t="str">
        <f t="shared" si="42"/>
        <v>50 - JULLOUVILLE</v>
      </c>
      <c r="R2743" s="146"/>
      <c r="S2743" s="146"/>
      <c r="T2743" s="80" t="s">
        <v>213</v>
      </c>
    </row>
    <row r="2744" spans="14:20">
      <c r="N2744" s="80">
        <v>50</v>
      </c>
      <c r="O2744" s="80">
        <v>50079</v>
      </c>
      <c r="P2744" s="80" t="s">
        <v>2954</v>
      </c>
      <c r="Q2744" s="15" t="str">
        <f t="shared" si="42"/>
        <v>50 - BREUVILLE</v>
      </c>
      <c r="R2744" s="146">
        <v>44771</v>
      </c>
      <c r="S2744" s="146">
        <v>44806</v>
      </c>
      <c r="T2744" s="80" t="s">
        <v>213</v>
      </c>
    </row>
    <row r="2745" spans="14:20">
      <c r="N2745" s="80">
        <v>50</v>
      </c>
      <c r="O2745" s="80">
        <v>50082</v>
      </c>
      <c r="P2745" s="80" t="s">
        <v>2955</v>
      </c>
      <c r="Q2745" s="15" t="str">
        <f t="shared" si="42"/>
        <v>50 - BRICQUEBEC EN COTENTIN PARTIE SITUÉE À L’EST DE LA D900 AU NORD DE LA RUE DE LA RÉPUBLIQUE ET AU NORD DE LA D902</v>
      </c>
      <c r="R2745" s="146">
        <v>44771</v>
      </c>
      <c r="S2745" s="146">
        <v>44806</v>
      </c>
      <c r="T2745" s="80" t="s">
        <v>213</v>
      </c>
    </row>
    <row r="2746" spans="14:20">
      <c r="N2746" s="80">
        <v>50</v>
      </c>
      <c r="O2746" s="80">
        <v>50082</v>
      </c>
      <c r="P2746" s="80" t="s">
        <v>2956</v>
      </c>
      <c r="Q2746" s="15" t="str">
        <f t="shared" si="42"/>
        <v>50 - BRICQUEBEC EN COTENTIN PARTIE SITUÉE À L’OUEST DE LA D900 AU SUD DE LA RUE DE LA RÉPUBLIQUE ET AU SUD DE LA D902</v>
      </c>
      <c r="R2746" s="146">
        <v>44771</v>
      </c>
      <c r="S2746" s="146">
        <v>44806</v>
      </c>
      <c r="T2746" s="80" t="s">
        <v>213</v>
      </c>
    </row>
    <row r="2747" spans="14:20">
      <c r="N2747" s="80">
        <v>50</v>
      </c>
      <c r="O2747" s="80">
        <v>50083</v>
      </c>
      <c r="P2747" s="80" t="s">
        <v>2957</v>
      </c>
      <c r="Q2747" s="15" t="str">
        <f t="shared" si="42"/>
        <v>50 - BRICQUEBOSQ</v>
      </c>
      <c r="R2747" s="146">
        <v>44771</v>
      </c>
      <c r="S2747" s="146">
        <v>44806</v>
      </c>
      <c r="T2747" s="80" t="s">
        <v>213</v>
      </c>
    </row>
    <row r="2748" spans="14:20">
      <c r="N2748" s="80">
        <v>50</v>
      </c>
      <c r="O2748" s="80">
        <v>50087</v>
      </c>
      <c r="P2748" s="80" t="s">
        <v>2958</v>
      </c>
      <c r="Q2748" s="15" t="str">
        <f t="shared" si="42"/>
        <v>50 - BRIX</v>
      </c>
      <c r="R2748" s="146">
        <v>44771</v>
      </c>
      <c r="S2748" s="146">
        <v>44806</v>
      </c>
      <c r="T2748" s="80" t="s">
        <v>213</v>
      </c>
    </row>
    <row r="2749" spans="14:20">
      <c r="N2749" s="80">
        <v>50</v>
      </c>
      <c r="O2749" s="80">
        <v>50102</v>
      </c>
      <c r="P2749" s="80" t="s">
        <v>2959</v>
      </c>
      <c r="Q2749" s="15" t="str">
        <f t="shared" si="42"/>
        <v>50 - CAROLLES</v>
      </c>
      <c r="R2749" s="146"/>
      <c r="S2749" s="146"/>
      <c r="T2749" s="80" t="s">
        <v>213</v>
      </c>
    </row>
    <row r="2750" spans="14:20">
      <c r="N2750" s="80">
        <v>50</v>
      </c>
      <c r="O2750" s="80">
        <v>50117</v>
      </c>
      <c r="P2750" s="80" t="s">
        <v>2960</v>
      </c>
      <c r="Q2750" s="15" t="str">
        <f t="shared" si="42"/>
        <v>50 - CHAMPEAUX</v>
      </c>
      <c r="R2750" s="146"/>
      <c r="S2750" s="146"/>
      <c r="T2750" s="80" t="s">
        <v>213</v>
      </c>
    </row>
    <row r="2751" spans="14:20">
      <c r="N2751" s="80">
        <v>50</v>
      </c>
      <c r="O2751" s="80">
        <v>50129</v>
      </c>
      <c r="P2751" s="80" t="s">
        <v>2961</v>
      </c>
      <c r="Q2751" s="15" t="str">
        <f t="shared" si="42"/>
        <v>50 - CHERBOURG-EN-COTENTIN</v>
      </c>
      <c r="R2751" s="146"/>
      <c r="S2751" s="146"/>
      <c r="T2751" s="80" t="s">
        <v>213</v>
      </c>
    </row>
    <row r="2752" spans="14:20">
      <c r="N2752" s="80">
        <v>50</v>
      </c>
      <c r="O2752" s="80">
        <v>50138</v>
      </c>
      <c r="P2752" s="80" t="s">
        <v>2962</v>
      </c>
      <c r="Q2752" s="15" t="str">
        <f t="shared" si="42"/>
        <v>50 - COLOMBY</v>
      </c>
      <c r="R2752" s="146">
        <v>44771</v>
      </c>
      <c r="S2752" s="146">
        <v>44806</v>
      </c>
      <c r="T2752" s="80" t="s">
        <v>213</v>
      </c>
    </row>
    <row r="2753" spans="14:20">
      <c r="N2753" s="80">
        <v>50</v>
      </c>
      <c r="O2753" s="80">
        <v>50149</v>
      </c>
      <c r="P2753" s="80" t="s">
        <v>2963</v>
      </c>
      <c r="Q2753" s="15" t="str">
        <f t="shared" si="42"/>
        <v>50 - COUVILLE</v>
      </c>
      <c r="R2753" s="146">
        <v>44771</v>
      </c>
      <c r="S2753" s="146">
        <v>44806</v>
      </c>
      <c r="T2753" s="80" t="s">
        <v>213</v>
      </c>
    </row>
    <row r="2754" spans="14:20">
      <c r="N2754" s="80">
        <v>50</v>
      </c>
      <c r="O2754" s="80">
        <v>50167</v>
      </c>
      <c r="P2754" s="80" t="s">
        <v>2964</v>
      </c>
      <c r="Q2754" s="15" t="str">
        <f t="shared" si="42"/>
        <v>50 - DRAGEY-RONTHON</v>
      </c>
      <c r="R2754" s="146"/>
      <c r="S2754" s="146"/>
      <c r="T2754" s="80" t="s">
        <v>213</v>
      </c>
    </row>
    <row r="2755" spans="14:20">
      <c r="N2755" s="80">
        <v>50</v>
      </c>
      <c r="O2755" s="80">
        <v>50176</v>
      </c>
      <c r="P2755" s="80" t="s">
        <v>2965</v>
      </c>
      <c r="Q2755" s="15" t="str">
        <f t="shared" si="42"/>
        <v>50 - L’ETANG BERTRAND</v>
      </c>
      <c r="R2755" s="146">
        <v>44771</v>
      </c>
      <c r="S2755" s="146">
        <v>44806</v>
      </c>
      <c r="T2755" s="80" t="s">
        <v>213</v>
      </c>
    </row>
    <row r="2756" spans="14:20">
      <c r="N2756" s="80">
        <v>50</v>
      </c>
      <c r="O2756" s="80">
        <v>50199</v>
      </c>
      <c r="P2756" s="80" t="s">
        <v>2966</v>
      </c>
      <c r="Q2756" s="15" t="str">
        <f t="shared" si="42"/>
        <v>50 - GENETS</v>
      </c>
      <c r="R2756" s="146"/>
      <c r="S2756" s="146"/>
      <c r="T2756" s="80" t="s">
        <v>213</v>
      </c>
    </row>
    <row r="2757" spans="14:20">
      <c r="N2757" s="80">
        <v>50</v>
      </c>
      <c r="O2757" s="80">
        <v>50207</v>
      </c>
      <c r="P2757" s="80" t="s">
        <v>2967</v>
      </c>
      <c r="Q2757" s="15" t="str">
        <f t="shared" si="42"/>
        <v>50 - GOLLEVILLE</v>
      </c>
      <c r="R2757" s="146">
        <v>44771</v>
      </c>
      <c r="S2757" s="146">
        <v>44806</v>
      </c>
      <c r="T2757" s="80" t="s">
        <v>213</v>
      </c>
    </row>
    <row r="2758" spans="14:20">
      <c r="N2758" s="80">
        <v>50</v>
      </c>
      <c r="O2758" s="80">
        <v>50218</v>
      </c>
      <c r="P2758" s="80" t="s">
        <v>2968</v>
      </c>
      <c r="Q2758" s="15" t="str">
        <f t="shared" si="42"/>
        <v>50 - GRANVILLE</v>
      </c>
      <c r="R2758" s="146"/>
      <c r="S2758" s="146"/>
      <c r="T2758" s="80" t="s">
        <v>213</v>
      </c>
    </row>
    <row r="2759" spans="14:20">
      <c r="N2759" s="80">
        <v>50</v>
      </c>
      <c r="O2759" s="80">
        <v>50222</v>
      </c>
      <c r="P2759" s="80" t="s">
        <v>2969</v>
      </c>
      <c r="Q2759" s="15" t="str">
        <f t="shared" si="42"/>
        <v>50 - GROSVILLE</v>
      </c>
      <c r="R2759" s="146">
        <v>44771</v>
      </c>
      <c r="S2759" s="146">
        <v>44806</v>
      </c>
      <c r="T2759" s="80" t="s">
        <v>213</v>
      </c>
    </row>
    <row r="2760" spans="14:20">
      <c r="N2760" s="80">
        <v>50</v>
      </c>
      <c r="O2760" s="80">
        <v>50230</v>
      </c>
      <c r="P2760" s="80" t="s">
        <v>2970</v>
      </c>
      <c r="Q2760" s="15" t="str">
        <f t="shared" si="42"/>
        <v>50 - HARDINVAST</v>
      </c>
      <c r="R2760" s="146">
        <v>44771</v>
      </c>
      <c r="S2760" s="146">
        <v>44806</v>
      </c>
      <c r="T2760" s="80" t="s">
        <v>213</v>
      </c>
    </row>
    <row r="2761" spans="14:20">
      <c r="N2761" s="80">
        <v>50</v>
      </c>
      <c r="O2761" s="80">
        <v>50231</v>
      </c>
      <c r="P2761" s="80" t="s">
        <v>2971</v>
      </c>
      <c r="Q2761" s="15" t="str">
        <f t="shared" si="42"/>
        <v>50 - HAUTEVILLE-SUR-MER</v>
      </c>
      <c r="R2761" s="146"/>
      <c r="S2761" s="146"/>
      <c r="T2761" s="80" t="s">
        <v>213</v>
      </c>
    </row>
    <row r="2762" spans="14:20">
      <c r="N2762" s="80">
        <v>50</v>
      </c>
      <c r="O2762" s="80">
        <v>50243</v>
      </c>
      <c r="P2762" s="80" t="s">
        <v>2972</v>
      </c>
      <c r="Q2762" s="15" t="str">
        <f t="shared" si="42"/>
        <v>50 - HEUGUEVILLE-SUR-SIENNE</v>
      </c>
      <c r="R2762" s="146"/>
      <c r="S2762" s="146"/>
      <c r="T2762" s="80" t="s">
        <v>213</v>
      </c>
    </row>
    <row r="2763" spans="14:20">
      <c r="N2763" s="80">
        <v>50</v>
      </c>
      <c r="O2763" s="80">
        <v>50244</v>
      </c>
      <c r="P2763" s="80" t="s">
        <v>2973</v>
      </c>
      <c r="Q2763" s="15" t="str">
        <f t="shared" si="42"/>
        <v>50 - HERENGUERVILLE</v>
      </c>
      <c r="R2763" s="146"/>
      <c r="S2763" s="146"/>
      <c r="T2763" s="80" t="s">
        <v>213</v>
      </c>
    </row>
    <row r="2764" spans="14:20">
      <c r="N2764" s="80">
        <v>50</v>
      </c>
      <c r="O2764" s="80">
        <v>50270</v>
      </c>
      <c r="P2764" s="80" t="s">
        <v>2974</v>
      </c>
      <c r="Q2764" s="15" t="str">
        <f t="shared" ref="Q2764:Q2827" si="43">CONCATENATE(N2764," - ",P2764)</f>
        <v>50 - LIEUSAINT</v>
      </c>
      <c r="R2764" s="146">
        <v>44771</v>
      </c>
      <c r="S2764" s="146">
        <v>44806</v>
      </c>
      <c r="T2764" s="80" t="s">
        <v>213</v>
      </c>
    </row>
    <row r="2765" spans="14:20">
      <c r="N2765" s="80">
        <v>50</v>
      </c>
      <c r="O2765" s="80">
        <v>50276</v>
      </c>
      <c r="P2765" s="80" t="s">
        <v>2975</v>
      </c>
      <c r="Q2765" s="15" t="str">
        <f t="shared" si="43"/>
        <v>50 - LOLIF</v>
      </c>
      <c r="R2765" s="146"/>
      <c r="S2765" s="146"/>
      <c r="T2765" s="80" t="s">
        <v>213</v>
      </c>
    </row>
    <row r="2766" spans="14:20">
      <c r="N2766" s="80">
        <v>50</v>
      </c>
      <c r="O2766" s="80">
        <v>50285</v>
      </c>
      <c r="P2766" s="80" t="s">
        <v>2976</v>
      </c>
      <c r="Q2766" s="15" t="str">
        <f t="shared" si="43"/>
        <v>50 - MAGNEVILLE</v>
      </c>
      <c r="R2766" s="146">
        <v>44771</v>
      </c>
      <c r="S2766" s="146">
        <v>44806</v>
      </c>
      <c r="T2766" s="80" t="s">
        <v>213</v>
      </c>
    </row>
    <row r="2767" spans="14:20">
      <c r="N2767" s="80">
        <v>50</v>
      </c>
      <c r="O2767" s="80">
        <v>50288</v>
      </c>
      <c r="P2767" s="80" t="s">
        <v>2977</v>
      </c>
      <c r="Q2767" s="15" t="str">
        <f t="shared" si="43"/>
        <v>50 - MARCEY-LES-GREVES</v>
      </c>
      <c r="R2767" s="146"/>
      <c r="S2767" s="146"/>
      <c r="T2767" s="80" t="s">
        <v>213</v>
      </c>
    </row>
    <row r="2768" spans="14:20">
      <c r="N2768" s="80">
        <v>50</v>
      </c>
      <c r="O2768" s="80">
        <v>50294</v>
      </c>
      <c r="P2768" s="80" t="s">
        <v>2978</v>
      </c>
      <c r="Q2768" s="15" t="str">
        <f t="shared" si="43"/>
        <v>50 - MARTINVAST</v>
      </c>
      <c r="R2768" s="146">
        <v>44771</v>
      </c>
      <c r="S2768" s="146">
        <v>44806</v>
      </c>
      <c r="T2768" s="80" t="s">
        <v>213</v>
      </c>
    </row>
    <row r="2769" spans="14:20">
      <c r="N2769" s="80">
        <v>50</v>
      </c>
      <c r="O2769" s="80">
        <v>50349</v>
      </c>
      <c r="P2769" s="80" t="s">
        <v>2979</v>
      </c>
      <c r="Q2769" s="15" t="str">
        <f t="shared" si="43"/>
        <v>50 - MONTMARTIN-SUR-MER</v>
      </c>
      <c r="R2769" s="146"/>
      <c r="S2769" s="146"/>
      <c r="T2769" s="80" t="s">
        <v>213</v>
      </c>
    </row>
    <row r="2770" spans="14:20">
      <c r="N2770" s="80">
        <v>50</v>
      </c>
      <c r="O2770" s="80">
        <v>50360</v>
      </c>
      <c r="P2770" s="80" t="s">
        <v>2980</v>
      </c>
      <c r="Q2770" s="15" t="str">
        <f t="shared" si="43"/>
        <v>50 - MORVILLE</v>
      </c>
      <c r="R2770" s="146">
        <v>44771</v>
      </c>
      <c r="S2770" s="146">
        <v>44806</v>
      </c>
      <c r="T2770" s="80" t="s">
        <v>213</v>
      </c>
    </row>
    <row r="2771" spans="14:20">
      <c r="N2771" s="80">
        <v>50</v>
      </c>
      <c r="O2771" s="80">
        <v>50369</v>
      </c>
      <c r="P2771" s="80" t="s">
        <v>2981</v>
      </c>
      <c r="Q2771" s="15" t="str">
        <f t="shared" si="43"/>
        <v>50 - NEGREVILLE</v>
      </c>
      <c r="R2771" s="146">
        <v>44771</v>
      </c>
      <c r="S2771" s="146">
        <v>44806</v>
      </c>
      <c r="T2771" s="80" t="s">
        <v>213</v>
      </c>
    </row>
    <row r="2772" spans="14:20">
      <c r="N2772" s="80">
        <v>50</v>
      </c>
      <c r="O2772" s="80">
        <v>50370</v>
      </c>
      <c r="P2772" s="80" t="s">
        <v>2982</v>
      </c>
      <c r="Q2772" s="15" t="str">
        <f t="shared" si="43"/>
        <v>50 - NEHOU</v>
      </c>
      <c r="R2772" s="146">
        <v>44771</v>
      </c>
      <c r="S2772" s="146">
        <v>44806</v>
      </c>
      <c r="T2772" s="80" t="s">
        <v>213</v>
      </c>
    </row>
    <row r="2773" spans="14:20">
      <c r="N2773" s="80">
        <v>50</v>
      </c>
      <c r="O2773" s="80">
        <v>50382</v>
      </c>
      <c r="P2773" s="80" t="s">
        <v>2983</v>
      </c>
      <c r="Q2773" s="15" t="str">
        <f t="shared" si="43"/>
        <v>50 - NOUAINVILLE</v>
      </c>
      <c r="R2773" s="146"/>
      <c r="S2773" s="146"/>
      <c r="T2773" s="80" t="s">
        <v>213</v>
      </c>
    </row>
    <row r="2774" spans="14:20">
      <c r="N2774" s="80">
        <v>50</v>
      </c>
      <c r="O2774" s="80">
        <v>50388</v>
      </c>
      <c r="P2774" s="80" t="s">
        <v>2984</v>
      </c>
      <c r="Q2774" s="15" t="str">
        <f t="shared" si="43"/>
        <v>50 - ORVAL SUR SIENNE</v>
      </c>
      <c r="R2774" s="146"/>
      <c r="S2774" s="146"/>
      <c r="T2774" s="80" t="s">
        <v>213</v>
      </c>
    </row>
    <row r="2775" spans="14:20">
      <c r="N2775" s="80">
        <v>50</v>
      </c>
      <c r="O2775" s="80">
        <v>50395</v>
      </c>
      <c r="P2775" s="80" t="s">
        <v>2985</v>
      </c>
      <c r="Q2775" s="15" t="str">
        <f t="shared" si="43"/>
        <v>50 - LA PERNELLE</v>
      </c>
      <c r="R2775" s="146"/>
      <c r="S2775" s="146"/>
      <c r="T2775" s="80" t="s">
        <v>213</v>
      </c>
    </row>
    <row r="2776" spans="14:20">
      <c r="N2776" s="80">
        <v>50</v>
      </c>
      <c r="O2776" s="80">
        <v>50401</v>
      </c>
      <c r="P2776" s="80" t="s">
        <v>2986</v>
      </c>
      <c r="Q2776" s="15" t="str">
        <f t="shared" si="43"/>
        <v>50 - PIERREVILLE</v>
      </c>
      <c r="R2776" s="146">
        <v>44771</v>
      </c>
      <c r="S2776" s="146">
        <v>44806</v>
      </c>
      <c r="T2776" s="80" t="s">
        <v>213</v>
      </c>
    </row>
    <row r="2777" spans="14:20">
      <c r="N2777" s="80">
        <v>50</v>
      </c>
      <c r="O2777" s="80">
        <v>50417</v>
      </c>
      <c r="P2777" s="80" t="s">
        <v>2987</v>
      </c>
      <c r="Q2777" s="15" t="str">
        <f t="shared" si="43"/>
        <v>50 - QUETTEHOU</v>
      </c>
      <c r="R2777" s="146"/>
      <c r="S2777" s="146"/>
      <c r="T2777" s="80" t="s">
        <v>213</v>
      </c>
    </row>
    <row r="2778" spans="14:20">
      <c r="N2778" s="80">
        <v>50</v>
      </c>
      <c r="O2778" s="80">
        <v>50419</v>
      </c>
      <c r="P2778" s="80" t="s">
        <v>2988</v>
      </c>
      <c r="Q2778" s="15" t="str">
        <f t="shared" si="43"/>
        <v>50 - QUETTREVILLE-SUR-SIENNE</v>
      </c>
      <c r="R2778" s="146"/>
      <c r="S2778" s="146"/>
      <c r="T2778" s="80" t="s">
        <v>213</v>
      </c>
    </row>
    <row r="2779" spans="14:20">
      <c r="N2779" s="80">
        <v>50</v>
      </c>
      <c r="O2779" s="80">
        <v>50425</v>
      </c>
      <c r="P2779" s="80" t="s">
        <v>2989</v>
      </c>
      <c r="Q2779" s="15" t="str">
        <f t="shared" si="43"/>
        <v>50 - RAUVILLE LA BIGOT- PARTIE SITUÉE AU NORD DE LA D418 ET À L’OUEST DE LA D900</v>
      </c>
      <c r="R2779" s="146">
        <v>44771</v>
      </c>
      <c r="S2779" s="146">
        <v>44806</v>
      </c>
      <c r="T2779" s="80" t="s">
        <v>213</v>
      </c>
    </row>
    <row r="2780" spans="14:20">
      <c r="N2780" s="80">
        <v>50</v>
      </c>
      <c r="O2780" s="80">
        <v>50425</v>
      </c>
      <c r="P2780" s="80" t="s">
        <v>2990</v>
      </c>
      <c r="Q2780" s="15" t="str">
        <f t="shared" si="43"/>
        <v>50 - RAUVILLE LA BIGOT- PARTIE SITUÉE AU SUD DE LA D418 ET À L’EST DE LA D900</v>
      </c>
      <c r="R2780" s="146">
        <v>44771</v>
      </c>
      <c r="S2780" s="146">
        <v>44806</v>
      </c>
      <c r="T2780" s="80" t="s">
        <v>213</v>
      </c>
    </row>
    <row r="2781" spans="14:20">
      <c r="N2781" s="80">
        <v>50</v>
      </c>
      <c r="O2781" s="80">
        <v>50429</v>
      </c>
      <c r="P2781" s="80" t="s">
        <v>2991</v>
      </c>
      <c r="Q2781" s="15" t="str">
        <f t="shared" si="43"/>
        <v>50 - REGNEVILLE-SUR-MER</v>
      </c>
      <c r="R2781" s="146"/>
      <c r="S2781" s="146"/>
      <c r="T2781" s="80" t="s">
        <v>213</v>
      </c>
    </row>
    <row r="2782" spans="14:20">
      <c r="N2782" s="80">
        <v>50</v>
      </c>
      <c r="O2782" s="80">
        <v>50433</v>
      </c>
      <c r="P2782" s="80" t="s">
        <v>2992</v>
      </c>
      <c r="Q2782" s="15" t="str">
        <f t="shared" si="43"/>
        <v>50 - REVILLE</v>
      </c>
      <c r="R2782" s="146"/>
      <c r="S2782" s="146"/>
      <c r="T2782" s="80" t="s">
        <v>213</v>
      </c>
    </row>
    <row r="2783" spans="14:20">
      <c r="N2783" s="80">
        <v>50</v>
      </c>
      <c r="O2783" s="80">
        <v>50435</v>
      </c>
      <c r="P2783" s="80" t="s">
        <v>2993</v>
      </c>
      <c r="Q2783" s="15" t="str">
        <f t="shared" si="43"/>
        <v>50 - ROCHEVILLE</v>
      </c>
      <c r="R2783" s="146">
        <v>44771</v>
      </c>
      <c r="S2783" s="146">
        <v>44806</v>
      </c>
      <c r="T2783" s="80" t="s">
        <v>213</v>
      </c>
    </row>
    <row r="2784" spans="14:20">
      <c r="N2784" s="80">
        <v>50</v>
      </c>
      <c r="O2784" s="80">
        <v>50447</v>
      </c>
      <c r="P2784" s="80" t="s">
        <v>2994</v>
      </c>
      <c r="Q2784" s="15" t="str">
        <f t="shared" si="43"/>
        <v>50 - SAINT-AUBIN-DES-PREAUX</v>
      </c>
      <c r="R2784" s="146"/>
      <c r="S2784" s="146"/>
      <c r="T2784" s="80" t="s">
        <v>213</v>
      </c>
    </row>
    <row r="2785" spans="14:20">
      <c r="N2785" s="80">
        <v>50</v>
      </c>
      <c r="O2785" s="80">
        <v>50454</v>
      </c>
      <c r="P2785" s="80" t="s">
        <v>2995</v>
      </c>
      <c r="Q2785" s="15" t="str">
        <f t="shared" si="43"/>
        <v>50 - SAINT CHRISTOPHE DU FOC</v>
      </c>
      <c r="R2785" s="146">
        <v>44771</v>
      </c>
      <c r="S2785" s="146">
        <v>44806</v>
      </c>
      <c r="T2785" s="80" t="s">
        <v>213</v>
      </c>
    </row>
    <row r="2786" spans="14:20">
      <c r="N2786" s="80">
        <v>50</v>
      </c>
      <c r="O2786" s="80">
        <v>50480</v>
      </c>
      <c r="P2786" s="80" t="s">
        <v>2996</v>
      </c>
      <c r="Q2786" s="15" t="str">
        <f t="shared" si="43"/>
        <v>50 - SAINT GERMAIN LE GAILLARD</v>
      </c>
      <c r="R2786" s="146">
        <v>44771</v>
      </c>
      <c r="S2786" s="146">
        <v>44806</v>
      </c>
      <c r="T2786" s="80" t="s">
        <v>213</v>
      </c>
    </row>
    <row r="2787" spans="14:20">
      <c r="N2787" s="80">
        <v>50</v>
      </c>
      <c r="O2787" s="80">
        <v>50486</v>
      </c>
      <c r="P2787" s="80" t="s">
        <v>2997</v>
      </c>
      <c r="Q2787" s="15" t="str">
        <f t="shared" si="43"/>
        <v>50 - SAINT JACQUES DE NEHOU</v>
      </c>
      <c r="R2787" s="146">
        <v>44771</v>
      </c>
      <c r="S2787" s="146">
        <v>44806</v>
      </c>
      <c r="T2787" s="80" t="s">
        <v>213</v>
      </c>
    </row>
    <row r="2788" spans="14:20">
      <c r="N2788" s="80">
        <v>50</v>
      </c>
      <c r="O2788" s="80">
        <v>50496</v>
      </c>
      <c r="P2788" s="80" t="s">
        <v>2998</v>
      </c>
      <c r="Q2788" s="15" t="str">
        <f t="shared" si="43"/>
        <v>50 - SAINT-JEAN-LE-THOMAS</v>
      </c>
      <c r="R2788" s="146"/>
      <c r="S2788" s="146"/>
      <c r="T2788" s="80" t="s">
        <v>213</v>
      </c>
    </row>
    <row r="2789" spans="14:20">
      <c r="N2789" s="80">
        <v>50</v>
      </c>
      <c r="O2789" s="80">
        <v>50498</v>
      </c>
      <c r="P2789" s="80" t="s">
        <v>2999</v>
      </c>
      <c r="Q2789" s="15" t="str">
        <f t="shared" si="43"/>
        <v>50 - SAINT JOSEPH</v>
      </c>
      <c r="R2789" s="146">
        <v>44771</v>
      </c>
      <c r="S2789" s="146">
        <v>44806</v>
      </c>
      <c r="T2789" s="80" t="s">
        <v>213</v>
      </c>
    </row>
    <row r="2790" spans="14:20">
      <c r="N2790" s="80">
        <v>50</v>
      </c>
      <c r="O2790" s="80">
        <v>50519</v>
      </c>
      <c r="P2790" s="80" t="s">
        <v>3000</v>
      </c>
      <c r="Q2790" s="15" t="str">
        <f t="shared" si="43"/>
        <v>50 - SAINT MARTIN LE GREARD</v>
      </c>
      <c r="R2790" s="146">
        <v>44771</v>
      </c>
      <c r="S2790" s="146">
        <v>44806</v>
      </c>
      <c r="T2790" s="80" t="s">
        <v>213</v>
      </c>
    </row>
    <row r="2791" spans="14:20">
      <c r="N2791" s="80">
        <v>50</v>
      </c>
      <c r="O2791" s="80">
        <v>50532</v>
      </c>
      <c r="P2791" s="80" t="s">
        <v>3001</v>
      </c>
      <c r="Q2791" s="15" t="str">
        <f t="shared" si="43"/>
        <v>50 - SAINT-PAIR-SUR-MER</v>
      </c>
      <c r="R2791" s="146"/>
      <c r="S2791" s="146"/>
      <c r="T2791" s="80" t="s">
        <v>213</v>
      </c>
    </row>
    <row r="2792" spans="14:20">
      <c r="N2792" s="80">
        <v>50</v>
      </c>
      <c r="O2792" s="80">
        <v>50536</v>
      </c>
      <c r="P2792" s="80" t="s">
        <v>3002</v>
      </c>
      <c r="Q2792" s="15" t="str">
        <f t="shared" si="43"/>
        <v>50 - SAINT PIERRE D’ARTHEGLISE</v>
      </c>
      <c r="R2792" s="146">
        <v>44771</v>
      </c>
      <c r="S2792" s="146">
        <v>44806</v>
      </c>
      <c r="T2792" s="80" t="s">
        <v>213</v>
      </c>
    </row>
    <row r="2793" spans="14:20">
      <c r="N2793" s="80">
        <v>50</v>
      </c>
      <c r="O2793" s="80">
        <v>50540</v>
      </c>
      <c r="P2793" s="80" t="s">
        <v>3003</v>
      </c>
      <c r="Q2793" s="15" t="str">
        <f t="shared" si="43"/>
        <v>50 - SAINT-PIERRE-LANGERS</v>
      </c>
      <c r="R2793" s="146"/>
      <c r="S2793" s="146"/>
      <c r="T2793" s="80" t="s">
        <v>213</v>
      </c>
    </row>
    <row r="2794" spans="14:20">
      <c r="N2794" s="80">
        <v>50</v>
      </c>
      <c r="O2794" s="80">
        <v>50562</v>
      </c>
      <c r="P2794" s="80" t="s">
        <v>3004</v>
      </c>
      <c r="Q2794" s="15" t="str">
        <f t="shared" si="43"/>
        <v>50 - SAINT-VAAST-LA-HOUGUE</v>
      </c>
      <c r="R2794" s="146"/>
      <c r="S2794" s="146"/>
      <c r="T2794" s="80" t="s">
        <v>213</v>
      </c>
    </row>
    <row r="2795" spans="14:20">
      <c r="N2795" s="80">
        <v>50</v>
      </c>
      <c r="O2795" s="80">
        <v>50565</v>
      </c>
      <c r="P2795" s="80" t="s">
        <v>3005</v>
      </c>
      <c r="Q2795" s="15" t="str">
        <f t="shared" si="43"/>
        <v>50 - SARTILLY-BAIE-BOCAGE</v>
      </c>
      <c r="R2795" s="146"/>
      <c r="S2795" s="146"/>
      <c r="T2795" s="80" t="s">
        <v>213</v>
      </c>
    </row>
    <row r="2796" spans="14:20">
      <c r="N2796" s="80">
        <v>50</v>
      </c>
      <c r="O2796" s="80">
        <v>50575</v>
      </c>
      <c r="P2796" s="80" t="s">
        <v>3006</v>
      </c>
      <c r="Q2796" s="15" t="str">
        <f t="shared" si="43"/>
        <v>50 - SIDEVILLE</v>
      </c>
      <c r="R2796" s="146">
        <v>44771</v>
      </c>
      <c r="S2796" s="146">
        <v>44806</v>
      </c>
      <c r="T2796" s="80" t="s">
        <v>213</v>
      </c>
    </row>
    <row r="2797" spans="14:20">
      <c r="N2797" s="80">
        <v>50</v>
      </c>
      <c r="O2797" s="80">
        <v>50577</v>
      </c>
      <c r="P2797" s="80" t="s">
        <v>3007</v>
      </c>
      <c r="Q2797" s="15" t="str">
        <f t="shared" si="43"/>
        <v>50 - SORTOSVILLE EN BEAUMONT</v>
      </c>
      <c r="R2797" s="146">
        <v>44771</v>
      </c>
      <c r="S2797" s="146">
        <v>44806</v>
      </c>
      <c r="T2797" s="80" t="s">
        <v>213</v>
      </c>
    </row>
    <row r="2798" spans="14:20">
      <c r="N2798" s="80">
        <v>50</v>
      </c>
      <c r="O2798" s="80">
        <v>50579</v>
      </c>
      <c r="P2798" s="80" t="s">
        <v>3008</v>
      </c>
      <c r="Q2798" s="15" t="str">
        <f t="shared" si="43"/>
        <v>50 - SOTTEVAST- PARTIE SITUÉE AU NORD DE LA D62</v>
      </c>
      <c r="R2798" s="146">
        <v>44771</v>
      </c>
      <c r="S2798" s="146">
        <v>44806</v>
      </c>
      <c r="T2798" s="80" t="s">
        <v>213</v>
      </c>
    </row>
    <row r="2799" spans="14:20">
      <c r="N2799" s="80">
        <v>50</v>
      </c>
      <c r="O2799" s="80">
        <v>50579</v>
      </c>
      <c r="P2799" s="80" t="s">
        <v>3009</v>
      </c>
      <c r="Q2799" s="15" t="str">
        <f t="shared" si="43"/>
        <v>50 - SOTTEVAST- PARTIE SITUÉE AU SUD DE LA D62</v>
      </c>
      <c r="R2799" s="146">
        <v>44771</v>
      </c>
      <c r="S2799" s="146">
        <v>44806</v>
      </c>
      <c r="T2799" s="80" t="s">
        <v>213</v>
      </c>
    </row>
    <row r="2800" spans="14:20">
      <c r="N2800" s="80">
        <v>50</v>
      </c>
      <c r="O2800" s="80">
        <v>50580</v>
      </c>
      <c r="P2800" s="80" t="s">
        <v>3010</v>
      </c>
      <c r="Q2800" s="15" t="str">
        <f t="shared" si="43"/>
        <v>50 - SOTTEVILLE</v>
      </c>
      <c r="R2800" s="146">
        <v>44771</v>
      </c>
      <c r="S2800" s="146">
        <v>44806</v>
      </c>
      <c r="T2800" s="80" t="s">
        <v>213</v>
      </c>
    </row>
    <row r="2801" spans="14:20">
      <c r="N2801" s="80">
        <v>50</v>
      </c>
      <c r="O2801" s="80">
        <v>50599</v>
      </c>
      <c r="P2801" s="80" t="s">
        <v>3011</v>
      </c>
      <c r="Q2801" s="15" t="str">
        <f t="shared" si="43"/>
        <v>50 - TOLLEVAST</v>
      </c>
      <c r="R2801" s="146">
        <v>44771</v>
      </c>
      <c r="S2801" s="146">
        <v>44806</v>
      </c>
      <c r="T2801" s="80" t="s">
        <v>213</v>
      </c>
    </row>
    <row r="2802" spans="14:20">
      <c r="N2802" s="80">
        <v>50</v>
      </c>
      <c r="O2802" s="80">
        <v>50603</v>
      </c>
      <c r="P2802" s="80" t="s">
        <v>3012</v>
      </c>
      <c r="Q2802" s="15" t="str">
        <f t="shared" si="43"/>
        <v>50 - TOURVILLE-SUR-SIENNE</v>
      </c>
      <c r="R2802" s="146"/>
      <c r="S2802" s="146"/>
      <c r="T2802" s="80" t="s">
        <v>213</v>
      </c>
    </row>
    <row r="2803" spans="14:20">
      <c r="N2803" s="80">
        <v>50</v>
      </c>
      <c r="O2803" s="80">
        <v>50612</v>
      </c>
      <c r="P2803" s="80" t="s">
        <v>3013</v>
      </c>
      <c r="Q2803" s="15" t="str">
        <f t="shared" si="43"/>
        <v>50 - VAINS</v>
      </c>
      <c r="R2803" s="146"/>
      <c r="S2803" s="146"/>
      <c r="T2803" s="80" t="s">
        <v>213</v>
      </c>
    </row>
    <row r="2804" spans="14:20">
      <c r="N2804" s="80">
        <v>50</v>
      </c>
      <c r="O2804" s="80">
        <v>50615</v>
      </c>
      <c r="P2804" s="80" t="s">
        <v>3014</v>
      </c>
      <c r="Q2804" s="15" t="str">
        <f t="shared" si="43"/>
        <v>50 - VALOGNES</v>
      </c>
      <c r="R2804" s="146">
        <v>44771</v>
      </c>
      <c r="S2804" s="146">
        <v>44806</v>
      </c>
      <c r="T2804" s="80" t="s">
        <v>213</v>
      </c>
    </row>
    <row r="2805" spans="14:20">
      <c r="N2805" s="80">
        <v>50</v>
      </c>
      <c r="O2805" s="80">
        <v>50643</v>
      </c>
      <c r="P2805" s="80" t="s">
        <v>3015</v>
      </c>
      <c r="Q2805" s="15" t="str">
        <f t="shared" si="43"/>
        <v>50 - VIRANDEVILLE</v>
      </c>
      <c r="R2805" s="146">
        <v>44771</v>
      </c>
      <c r="S2805" s="146">
        <v>44806</v>
      </c>
      <c r="T2805" s="80" t="s">
        <v>213</v>
      </c>
    </row>
    <row r="2806" spans="14:20">
      <c r="N2806" s="80">
        <v>50</v>
      </c>
      <c r="O2806" s="80">
        <v>50648</v>
      </c>
      <c r="P2806" s="80" t="s">
        <v>3016</v>
      </c>
      <c r="Q2806" s="15" t="str">
        <f t="shared" si="43"/>
        <v>50 - YVETOT BOCAGE</v>
      </c>
      <c r="R2806" s="146">
        <v>44771</v>
      </c>
      <c r="S2806" s="146">
        <v>44806</v>
      </c>
      <c r="T2806" s="80" t="s">
        <v>213</v>
      </c>
    </row>
    <row r="2807" spans="14:20">
      <c r="N2807" s="80">
        <v>51</v>
      </c>
      <c r="O2807" s="80">
        <v>51016</v>
      </c>
      <c r="P2807" s="81" t="s">
        <v>3017</v>
      </c>
      <c r="Q2807" s="15" t="str">
        <f t="shared" si="43"/>
        <v>51 - ARRIGNY</v>
      </c>
      <c r="R2807" s="146"/>
      <c r="S2807" s="146"/>
      <c r="T2807" s="80" t="s">
        <v>213</v>
      </c>
    </row>
    <row r="2808" spans="14:20">
      <c r="N2808" s="80">
        <v>51</v>
      </c>
      <c r="O2808" s="80">
        <v>51047</v>
      </c>
      <c r="P2808" s="80" t="s">
        <v>3018</v>
      </c>
      <c r="Q2808" s="15" t="str">
        <f t="shared" si="43"/>
        <v>51 - BELVAL-EN-ARGONNE</v>
      </c>
      <c r="R2808" s="146"/>
      <c r="S2808" s="146"/>
      <c r="T2808" s="80" t="s">
        <v>213</v>
      </c>
    </row>
    <row r="2809" spans="14:20">
      <c r="N2809" s="80">
        <v>51</v>
      </c>
      <c r="O2809" s="80">
        <v>51132</v>
      </c>
      <c r="P2809" s="80" t="s">
        <v>3019</v>
      </c>
      <c r="Q2809" s="15" t="str">
        <f t="shared" si="43"/>
        <v>51 - LES CHARMONTOIS</v>
      </c>
      <c r="R2809" s="146"/>
      <c r="S2809" s="146"/>
      <c r="T2809" s="80" t="s">
        <v>213</v>
      </c>
    </row>
    <row r="2810" spans="14:20">
      <c r="N2810" s="80">
        <v>51</v>
      </c>
      <c r="O2810" s="80">
        <v>51133</v>
      </c>
      <c r="P2810" s="80" t="s">
        <v>3020</v>
      </c>
      <c r="Q2810" s="15" t="str">
        <f t="shared" si="43"/>
        <v>51 - LE CHATELIER</v>
      </c>
      <c r="R2810" s="146"/>
      <c r="S2810" s="146"/>
      <c r="T2810" s="80" t="s">
        <v>213</v>
      </c>
    </row>
    <row r="2811" spans="14:20">
      <c r="N2811" s="80">
        <v>51</v>
      </c>
      <c r="O2811" s="80">
        <v>51135</v>
      </c>
      <c r="P2811" s="80" t="s">
        <v>3021</v>
      </c>
      <c r="Q2811" s="15" t="str">
        <f t="shared" si="43"/>
        <v>51 - CHATILLON-SUR-BROUE</v>
      </c>
      <c r="R2811" s="146"/>
      <c r="S2811" s="146"/>
      <c r="T2811" s="80" t="s">
        <v>213</v>
      </c>
    </row>
    <row r="2812" spans="14:20">
      <c r="N2812" s="80">
        <v>51</v>
      </c>
      <c r="O2812" s="80">
        <v>51143</v>
      </c>
      <c r="P2812" s="80" t="s">
        <v>3022</v>
      </c>
      <c r="Q2812" s="15" t="str">
        <f t="shared" si="43"/>
        <v>51 - LE CHEMIN</v>
      </c>
      <c r="R2812" s="146"/>
      <c r="S2812" s="146"/>
      <c r="T2812" s="80" t="s">
        <v>213</v>
      </c>
    </row>
    <row r="2813" spans="14:20">
      <c r="N2813" s="80">
        <v>51</v>
      </c>
      <c r="O2813" s="80">
        <v>51219</v>
      </c>
      <c r="P2813" s="80" t="s">
        <v>3023</v>
      </c>
      <c r="Q2813" s="15" t="str">
        <f t="shared" si="43"/>
        <v>51 - DROSNAY</v>
      </c>
      <c r="R2813" s="146"/>
      <c r="S2813" s="146"/>
      <c r="T2813" s="80" t="s">
        <v>213</v>
      </c>
    </row>
    <row r="2814" spans="14:20">
      <c r="N2814" s="80">
        <v>51</v>
      </c>
      <c r="O2814" s="80">
        <v>51222</v>
      </c>
      <c r="P2814" s="80" t="s">
        <v>3024</v>
      </c>
      <c r="Q2814" s="15" t="str">
        <f t="shared" si="43"/>
        <v>51 - ECLAIRES</v>
      </c>
      <c r="R2814" s="146"/>
      <c r="S2814" s="146"/>
      <c r="T2814" s="80" t="s">
        <v>213</v>
      </c>
    </row>
    <row r="2815" spans="14:20">
      <c r="N2815" s="80">
        <v>51</v>
      </c>
      <c r="O2815" s="80">
        <v>51223</v>
      </c>
      <c r="P2815" s="80" t="s">
        <v>3025</v>
      </c>
      <c r="Q2815" s="15" t="str">
        <f t="shared" si="43"/>
        <v>51 - ECOLLEMONT</v>
      </c>
      <c r="R2815" s="146"/>
      <c r="S2815" s="146"/>
      <c r="T2815" s="80" t="s">
        <v>213</v>
      </c>
    </row>
    <row r="2816" spans="14:20">
      <c r="N2816" s="80">
        <v>51</v>
      </c>
      <c r="O2816" s="80">
        <v>51269</v>
      </c>
      <c r="P2816" s="80" t="s">
        <v>3026</v>
      </c>
      <c r="Q2816" s="15" t="str">
        <f t="shared" si="43"/>
        <v>51 - GIFFAUMONT-CHAMPAUBERT</v>
      </c>
      <c r="R2816" s="146"/>
      <c r="S2816" s="146"/>
      <c r="T2816" s="80" t="s">
        <v>213</v>
      </c>
    </row>
    <row r="2817" spans="14:20">
      <c r="N2817" s="80">
        <v>51</v>
      </c>
      <c r="O2817" s="80">
        <v>51272</v>
      </c>
      <c r="P2817" s="80" t="s">
        <v>3027</v>
      </c>
      <c r="Q2817" s="15" t="str">
        <f t="shared" si="43"/>
        <v>51 - GIVRY-EN-ARGONNE</v>
      </c>
      <c r="R2817" s="146"/>
      <c r="S2817" s="146"/>
      <c r="T2817" s="80" t="s">
        <v>213</v>
      </c>
    </row>
    <row r="2818" spans="14:20">
      <c r="N2818" s="80">
        <v>51</v>
      </c>
      <c r="O2818" s="80">
        <v>51277</v>
      </c>
      <c r="P2818" s="80" t="s">
        <v>3028</v>
      </c>
      <c r="Q2818" s="15" t="str">
        <f t="shared" si="43"/>
        <v>51 - SAINTE-MARIE-DU-LAC-NUISEMENT</v>
      </c>
      <c r="R2818" s="146"/>
      <c r="S2818" s="146"/>
      <c r="T2818" s="80" t="s">
        <v>213</v>
      </c>
    </row>
    <row r="2819" spans="14:20">
      <c r="N2819" s="80">
        <v>51</v>
      </c>
      <c r="O2819" s="80">
        <v>51315</v>
      </c>
      <c r="P2819" s="80" t="s">
        <v>3029</v>
      </c>
      <c r="Q2819" s="15" t="str">
        <f t="shared" si="43"/>
        <v>51 - LANDRICOURT</v>
      </c>
      <c r="R2819" s="146"/>
      <c r="S2819" s="146"/>
      <c r="T2819" s="80" t="s">
        <v>213</v>
      </c>
    </row>
    <row r="2820" spans="14:20">
      <c r="N2820" s="80">
        <v>51</v>
      </c>
      <c r="O2820" s="80">
        <v>51316</v>
      </c>
      <c r="P2820" s="80" t="s">
        <v>3030</v>
      </c>
      <c r="Q2820" s="15" t="str">
        <f t="shared" si="43"/>
        <v>51 - LARZICOURT</v>
      </c>
      <c r="R2820" s="146"/>
      <c r="S2820" s="146"/>
      <c r="T2820" s="80" t="s">
        <v>213</v>
      </c>
    </row>
    <row r="2821" spans="14:20">
      <c r="N2821" s="80">
        <v>51</v>
      </c>
      <c r="O2821" s="80">
        <v>51397</v>
      </c>
      <c r="P2821" s="80" t="s">
        <v>3031</v>
      </c>
      <c r="Q2821" s="15" t="str">
        <f t="shared" si="43"/>
        <v>51 - LA NEUVILLE-AUX-BOIS</v>
      </c>
      <c r="R2821" s="146"/>
      <c r="S2821" s="146"/>
      <c r="T2821" s="80" t="s">
        <v>213</v>
      </c>
    </row>
    <row r="2822" spans="14:20">
      <c r="N2822" s="80">
        <v>51</v>
      </c>
      <c r="O2822" s="80">
        <v>51419</v>
      </c>
      <c r="P2822" s="80" t="s">
        <v>3032</v>
      </c>
      <c r="Q2822" s="15" t="str">
        <f t="shared" si="43"/>
        <v>51 - OUTINES</v>
      </c>
      <c r="R2822" s="146"/>
      <c r="S2822" s="146"/>
      <c r="T2822" s="80" t="s">
        <v>213</v>
      </c>
    </row>
    <row r="2823" spans="14:20">
      <c r="N2823" s="80">
        <v>51</v>
      </c>
      <c r="O2823" s="80">
        <v>51513</v>
      </c>
      <c r="P2823" s="80" t="s">
        <v>3033</v>
      </c>
      <c r="Q2823" s="15" t="str">
        <f t="shared" si="43"/>
        <v>51 - SAINT-REMY-EN-BOUZEMONT-SAINT-GENEST-ET-ISSON</v>
      </c>
      <c r="R2823" s="146"/>
      <c r="S2823" s="146"/>
      <c r="T2823" s="80" t="s">
        <v>213</v>
      </c>
    </row>
    <row r="2824" spans="14:20">
      <c r="N2824" s="80">
        <v>51</v>
      </c>
      <c r="O2824" s="80">
        <v>51619</v>
      </c>
      <c r="P2824" s="80" t="s">
        <v>3034</v>
      </c>
      <c r="Q2824" s="15" t="str">
        <f t="shared" si="43"/>
        <v>51 - LE VIEIL-DAMPIERRE</v>
      </c>
      <c r="R2824" s="146"/>
      <c r="S2824" s="146"/>
      <c r="T2824" s="80" t="s">
        <v>213</v>
      </c>
    </row>
    <row r="2825" spans="14:20">
      <c r="N2825" s="80">
        <v>52</v>
      </c>
      <c r="O2825" s="80">
        <v>52182</v>
      </c>
      <c r="P2825" s="80" t="s">
        <v>3035</v>
      </c>
      <c r="Q2825" s="15" t="str">
        <f t="shared" si="43"/>
        <v>52 - ECLARON-BRAUCOURT-SAINTE-LIVIERE</v>
      </c>
      <c r="R2825" s="146"/>
      <c r="S2825" s="146"/>
      <c r="T2825" s="80" t="s">
        <v>213</v>
      </c>
    </row>
    <row r="2826" spans="14:20">
      <c r="N2826" s="80">
        <v>52</v>
      </c>
      <c r="O2826" s="80">
        <v>52206</v>
      </c>
      <c r="P2826" s="80" t="s">
        <v>3036</v>
      </c>
      <c r="Q2826" s="15" t="str">
        <f t="shared" si="43"/>
        <v>52 - FRAMPAS</v>
      </c>
      <c r="R2826" s="146"/>
      <c r="S2826" s="146"/>
      <c r="T2826" s="80" t="s">
        <v>213</v>
      </c>
    </row>
    <row r="2827" spans="14:20">
      <c r="N2827" s="80">
        <v>52</v>
      </c>
      <c r="O2827" s="80">
        <v>52331</v>
      </c>
      <c r="P2827" s="80" t="s">
        <v>3037</v>
      </c>
      <c r="Q2827" s="15" t="str">
        <f t="shared" si="43"/>
        <v>52 - LA PORTE DU DER : uniquement au nord de la D384</v>
      </c>
      <c r="R2827" s="146"/>
      <c r="S2827" s="146"/>
      <c r="T2827" s="80" t="s">
        <v>213</v>
      </c>
    </row>
    <row r="2828" spans="14:20">
      <c r="N2828" s="80">
        <v>52</v>
      </c>
      <c r="O2828" s="80">
        <v>52391</v>
      </c>
      <c r="P2828" s="80" t="s">
        <v>3038</v>
      </c>
      <c r="Q2828" s="15" t="str">
        <f t="shared" ref="Q2828:Q2891" si="44">CONCATENATE(N2828," - ",P2828)</f>
        <v>52 - PLANRUPT</v>
      </c>
      <c r="R2828" s="146"/>
      <c r="S2828" s="146"/>
      <c r="T2828" s="80" t="s">
        <v>213</v>
      </c>
    </row>
    <row r="2829" spans="14:20">
      <c r="N2829" s="80">
        <v>52</v>
      </c>
      <c r="O2829" s="80">
        <v>52411</v>
      </c>
      <c r="P2829" s="80" t="s">
        <v>3039</v>
      </c>
      <c r="Q2829" s="15" t="str">
        <f t="shared" si="44"/>
        <v>52 - DROYES (RIVES DERVOISES)</v>
      </c>
      <c r="R2829" s="146"/>
      <c r="S2829" s="146"/>
      <c r="T2829" s="80" t="s">
        <v>213</v>
      </c>
    </row>
    <row r="2830" spans="14:20">
      <c r="N2830" s="80">
        <v>53</v>
      </c>
      <c r="O2830" s="80">
        <v>53011</v>
      </c>
      <c r="P2830" s="80" t="s">
        <v>3040</v>
      </c>
      <c r="Q2830" s="15" t="str">
        <f t="shared" si="44"/>
        <v>53 - ASTILLE</v>
      </c>
      <c r="R2830" s="146"/>
      <c r="S2830" s="146"/>
      <c r="T2830" s="80" t="s">
        <v>213</v>
      </c>
    </row>
    <row r="2831" spans="14:20">
      <c r="N2831" s="80">
        <v>53</v>
      </c>
      <c r="O2831" s="80">
        <v>53012</v>
      </c>
      <c r="P2831" s="80" t="s">
        <v>3041</v>
      </c>
      <c r="Q2831" s="15" t="str">
        <f t="shared" si="44"/>
        <v>53 - ATHEE</v>
      </c>
      <c r="R2831" s="146">
        <v>44607</v>
      </c>
      <c r="S2831" s="146">
        <v>44638</v>
      </c>
      <c r="T2831" s="80" t="s">
        <v>213</v>
      </c>
    </row>
    <row r="2832" spans="14:20">
      <c r="N2832" s="80">
        <v>53</v>
      </c>
      <c r="O2832" s="80">
        <v>53018</v>
      </c>
      <c r="P2832" s="80" t="s">
        <v>3042</v>
      </c>
      <c r="Q2832" s="15" t="str">
        <f t="shared" si="44"/>
        <v>53 - BALLOTS</v>
      </c>
      <c r="R2832" s="146">
        <v>44607</v>
      </c>
      <c r="S2832" s="146">
        <v>44638</v>
      </c>
      <c r="T2832" s="80" t="s">
        <v>213</v>
      </c>
    </row>
    <row r="2833" spans="14:20">
      <c r="N2833" s="80">
        <v>53</v>
      </c>
      <c r="O2833" s="80">
        <v>53026</v>
      </c>
      <c r="P2833" s="80" t="s">
        <v>3043</v>
      </c>
      <c r="Q2833" s="15" t="str">
        <f t="shared" si="44"/>
        <v>53 - BEAULIEU SUR OUDON</v>
      </c>
      <c r="R2833" s="146"/>
      <c r="S2833" s="146"/>
      <c r="T2833" s="80" t="s">
        <v>213</v>
      </c>
    </row>
    <row r="2834" spans="14:20">
      <c r="N2834" s="80">
        <v>53</v>
      </c>
      <c r="O2834" s="80">
        <v>53035</v>
      </c>
      <c r="P2834" s="80" t="s">
        <v>3044</v>
      </c>
      <c r="Q2834" s="15" t="str">
        <f t="shared" si="44"/>
        <v>53 - BOUCHAMPS-LES-CRAON</v>
      </c>
      <c r="R2834" s="146">
        <v>44607</v>
      </c>
      <c r="S2834" s="146">
        <v>44638</v>
      </c>
      <c r="T2834" s="80" t="s">
        <v>213</v>
      </c>
    </row>
    <row r="2835" spans="14:20">
      <c r="N2835" s="80">
        <v>53</v>
      </c>
      <c r="O2835" s="80">
        <v>53058</v>
      </c>
      <c r="P2835" s="80" t="s">
        <v>3045</v>
      </c>
      <c r="Q2835" s="15" t="str">
        <f t="shared" si="44"/>
        <v>53 - LA CHAPELLE CRAONNAISE</v>
      </c>
      <c r="R2835" s="146"/>
      <c r="S2835" s="146"/>
      <c r="T2835" s="80" t="s">
        <v>213</v>
      </c>
    </row>
    <row r="2836" spans="14:20">
      <c r="N2836" s="80">
        <v>53</v>
      </c>
      <c r="O2836" s="80">
        <v>53068</v>
      </c>
      <c r="P2836" s="80" t="s">
        <v>3046</v>
      </c>
      <c r="Q2836" s="15" t="str">
        <f t="shared" si="44"/>
        <v>53 - CHERANCE</v>
      </c>
      <c r="R2836" s="146">
        <v>44607</v>
      </c>
      <c r="S2836" s="146">
        <v>44638</v>
      </c>
      <c r="T2836" s="80" t="s">
        <v>213</v>
      </c>
    </row>
    <row r="2837" spans="14:20">
      <c r="N2837" s="80">
        <v>53</v>
      </c>
      <c r="O2837" s="80">
        <v>53073</v>
      </c>
      <c r="P2837" s="80" t="s">
        <v>3047</v>
      </c>
      <c r="Q2837" s="15" t="str">
        <f t="shared" si="44"/>
        <v>53 - CONGRIER</v>
      </c>
      <c r="R2837" s="146">
        <v>44607</v>
      </c>
      <c r="S2837" s="146">
        <v>44638</v>
      </c>
      <c r="T2837" s="80" t="s">
        <v>213</v>
      </c>
    </row>
    <row r="2838" spans="14:20">
      <c r="N2838" s="80">
        <v>53</v>
      </c>
      <c r="O2838" s="80">
        <v>53075</v>
      </c>
      <c r="P2838" s="80" t="s">
        <v>3048</v>
      </c>
      <c r="Q2838" s="15" t="str">
        <f t="shared" si="44"/>
        <v>53 - COSMES</v>
      </c>
      <c r="R2838" s="146"/>
      <c r="S2838" s="146"/>
      <c r="T2838" s="80" t="s">
        <v>213</v>
      </c>
    </row>
    <row r="2839" spans="14:20">
      <c r="N2839" s="80">
        <v>53</v>
      </c>
      <c r="O2839" s="80">
        <v>53077</v>
      </c>
      <c r="P2839" s="80" t="s">
        <v>3049</v>
      </c>
      <c r="Q2839" s="15" t="str">
        <f t="shared" si="44"/>
        <v>53 - COSSE LE VIVIEN</v>
      </c>
      <c r="R2839" s="146"/>
      <c r="S2839" s="146"/>
      <c r="T2839" s="80" t="s">
        <v>213</v>
      </c>
    </row>
    <row r="2840" spans="14:20">
      <c r="N2840" s="80">
        <v>53</v>
      </c>
      <c r="O2840" s="80">
        <v>53082</v>
      </c>
      <c r="P2840" s="80" t="s">
        <v>3050</v>
      </c>
      <c r="Q2840" s="15" t="str">
        <f t="shared" si="44"/>
        <v>53 - COURBEVEILLE</v>
      </c>
      <c r="R2840" s="146"/>
      <c r="S2840" s="146"/>
      <c r="T2840" s="80" t="s">
        <v>213</v>
      </c>
    </row>
    <row r="2841" spans="14:20">
      <c r="N2841" s="80">
        <v>53</v>
      </c>
      <c r="O2841" s="80">
        <v>53084</v>
      </c>
      <c r="P2841" s="80" t="s">
        <v>3051</v>
      </c>
      <c r="Q2841" s="15" t="str">
        <f t="shared" si="44"/>
        <v>53 - CRAON</v>
      </c>
      <c r="R2841" s="146">
        <v>44607</v>
      </c>
      <c r="S2841" s="146">
        <v>44638</v>
      </c>
      <c r="T2841" s="80" t="s">
        <v>213</v>
      </c>
    </row>
    <row r="2842" spans="14:20">
      <c r="N2842" s="80">
        <v>53</v>
      </c>
      <c r="O2842" s="80">
        <v>53088</v>
      </c>
      <c r="P2842" s="80" t="s">
        <v>3052</v>
      </c>
      <c r="Q2842" s="15" t="str">
        <f t="shared" si="44"/>
        <v>53 - CUILLE</v>
      </c>
      <c r="R2842" s="146"/>
      <c r="S2842" s="146"/>
      <c r="T2842" s="80" t="s">
        <v>213</v>
      </c>
    </row>
    <row r="2843" spans="14:20">
      <c r="N2843" s="80">
        <v>53</v>
      </c>
      <c r="O2843" s="80">
        <v>53090</v>
      </c>
      <c r="P2843" s="80" t="s">
        <v>3053</v>
      </c>
      <c r="Q2843" s="15" t="str">
        <f t="shared" si="44"/>
        <v>53 - DENAZE</v>
      </c>
      <c r="R2843" s="146"/>
      <c r="S2843" s="146"/>
      <c r="T2843" s="80" t="s">
        <v>213</v>
      </c>
    </row>
    <row r="2844" spans="14:20">
      <c r="N2844" s="80">
        <v>53</v>
      </c>
      <c r="O2844" s="80">
        <v>53098</v>
      </c>
      <c r="P2844" s="80" t="s">
        <v>3054</v>
      </c>
      <c r="Q2844" s="15" t="str">
        <f t="shared" si="44"/>
        <v>53 - FONTAINE COUVERTE</v>
      </c>
      <c r="R2844" s="146"/>
      <c r="S2844" s="146"/>
      <c r="T2844" s="80" t="s">
        <v>213</v>
      </c>
    </row>
    <row r="2845" spans="14:20">
      <c r="N2845" s="80">
        <v>53</v>
      </c>
      <c r="O2845" s="80">
        <v>53102</v>
      </c>
      <c r="P2845" s="80" t="s">
        <v>3055</v>
      </c>
      <c r="Q2845" s="15" t="str">
        <f t="shared" si="44"/>
        <v>53 - GASTINES</v>
      </c>
      <c r="R2845" s="146"/>
      <c r="S2845" s="146"/>
      <c r="T2845" s="80" t="s">
        <v>213</v>
      </c>
    </row>
    <row r="2846" spans="14:20">
      <c r="N2846" s="80">
        <v>53</v>
      </c>
      <c r="O2846" s="80">
        <v>53128</v>
      </c>
      <c r="P2846" s="80" t="s">
        <v>3056</v>
      </c>
      <c r="Q2846" s="15" t="str">
        <f t="shared" si="44"/>
        <v>53 - LAUBRIERES</v>
      </c>
      <c r="R2846" s="146"/>
      <c r="S2846" s="146"/>
      <c r="T2846" s="80" t="s">
        <v>213</v>
      </c>
    </row>
    <row r="2847" spans="14:20">
      <c r="N2847" s="80">
        <v>53</v>
      </c>
      <c r="O2847" s="80">
        <v>53135</v>
      </c>
      <c r="P2847" s="80" t="s">
        <v>3057</v>
      </c>
      <c r="Q2847" s="15" t="str">
        <f t="shared" si="44"/>
        <v>53 - LIVRE-LA-TOUCHE</v>
      </c>
      <c r="R2847" s="146">
        <v>44607</v>
      </c>
      <c r="S2847" s="146">
        <v>44638</v>
      </c>
      <c r="T2847" s="80" t="s">
        <v>213</v>
      </c>
    </row>
    <row r="2848" spans="14:20">
      <c r="N2848" s="80">
        <v>53</v>
      </c>
      <c r="O2848" s="80">
        <v>53148</v>
      </c>
      <c r="P2848" s="80" t="s">
        <v>3058</v>
      </c>
      <c r="Q2848" s="15" t="str">
        <f t="shared" si="44"/>
        <v>53 - MEE</v>
      </c>
      <c r="R2848" s="146">
        <v>44607</v>
      </c>
      <c r="S2848" s="146">
        <v>44638</v>
      </c>
      <c r="T2848" s="80" t="s">
        <v>213</v>
      </c>
    </row>
    <row r="2849" spans="14:20">
      <c r="N2849" s="80">
        <v>53</v>
      </c>
      <c r="O2849" s="80">
        <v>53151</v>
      </c>
      <c r="P2849" s="80" t="s">
        <v>3059</v>
      </c>
      <c r="Q2849" s="15" t="str">
        <f t="shared" si="44"/>
        <v>53 - MERAL</v>
      </c>
      <c r="R2849" s="146"/>
      <c r="S2849" s="146"/>
      <c r="T2849" s="80" t="s">
        <v>213</v>
      </c>
    </row>
    <row r="2850" spans="14:20">
      <c r="N2850" s="80">
        <v>53</v>
      </c>
      <c r="O2850" s="80">
        <v>53158</v>
      </c>
      <c r="P2850" s="80" t="s">
        <v>480</v>
      </c>
      <c r="Q2850" s="15" t="str">
        <f t="shared" si="44"/>
        <v>53 - MONTJEAN</v>
      </c>
      <c r="R2850" s="146"/>
      <c r="S2850" s="146"/>
      <c r="T2850" s="80" t="s">
        <v>213</v>
      </c>
    </row>
    <row r="2851" spans="14:20">
      <c r="N2851" s="80">
        <v>53</v>
      </c>
      <c r="O2851" s="80">
        <v>53165</v>
      </c>
      <c r="P2851" s="80" t="s">
        <v>3060</v>
      </c>
      <c r="Q2851" s="15" t="str">
        <f t="shared" si="44"/>
        <v>53 - NIAFLES</v>
      </c>
      <c r="R2851" s="146">
        <v>44607</v>
      </c>
      <c r="S2851" s="146">
        <v>44638</v>
      </c>
      <c r="T2851" s="80" t="s">
        <v>213</v>
      </c>
    </row>
    <row r="2852" spans="14:20">
      <c r="N2852" s="80">
        <v>53</v>
      </c>
      <c r="O2852" s="80">
        <v>53180</v>
      </c>
      <c r="P2852" s="80" t="s">
        <v>3061</v>
      </c>
      <c r="Q2852" s="15" t="str">
        <f t="shared" si="44"/>
        <v>53 - POMMERIEUX</v>
      </c>
      <c r="R2852" s="146">
        <v>44607</v>
      </c>
      <c r="S2852" s="146">
        <v>44638</v>
      </c>
      <c r="T2852" s="80" t="s">
        <v>213</v>
      </c>
    </row>
    <row r="2853" spans="14:20">
      <c r="N2853" s="80">
        <v>53</v>
      </c>
      <c r="O2853" s="80">
        <v>53188</v>
      </c>
      <c r="P2853" s="80" t="s">
        <v>3062</v>
      </c>
      <c r="Q2853" s="15" t="str">
        <f t="shared" si="44"/>
        <v>53 - RENAZE</v>
      </c>
      <c r="R2853" s="146">
        <v>44607</v>
      </c>
      <c r="S2853" s="146">
        <v>44638</v>
      </c>
      <c r="T2853" s="80" t="s">
        <v>213</v>
      </c>
    </row>
    <row r="2854" spans="14:20">
      <c r="N2854" s="80">
        <v>53</v>
      </c>
      <c r="O2854" s="80">
        <v>53191</v>
      </c>
      <c r="P2854" s="80" t="s">
        <v>3063</v>
      </c>
      <c r="Q2854" s="15" t="str">
        <f t="shared" si="44"/>
        <v>53 - LA ROE</v>
      </c>
      <c r="R2854" s="146">
        <v>44607</v>
      </c>
      <c r="S2854" s="146">
        <v>44638</v>
      </c>
      <c r="T2854" s="80" t="s">
        <v>213</v>
      </c>
    </row>
    <row r="2855" spans="14:20">
      <c r="N2855" s="80">
        <v>53</v>
      </c>
      <c r="O2855" s="80">
        <v>53197</v>
      </c>
      <c r="P2855" s="80" t="s">
        <v>3064</v>
      </c>
      <c r="Q2855" s="15" t="str">
        <f t="shared" si="44"/>
        <v>53 - SAINT-AIGNAN-SUR-ROE</v>
      </c>
      <c r="R2855" s="146">
        <v>44607</v>
      </c>
      <c r="S2855" s="146">
        <v>44638</v>
      </c>
      <c r="T2855" s="80" t="s">
        <v>213</v>
      </c>
    </row>
    <row r="2856" spans="14:20">
      <c r="N2856" s="80">
        <v>53</v>
      </c>
      <c r="O2856" s="80">
        <v>53214</v>
      </c>
      <c r="P2856" s="80" t="s">
        <v>3065</v>
      </c>
      <c r="Q2856" s="15" t="str">
        <f t="shared" si="44"/>
        <v>53 - SAINT-ERBLON</v>
      </c>
      <c r="R2856" s="146">
        <v>44607</v>
      </c>
      <c r="S2856" s="146">
        <v>44638</v>
      </c>
      <c r="T2856" s="80" t="s">
        <v>213</v>
      </c>
    </row>
    <row r="2857" spans="14:20">
      <c r="N2857" s="80">
        <v>53</v>
      </c>
      <c r="O2857" s="80">
        <v>53240</v>
      </c>
      <c r="P2857" s="80" t="s">
        <v>3066</v>
      </c>
      <c r="Q2857" s="15" t="str">
        <f t="shared" si="44"/>
        <v>53 - SAINT-MARTIN-DU-LIMET</v>
      </c>
      <c r="R2857" s="146">
        <v>44607</v>
      </c>
      <c r="S2857" s="146">
        <v>44638</v>
      </c>
      <c r="T2857" s="80" t="s">
        <v>213</v>
      </c>
    </row>
    <row r="2858" spans="14:20">
      <c r="N2858" s="80">
        <v>53</v>
      </c>
      <c r="O2858" s="80">
        <v>53242</v>
      </c>
      <c r="P2858" s="80" t="s">
        <v>3067</v>
      </c>
      <c r="Q2858" s="15" t="str">
        <f t="shared" si="44"/>
        <v>53 - SAINT-MICHEL-DE-LA-ROE</v>
      </c>
      <c r="R2858" s="146">
        <v>44607</v>
      </c>
      <c r="S2858" s="146">
        <v>44638</v>
      </c>
      <c r="T2858" s="80" t="s">
        <v>213</v>
      </c>
    </row>
    <row r="2859" spans="14:20">
      <c r="N2859" s="80">
        <v>53</v>
      </c>
      <c r="O2859" s="80">
        <v>53250</v>
      </c>
      <c r="P2859" s="80" t="s">
        <v>3068</v>
      </c>
      <c r="Q2859" s="15" t="str">
        <f t="shared" si="44"/>
        <v>53 - SAINT POIX</v>
      </c>
      <c r="R2859" s="146"/>
      <c r="S2859" s="146"/>
      <c r="T2859" s="80" t="s">
        <v>213</v>
      </c>
    </row>
    <row r="2860" spans="14:20">
      <c r="N2860" s="80">
        <v>53</v>
      </c>
      <c r="O2860" s="80">
        <v>53251</v>
      </c>
      <c r="P2860" s="80" t="s">
        <v>3069</v>
      </c>
      <c r="Q2860" s="15" t="str">
        <f t="shared" si="44"/>
        <v>53 - SAINT-QUENTIN-LES-ANGES</v>
      </c>
      <c r="R2860" s="146">
        <v>44630</v>
      </c>
      <c r="S2860" s="146">
        <v>44638</v>
      </c>
      <c r="T2860" s="80" t="s">
        <v>213</v>
      </c>
    </row>
    <row r="2861" spans="14:20">
      <c r="N2861" s="80">
        <v>53</v>
      </c>
      <c r="O2861" s="80">
        <v>53253</v>
      </c>
      <c r="P2861" s="80" t="s">
        <v>3070</v>
      </c>
      <c r="Q2861" s="15" t="str">
        <f t="shared" si="44"/>
        <v>53 - SAINT-SATURNIN-DU-LIMET</v>
      </c>
      <c r="R2861" s="146">
        <v>44607</v>
      </c>
      <c r="S2861" s="146">
        <v>44638</v>
      </c>
      <c r="T2861" s="80" t="s">
        <v>213</v>
      </c>
    </row>
    <row r="2862" spans="14:20">
      <c r="N2862" s="80">
        <v>53</v>
      </c>
      <c r="O2862" s="80">
        <v>53258</v>
      </c>
      <c r="P2862" s="80" t="s">
        <v>3071</v>
      </c>
      <c r="Q2862" s="15" t="str">
        <f t="shared" si="44"/>
        <v>53 - LA SELLE-CRAONNAISE</v>
      </c>
      <c r="R2862" s="146">
        <v>44607</v>
      </c>
      <c r="S2862" s="146">
        <v>44638</v>
      </c>
      <c r="T2862" s="80" t="s">
        <v>213</v>
      </c>
    </row>
    <row r="2863" spans="14:20">
      <c r="N2863" s="80" t="s">
        <v>3072</v>
      </c>
      <c r="O2863" s="80">
        <v>54016</v>
      </c>
      <c r="P2863" s="80" t="s">
        <v>3073</v>
      </c>
      <c r="Q2863" s="15" t="str">
        <f t="shared" si="44"/>
        <v>54 - ANDILLY</v>
      </c>
      <c r="R2863" s="146"/>
      <c r="S2863" s="146"/>
      <c r="T2863" s="80" t="s">
        <v>213</v>
      </c>
    </row>
    <row r="2864" spans="14:20">
      <c r="N2864" s="80">
        <v>54</v>
      </c>
      <c r="O2864" s="80">
        <v>54019</v>
      </c>
      <c r="P2864" s="80" t="s">
        <v>3074</v>
      </c>
      <c r="Q2864" s="15" t="str">
        <f t="shared" si="44"/>
        <v>54 - ANSAUVILLE</v>
      </c>
      <c r="R2864" s="146"/>
      <c r="S2864" s="146"/>
      <c r="T2864" s="80" t="s">
        <v>213</v>
      </c>
    </row>
    <row r="2865" spans="14:20">
      <c r="N2865" s="80">
        <v>54</v>
      </c>
      <c r="O2865" s="80">
        <v>54034</v>
      </c>
      <c r="P2865" s="80" t="s">
        <v>3075</v>
      </c>
      <c r="Q2865" s="15" t="str">
        <f t="shared" si="44"/>
        <v>54 - AVRAINVILLE</v>
      </c>
      <c r="R2865" s="146"/>
      <c r="S2865" s="146"/>
      <c r="T2865" s="80" t="s">
        <v>213</v>
      </c>
    </row>
    <row r="2866" spans="14:20">
      <c r="N2866" s="80">
        <v>54</v>
      </c>
      <c r="O2866" s="80">
        <v>54057</v>
      </c>
      <c r="P2866" s="80" t="s">
        <v>1172</v>
      </c>
      <c r="Q2866" s="15" t="str">
        <f t="shared" si="44"/>
        <v>54 - BEAUMONT</v>
      </c>
      <c r="R2866" s="146"/>
      <c r="S2866" s="146"/>
      <c r="T2866" s="80" t="s">
        <v>213</v>
      </c>
    </row>
    <row r="2867" spans="14:20">
      <c r="N2867" s="80">
        <v>54</v>
      </c>
      <c r="O2867" s="80">
        <v>54063</v>
      </c>
      <c r="P2867" s="80" t="s">
        <v>3076</v>
      </c>
      <c r="Q2867" s="15" t="str">
        <f t="shared" si="44"/>
        <v>54 - BERNECOURT</v>
      </c>
      <c r="R2867" s="146"/>
      <c r="S2867" s="146"/>
      <c r="T2867" s="80" t="s">
        <v>213</v>
      </c>
    </row>
    <row r="2868" spans="14:20">
      <c r="N2868" s="80">
        <v>54</v>
      </c>
      <c r="O2868" s="80">
        <v>54086</v>
      </c>
      <c r="P2868" s="80" t="s">
        <v>3077</v>
      </c>
      <c r="Q2868" s="15" t="str">
        <f t="shared" si="44"/>
        <v>54 - BOUCQ</v>
      </c>
      <c r="R2868" s="146"/>
      <c r="S2868" s="146"/>
      <c r="T2868" s="80" t="s">
        <v>213</v>
      </c>
    </row>
    <row r="2869" spans="14:20">
      <c r="N2869" s="80">
        <v>54</v>
      </c>
      <c r="O2869" s="80">
        <v>54087</v>
      </c>
      <c r="P2869" s="80" t="s">
        <v>3078</v>
      </c>
      <c r="Q2869" s="15" t="str">
        <f t="shared" si="44"/>
        <v>54 - BOUILLONVILLE</v>
      </c>
      <c r="R2869" s="146"/>
      <c r="S2869" s="146"/>
      <c r="T2869" s="80" t="s">
        <v>213</v>
      </c>
    </row>
    <row r="2870" spans="14:20">
      <c r="N2870" s="80">
        <v>54</v>
      </c>
      <c r="O2870" s="80">
        <v>54088</v>
      </c>
      <c r="P2870" s="80" t="s">
        <v>1994</v>
      </c>
      <c r="Q2870" s="15" t="str">
        <f t="shared" si="44"/>
        <v>54 - BOUVRON</v>
      </c>
      <c r="R2870" s="146"/>
      <c r="S2870" s="146"/>
      <c r="T2870" s="80" t="s">
        <v>213</v>
      </c>
    </row>
    <row r="2871" spans="14:20">
      <c r="N2871" s="80">
        <v>54</v>
      </c>
      <c r="O2871" s="80">
        <v>54102</v>
      </c>
      <c r="P2871" s="80" t="s">
        <v>3079</v>
      </c>
      <c r="Q2871" s="15" t="str">
        <f t="shared" si="44"/>
        <v>54 - BRULEY</v>
      </c>
      <c r="R2871" s="146"/>
      <c r="S2871" s="146"/>
      <c r="T2871" s="80" t="s">
        <v>213</v>
      </c>
    </row>
    <row r="2872" spans="14:20">
      <c r="N2872" s="80">
        <v>54</v>
      </c>
      <c r="O2872" s="80">
        <v>54112</v>
      </c>
      <c r="P2872" s="80" t="s">
        <v>3080</v>
      </c>
      <c r="Q2872" s="15" t="str">
        <f t="shared" si="44"/>
        <v>54 - CHAMBLEY-BUSSIERES</v>
      </c>
      <c r="R2872" s="146"/>
      <c r="S2872" s="146"/>
      <c r="T2872" s="80" t="s">
        <v>213</v>
      </c>
    </row>
    <row r="2873" spans="14:20">
      <c r="N2873" s="80">
        <v>54</v>
      </c>
      <c r="O2873" s="80">
        <v>54119</v>
      </c>
      <c r="P2873" s="80" t="s">
        <v>3081</v>
      </c>
      <c r="Q2873" s="15" t="str">
        <f t="shared" si="44"/>
        <v>54 - CHAREY</v>
      </c>
      <c r="R2873" s="146"/>
      <c r="S2873" s="146"/>
      <c r="T2873" s="80" t="s">
        <v>213</v>
      </c>
    </row>
    <row r="2874" spans="14:20">
      <c r="N2874" s="80">
        <v>54</v>
      </c>
      <c r="O2874" s="80">
        <v>54153</v>
      </c>
      <c r="P2874" s="80" t="s">
        <v>3082</v>
      </c>
      <c r="Q2874" s="15" t="str">
        <f t="shared" si="44"/>
        <v>54 - DAMPVITOUX</v>
      </c>
      <c r="R2874" s="146"/>
      <c r="S2874" s="146"/>
      <c r="T2874" s="80" t="s">
        <v>213</v>
      </c>
    </row>
    <row r="2875" spans="14:20">
      <c r="N2875" s="80">
        <v>54</v>
      </c>
      <c r="O2875" s="80">
        <v>54160</v>
      </c>
      <c r="P2875" s="80" t="s">
        <v>3083</v>
      </c>
      <c r="Q2875" s="15" t="str">
        <f t="shared" si="44"/>
        <v>54 - DOMEVRE-EN-HAYE</v>
      </c>
      <c r="R2875" s="146"/>
      <c r="S2875" s="146"/>
      <c r="T2875" s="80" t="s">
        <v>213</v>
      </c>
    </row>
    <row r="2876" spans="14:20">
      <c r="N2876" s="80">
        <v>54</v>
      </c>
      <c r="O2876" s="80">
        <v>54166</v>
      </c>
      <c r="P2876" s="80" t="s">
        <v>3084</v>
      </c>
      <c r="Q2876" s="15" t="str">
        <f t="shared" si="44"/>
        <v>54 - DOMMARTIN-LA-CHAUSSEE</v>
      </c>
      <c r="R2876" s="146"/>
      <c r="S2876" s="146"/>
      <c r="T2876" s="80" t="s">
        <v>213</v>
      </c>
    </row>
    <row r="2877" spans="14:20">
      <c r="N2877" s="80">
        <v>54</v>
      </c>
      <c r="O2877" s="80">
        <v>54174</v>
      </c>
      <c r="P2877" s="80" t="s">
        <v>3085</v>
      </c>
      <c r="Q2877" s="15" t="str">
        <f t="shared" si="44"/>
        <v>54 - ECROUVES</v>
      </c>
      <c r="R2877" s="146"/>
      <c r="S2877" s="146"/>
      <c r="T2877" s="80" t="s">
        <v>213</v>
      </c>
    </row>
    <row r="2878" spans="14:20">
      <c r="N2878" s="80">
        <v>54</v>
      </c>
      <c r="O2878" s="80">
        <v>54182</v>
      </c>
      <c r="P2878" s="80" t="s">
        <v>3086</v>
      </c>
      <c r="Q2878" s="15" t="str">
        <f t="shared" si="44"/>
        <v>54 - ESSEY-ET-MAIZERAIS</v>
      </c>
      <c r="R2878" s="146"/>
      <c r="S2878" s="146"/>
      <c r="T2878" s="80" t="s">
        <v>213</v>
      </c>
    </row>
    <row r="2879" spans="14:20">
      <c r="N2879" s="80">
        <v>54</v>
      </c>
      <c r="O2879" s="80">
        <v>54187</v>
      </c>
      <c r="P2879" s="80" t="s">
        <v>3087</v>
      </c>
      <c r="Q2879" s="15" t="str">
        <f t="shared" si="44"/>
        <v>54 - EUVEZIN</v>
      </c>
      <c r="R2879" s="146"/>
      <c r="S2879" s="146"/>
      <c r="T2879" s="80" t="s">
        <v>213</v>
      </c>
    </row>
    <row r="2880" spans="14:20">
      <c r="N2880" s="80">
        <v>54</v>
      </c>
      <c r="O2880" s="80">
        <v>54200</v>
      </c>
      <c r="P2880" s="80" t="s">
        <v>3088</v>
      </c>
      <c r="Q2880" s="15" t="str">
        <f t="shared" si="44"/>
        <v>54 - FLIREY</v>
      </c>
      <c r="R2880" s="146"/>
      <c r="S2880" s="146"/>
      <c r="T2880" s="80" t="s">
        <v>213</v>
      </c>
    </row>
    <row r="2881" spans="14:20">
      <c r="N2881" s="80">
        <v>54</v>
      </c>
      <c r="O2881" s="80">
        <v>54205</v>
      </c>
      <c r="P2881" s="80" t="s">
        <v>3089</v>
      </c>
      <c r="Q2881" s="15" t="str">
        <f t="shared" si="44"/>
        <v>54 - FOUG</v>
      </c>
      <c r="R2881" s="146"/>
      <c r="S2881" s="146"/>
      <c r="T2881" s="80" t="s">
        <v>213</v>
      </c>
    </row>
    <row r="2882" spans="14:20">
      <c r="N2882" s="80">
        <v>54</v>
      </c>
      <c r="O2882" s="80">
        <v>54208</v>
      </c>
      <c r="P2882" s="80" t="s">
        <v>3090</v>
      </c>
      <c r="Q2882" s="15" t="str">
        <f t="shared" si="44"/>
        <v>54 - FRANCHEVILLE</v>
      </c>
      <c r="R2882" s="146"/>
      <c r="S2882" s="146"/>
      <c r="T2882" s="80" t="s">
        <v>213</v>
      </c>
    </row>
    <row r="2883" spans="14:20">
      <c r="N2883" s="80">
        <v>54</v>
      </c>
      <c r="O2883" s="80">
        <v>54236</v>
      </c>
      <c r="P2883" s="80" t="s">
        <v>3091</v>
      </c>
      <c r="Q2883" s="15" t="str">
        <f t="shared" si="44"/>
        <v>54 - GRAND-FAILLY</v>
      </c>
      <c r="R2883" s="146"/>
      <c r="S2883" s="146"/>
      <c r="T2883" s="80" t="s">
        <v>213</v>
      </c>
    </row>
    <row r="2884" spans="14:20">
      <c r="N2884" s="80">
        <v>54</v>
      </c>
      <c r="O2884" s="80">
        <v>54240</v>
      </c>
      <c r="P2884" s="80" t="s">
        <v>3092</v>
      </c>
      <c r="Q2884" s="15" t="str">
        <f t="shared" si="44"/>
        <v>54 - GROSROUVRES</v>
      </c>
      <c r="R2884" s="146"/>
      <c r="S2884" s="146"/>
      <c r="T2884" s="80" t="s">
        <v>213</v>
      </c>
    </row>
    <row r="2885" spans="14:20">
      <c r="N2885" s="80">
        <v>54</v>
      </c>
      <c r="O2885" s="80">
        <v>54244</v>
      </c>
      <c r="P2885" s="80" t="s">
        <v>3093</v>
      </c>
      <c r="Q2885" s="15" t="str">
        <f t="shared" si="44"/>
        <v>54 - HAGEVILLE</v>
      </c>
      <c r="R2885" s="146"/>
      <c r="S2885" s="146"/>
      <c r="T2885" s="80" t="s">
        <v>213</v>
      </c>
    </row>
    <row r="2886" spans="14:20">
      <c r="N2886" s="80">
        <v>54</v>
      </c>
      <c r="O2886" s="80">
        <v>54248</v>
      </c>
      <c r="P2886" s="80" t="s">
        <v>3094</v>
      </c>
      <c r="Q2886" s="15" t="str">
        <f t="shared" si="44"/>
        <v>54 - HAMONVILLE</v>
      </c>
      <c r="R2886" s="146"/>
      <c r="S2886" s="146"/>
      <c r="T2886" s="80" t="s">
        <v>213</v>
      </c>
    </row>
    <row r="2887" spans="14:20">
      <c r="N2887" s="80">
        <v>54</v>
      </c>
      <c r="O2887" s="80">
        <v>54275</v>
      </c>
      <c r="P2887" s="80" t="s">
        <v>3095</v>
      </c>
      <c r="Q2887" s="15" t="str">
        <f t="shared" si="44"/>
        <v>54 - JAULNY</v>
      </c>
      <c r="R2887" s="146"/>
      <c r="S2887" s="146"/>
      <c r="T2887" s="80" t="s">
        <v>213</v>
      </c>
    </row>
    <row r="2888" spans="14:20">
      <c r="N2888" s="80">
        <v>54</v>
      </c>
      <c r="O2888" s="80">
        <v>54288</v>
      </c>
      <c r="P2888" s="80" t="s">
        <v>3096</v>
      </c>
      <c r="Q2888" s="15" t="str">
        <f t="shared" si="44"/>
        <v>54 - LAGNEY</v>
      </c>
      <c r="R2888" s="146"/>
      <c r="S2888" s="146"/>
      <c r="T2888" s="80" t="s">
        <v>213</v>
      </c>
    </row>
    <row r="2889" spans="14:20">
      <c r="N2889" s="80">
        <v>54</v>
      </c>
      <c r="O2889" s="80">
        <v>54298</v>
      </c>
      <c r="P2889" s="80" t="s">
        <v>3097</v>
      </c>
      <c r="Q2889" s="15" t="str">
        <f t="shared" si="44"/>
        <v>54 - LANEUVEVILLE-DERRIERE-FOUG</v>
      </c>
      <c r="R2889" s="146"/>
      <c r="S2889" s="146"/>
      <c r="T2889" s="80" t="s">
        <v>213</v>
      </c>
    </row>
    <row r="2890" spans="14:20">
      <c r="N2890" s="80">
        <v>54</v>
      </c>
      <c r="O2890" s="80">
        <v>54306</v>
      </c>
      <c r="P2890" s="80" t="s">
        <v>3098</v>
      </c>
      <c r="Q2890" s="15" t="str">
        <f t="shared" si="44"/>
        <v>54 - LAY-SAINT-REMY</v>
      </c>
      <c r="R2890" s="146"/>
      <c r="S2890" s="146"/>
      <c r="T2890" s="80" t="s">
        <v>213</v>
      </c>
    </row>
    <row r="2891" spans="14:20">
      <c r="N2891" s="80">
        <v>54</v>
      </c>
      <c r="O2891" s="80">
        <v>54327</v>
      </c>
      <c r="P2891" s="80" t="s">
        <v>3099</v>
      </c>
      <c r="Q2891" s="15" t="str">
        <f t="shared" si="44"/>
        <v>54 - LUCEY</v>
      </c>
      <c r="R2891" s="146"/>
      <c r="S2891" s="146"/>
      <c r="T2891" s="80" t="s">
        <v>213</v>
      </c>
    </row>
    <row r="2892" spans="14:20">
      <c r="N2892" s="80">
        <v>54</v>
      </c>
      <c r="O2892" s="80">
        <v>54343</v>
      </c>
      <c r="P2892" s="80" t="s">
        <v>3100</v>
      </c>
      <c r="Q2892" s="15" t="str">
        <f t="shared" ref="Q2892:Q2955" si="45">CONCATENATE(N2892," - ",P2892)</f>
        <v>54 - MANDRES-AUX-QUATRE-TOURS</v>
      </c>
      <c r="R2892" s="146"/>
      <c r="S2892" s="146"/>
      <c r="T2892" s="80" t="s">
        <v>213</v>
      </c>
    </row>
    <row r="2893" spans="14:20">
      <c r="N2893" s="80">
        <v>54</v>
      </c>
      <c r="O2893" s="80">
        <v>54346</v>
      </c>
      <c r="P2893" s="80" t="s">
        <v>3101</v>
      </c>
      <c r="Q2893" s="15" t="str">
        <f t="shared" si="45"/>
        <v>54 - MANONCOURT-EN-WOEVRE</v>
      </c>
      <c r="R2893" s="146"/>
      <c r="S2893" s="146"/>
      <c r="T2893" s="80" t="s">
        <v>213</v>
      </c>
    </row>
    <row r="2894" spans="14:20">
      <c r="N2894" s="80">
        <v>54</v>
      </c>
      <c r="O2894" s="80">
        <v>54348</v>
      </c>
      <c r="P2894" s="80" t="s">
        <v>3102</v>
      </c>
      <c r="Q2894" s="15" t="str">
        <f t="shared" si="45"/>
        <v>54 - MANONVILLE</v>
      </c>
      <c r="R2894" s="146"/>
      <c r="S2894" s="146"/>
      <c r="T2894" s="80" t="s">
        <v>213</v>
      </c>
    </row>
    <row r="2895" spans="14:20">
      <c r="N2895" s="80">
        <v>54</v>
      </c>
      <c r="O2895" s="80">
        <v>54360</v>
      </c>
      <c r="P2895" s="80" t="s">
        <v>3103</v>
      </c>
      <c r="Q2895" s="15" t="str">
        <f t="shared" si="45"/>
        <v>54 - MENIL-LA-TOUR</v>
      </c>
      <c r="R2895" s="146"/>
      <c r="S2895" s="146"/>
      <c r="T2895" s="80" t="s">
        <v>213</v>
      </c>
    </row>
    <row r="2896" spans="14:20">
      <c r="N2896" s="80">
        <v>54</v>
      </c>
      <c r="O2896" s="80">
        <v>54370</v>
      </c>
      <c r="P2896" s="80" t="s">
        <v>3104</v>
      </c>
      <c r="Q2896" s="15" t="str">
        <f t="shared" si="45"/>
        <v>54 - MINORVILLE</v>
      </c>
      <c r="R2896" s="146"/>
      <c r="S2896" s="146"/>
      <c r="T2896" s="80" t="s">
        <v>213</v>
      </c>
    </row>
    <row r="2897" spans="14:20">
      <c r="N2897" s="80">
        <v>54</v>
      </c>
      <c r="O2897" s="80">
        <v>54404</v>
      </c>
      <c r="P2897" s="80" t="s">
        <v>3105</v>
      </c>
      <c r="Q2897" s="15" t="str">
        <f t="shared" si="45"/>
        <v>54 - NOVIANT-AUX-PRES</v>
      </c>
      <c r="R2897" s="146"/>
      <c r="S2897" s="146"/>
      <c r="T2897" s="80" t="s">
        <v>213</v>
      </c>
    </row>
    <row r="2898" spans="14:20">
      <c r="N2898" s="80">
        <v>54</v>
      </c>
      <c r="O2898" s="80">
        <v>54414</v>
      </c>
      <c r="P2898" s="80" t="s">
        <v>3106</v>
      </c>
      <c r="Q2898" s="15" t="str">
        <f t="shared" si="45"/>
        <v>54 - PAGNEY-DERRIERE-BARINE</v>
      </c>
      <c r="R2898" s="146"/>
      <c r="S2898" s="146"/>
      <c r="T2898" s="80" t="s">
        <v>213</v>
      </c>
    </row>
    <row r="2899" spans="14:20">
      <c r="N2899" s="80">
        <v>54</v>
      </c>
      <c r="O2899" s="80">
        <v>54416</v>
      </c>
      <c r="P2899" s="80" t="s">
        <v>3107</v>
      </c>
      <c r="Q2899" s="15" t="str">
        <f t="shared" si="45"/>
        <v>54 - PANNES</v>
      </c>
      <c r="R2899" s="146"/>
      <c r="S2899" s="146"/>
      <c r="T2899" s="80" t="s">
        <v>213</v>
      </c>
    </row>
    <row r="2900" spans="14:20">
      <c r="N2900" s="80">
        <v>54</v>
      </c>
      <c r="O2900" s="80">
        <v>54420</v>
      </c>
      <c r="P2900" s="80" t="s">
        <v>3108</v>
      </c>
      <c r="Q2900" s="15" t="str">
        <f t="shared" si="45"/>
        <v>54 - PETIT-FAILLY</v>
      </c>
      <c r="R2900" s="146"/>
      <c r="S2900" s="146"/>
      <c r="T2900" s="80" t="s">
        <v>213</v>
      </c>
    </row>
    <row r="2901" spans="14:20">
      <c r="N2901" s="80">
        <v>54</v>
      </c>
      <c r="O2901" s="80">
        <v>54453</v>
      </c>
      <c r="P2901" s="80" t="s">
        <v>3109</v>
      </c>
      <c r="Q2901" s="15" t="str">
        <f t="shared" si="45"/>
        <v>54 - REMBERCOURT-SUR-MAD</v>
      </c>
      <c r="R2901" s="146"/>
      <c r="S2901" s="146"/>
      <c r="T2901" s="80" t="s">
        <v>213</v>
      </c>
    </row>
    <row r="2902" spans="14:20">
      <c r="N2902" s="80">
        <v>54</v>
      </c>
      <c r="O2902" s="80">
        <v>54466</v>
      </c>
      <c r="P2902" s="80" t="s">
        <v>3110</v>
      </c>
      <c r="Q2902" s="15" t="str">
        <f t="shared" si="45"/>
        <v>54 - ROYAUMEIX</v>
      </c>
      <c r="R2902" s="146"/>
      <c r="S2902" s="146"/>
      <c r="T2902" s="80" t="s">
        <v>213</v>
      </c>
    </row>
    <row r="2903" spans="14:20">
      <c r="N2903" s="80">
        <v>54</v>
      </c>
      <c r="O2903" s="80">
        <v>54470</v>
      </c>
      <c r="P2903" s="80" t="s">
        <v>3111</v>
      </c>
      <c r="Q2903" s="15" t="str">
        <f t="shared" si="45"/>
        <v>54 - SAINT-BAUSSANT</v>
      </c>
      <c r="R2903" s="146"/>
      <c r="S2903" s="146"/>
      <c r="T2903" s="80" t="s">
        <v>213</v>
      </c>
    </row>
    <row r="2904" spans="14:20">
      <c r="N2904" s="80">
        <v>54</v>
      </c>
      <c r="O2904" s="80">
        <v>54477</v>
      </c>
      <c r="P2904" s="80" t="s">
        <v>3112</v>
      </c>
      <c r="Q2904" s="15" t="str">
        <f t="shared" si="45"/>
        <v>54 - SAINT-JULIEN-LES-GORZE</v>
      </c>
      <c r="R2904" s="146"/>
      <c r="S2904" s="146"/>
      <c r="T2904" s="80" t="s">
        <v>213</v>
      </c>
    </row>
    <row r="2905" spans="14:20">
      <c r="N2905" s="80">
        <v>54</v>
      </c>
      <c r="O2905" s="80">
        <v>54492</v>
      </c>
      <c r="P2905" s="80" t="s">
        <v>3113</v>
      </c>
      <c r="Q2905" s="15" t="str">
        <f t="shared" si="45"/>
        <v>54 - SANZEY</v>
      </c>
      <c r="R2905" s="146"/>
      <c r="S2905" s="146"/>
      <c r="T2905" s="80" t="s">
        <v>213</v>
      </c>
    </row>
    <row r="2906" spans="14:20">
      <c r="N2906" s="80">
        <v>54</v>
      </c>
      <c r="O2906" s="80">
        <v>54499</v>
      </c>
      <c r="P2906" s="80" t="s">
        <v>3114</v>
      </c>
      <c r="Q2906" s="15" t="str">
        <f t="shared" si="45"/>
        <v>54 - SEICHEPREY</v>
      </c>
      <c r="R2906" s="146"/>
      <c r="S2906" s="146"/>
      <c r="T2906" s="80" t="s">
        <v>213</v>
      </c>
    </row>
    <row r="2907" spans="14:20">
      <c r="N2907" s="80">
        <v>54</v>
      </c>
      <c r="O2907" s="80">
        <v>54511</v>
      </c>
      <c r="P2907" s="80" t="s">
        <v>3115</v>
      </c>
      <c r="Q2907" s="15" t="str">
        <f t="shared" si="45"/>
        <v>54 - SPONVILLE</v>
      </c>
      <c r="R2907" s="146"/>
      <c r="S2907" s="146"/>
      <c r="T2907" s="80" t="s">
        <v>213</v>
      </c>
    </row>
    <row r="2908" spans="14:20">
      <c r="N2908" s="80">
        <v>54</v>
      </c>
      <c r="O2908" s="80">
        <v>54518</v>
      </c>
      <c r="P2908" s="80" t="s">
        <v>3116</v>
      </c>
      <c r="Q2908" s="15" t="str">
        <f t="shared" si="45"/>
        <v>54 - THIAUCOURT-REGNIEVILLE</v>
      </c>
      <c r="R2908" s="146"/>
      <c r="S2908" s="146"/>
      <c r="T2908" s="80" t="s">
        <v>213</v>
      </c>
    </row>
    <row r="2909" spans="14:20">
      <c r="N2909" s="80">
        <v>54</v>
      </c>
      <c r="O2909" s="80">
        <v>54528</v>
      </c>
      <c r="P2909" s="80" t="s">
        <v>3117</v>
      </c>
      <c r="Q2909" s="15" t="str">
        <f t="shared" si="45"/>
        <v>54 - TOUL</v>
      </c>
      <c r="R2909" s="146"/>
      <c r="S2909" s="146"/>
      <c r="T2909" s="80" t="s">
        <v>213</v>
      </c>
    </row>
    <row r="2910" spans="14:20">
      <c r="N2910" s="80">
        <v>54</v>
      </c>
      <c r="O2910" s="80">
        <v>54532</v>
      </c>
      <c r="P2910" s="80" t="s">
        <v>3118</v>
      </c>
      <c r="Q2910" s="15" t="str">
        <f t="shared" si="45"/>
        <v>54 - TREMBLECOURT</v>
      </c>
      <c r="R2910" s="146"/>
      <c r="S2910" s="146"/>
      <c r="T2910" s="80" t="s">
        <v>213</v>
      </c>
    </row>
    <row r="2911" spans="14:20">
      <c r="N2911" s="80">
        <v>54</v>
      </c>
      <c r="O2911" s="80">
        <v>54534</v>
      </c>
      <c r="P2911" s="80" t="s">
        <v>3119</v>
      </c>
      <c r="Q2911" s="15" t="str">
        <f t="shared" si="45"/>
        <v>54 - TRONDES</v>
      </c>
      <c r="R2911" s="146"/>
      <c r="S2911" s="146"/>
      <c r="T2911" s="80" t="s">
        <v>213</v>
      </c>
    </row>
    <row r="2912" spans="14:20">
      <c r="N2912" s="80">
        <v>54</v>
      </c>
      <c r="O2912" s="80">
        <v>54564</v>
      </c>
      <c r="P2912" s="80" t="s">
        <v>3120</v>
      </c>
      <c r="Q2912" s="15" t="str">
        <f t="shared" si="45"/>
        <v>54 - VIEVILLE-EN-HAYE</v>
      </c>
      <c r="R2912" s="146"/>
      <c r="S2912" s="146"/>
      <c r="T2912" s="80" t="s">
        <v>213</v>
      </c>
    </row>
    <row r="2913" spans="14:20">
      <c r="N2913" s="80">
        <v>54</v>
      </c>
      <c r="O2913" s="80">
        <v>54594</v>
      </c>
      <c r="P2913" s="80" t="s">
        <v>3121</v>
      </c>
      <c r="Q2913" s="15" t="str">
        <f t="shared" si="45"/>
        <v>54 - XAMMES</v>
      </c>
      <c r="R2913" s="146"/>
      <c r="S2913" s="146"/>
      <c r="T2913" s="80" t="s">
        <v>213</v>
      </c>
    </row>
    <row r="2914" spans="14:20">
      <c r="N2914" s="80">
        <v>54</v>
      </c>
      <c r="O2914" s="80">
        <v>54599</v>
      </c>
      <c r="P2914" s="80" t="s">
        <v>3122</v>
      </c>
      <c r="Q2914" s="15" t="str">
        <f t="shared" si="45"/>
        <v>54 - XONVILLE</v>
      </c>
      <c r="R2914" s="146"/>
      <c r="S2914" s="146"/>
      <c r="T2914" s="80" t="s">
        <v>213</v>
      </c>
    </row>
    <row r="2915" spans="14:20">
      <c r="N2915" s="80">
        <v>55</v>
      </c>
      <c r="O2915" s="80">
        <v>55008</v>
      </c>
      <c r="P2915" s="80" t="s">
        <v>3123</v>
      </c>
      <c r="Q2915" s="15" t="str">
        <f t="shared" si="45"/>
        <v>55 - AMEL-SUR-L'ETANG</v>
      </c>
      <c r="R2915" s="146"/>
      <c r="S2915" s="146"/>
      <c r="T2915" s="80" t="s">
        <v>213</v>
      </c>
    </row>
    <row r="2916" spans="14:20">
      <c r="N2916" s="80">
        <v>55</v>
      </c>
      <c r="O2916" s="80">
        <v>55012</v>
      </c>
      <c r="P2916" s="80" t="s">
        <v>3124</v>
      </c>
      <c r="Q2916" s="15" t="str">
        <f t="shared" si="45"/>
        <v>55 - APREMONT-LA-FORET</v>
      </c>
      <c r="R2916" s="146">
        <v>44813</v>
      </c>
      <c r="S2916" s="146"/>
      <c r="T2916" s="80" t="s">
        <v>213</v>
      </c>
    </row>
    <row r="2917" spans="14:20">
      <c r="N2917" s="80">
        <v>55</v>
      </c>
      <c r="O2917" s="80">
        <v>55021</v>
      </c>
      <c r="P2917" s="80" t="s">
        <v>3125</v>
      </c>
      <c r="Q2917" s="15" t="str">
        <f t="shared" si="45"/>
        <v>55 - AVILLERS-SAINTE-CROIX</v>
      </c>
      <c r="R2917" s="146"/>
      <c r="S2917" s="146"/>
      <c r="T2917" s="80" t="s">
        <v>213</v>
      </c>
    </row>
    <row r="2918" spans="14:20">
      <c r="N2918" s="80">
        <v>55</v>
      </c>
      <c r="O2918" s="80">
        <v>55024</v>
      </c>
      <c r="P2918" s="80" t="s">
        <v>3126</v>
      </c>
      <c r="Q2918" s="15" t="str">
        <f t="shared" si="45"/>
        <v>55 - AZANNES-ET-SOUMAZANNES</v>
      </c>
      <c r="R2918" s="146"/>
      <c r="S2918" s="146"/>
      <c r="T2918" s="80" t="s">
        <v>213</v>
      </c>
    </row>
    <row r="2919" spans="14:20">
      <c r="N2919" s="80">
        <v>55</v>
      </c>
      <c r="O2919" s="80">
        <v>55027</v>
      </c>
      <c r="P2919" s="80" t="s">
        <v>3127</v>
      </c>
      <c r="Q2919" s="15" t="str">
        <f t="shared" si="45"/>
        <v>55 - BANNONCOURT</v>
      </c>
      <c r="R2919" s="146">
        <v>44813</v>
      </c>
      <c r="S2919" s="146"/>
      <c r="T2919" s="80" t="s">
        <v>213</v>
      </c>
    </row>
    <row r="2920" spans="14:20">
      <c r="N2920" s="80">
        <v>55</v>
      </c>
      <c r="O2920" s="80">
        <v>55032</v>
      </c>
      <c r="P2920" s="80" t="s">
        <v>3128</v>
      </c>
      <c r="Q2920" s="15" t="str">
        <f t="shared" si="45"/>
        <v>55 - BAUDREMONT</v>
      </c>
      <c r="R2920" s="146">
        <v>44813</v>
      </c>
      <c r="S2920" s="146"/>
      <c r="T2920" s="80" t="s">
        <v>213</v>
      </c>
    </row>
    <row r="2921" spans="14:20">
      <c r="N2921" s="80">
        <v>55</v>
      </c>
      <c r="O2921" s="80">
        <v>55039</v>
      </c>
      <c r="P2921" s="80" t="s">
        <v>3129</v>
      </c>
      <c r="Q2921" s="15" t="str">
        <f t="shared" si="45"/>
        <v>55 - BEAUMONT-EN-VERDUNOIS</v>
      </c>
      <c r="R2921" s="146"/>
      <c r="S2921" s="146"/>
      <c r="T2921" s="80" t="s">
        <v>213</v>
      </c>
    </row>
    <row r="2922" spans="14:20">
      <c r="N2922" s="80">
        <v>55</v>
      </c>
      <c r="O2922" s="80">
        <v>55046</v>
      </c>
      <c r="P2922" s="80" t="s">
        <v>3130</v>
      </c>
      <c r="Q2922" s="15" t="str">
        <f t="shared" si="45"/>
        <v>55 - BENEY-EN-WOEVRE</v>
      </c>
      <c r="R2922" s="146"/>
      <c r="S2922" s="146"/>
      <c r="T2922" s="80" t="s">
        <v>213</v>
      </c>
    </row>
    <row r="2923" spans="14:20">
      <c r="N2923" s="80">
        <v>55</v>
      </c>
      <c r="O2923" s="80">
        <v>55053</v>
      </c>
      <c r="P2923" s="80" t="s">
        <v>3131</v>
      </c>
      <c r="Q2923" s="15" t="str">
        <f t="shared" si="45"/>
        <v>55 - BILLY-SOUS-MANGIENNES</v>
      </c>
      <c r="R2923" s="146"/>
      <c r="S2923" s="146"/>
      <c r="T2923" s="80" t="s">
        <v>213</v>
      </c>
    </row>
    <row r="2924" spans="14:20">
      <c r="N2924" s="80">
        <v>55</v>
      </c>
      <c r="O2924" s="80">
        <v>55054</v>
      </c>
      <c r="P2924" s="80" t="s">
        <v>3132</v>
      </c>
      <c r="Q2924" s="15" t="str">
        <f t="shared" si="45"/>
        <v>55 - BISLEE</v>
      </c>
      <c r="R2924" s="146">
        <v>44813</v>
      </c>
      <c r="S2924" s="146"/>
      <c r="T2924" s="80" t="s">
        <v>213</v>
      </c>
    </row>
    <row r="2925" spans="14:20">
      <c r="N2925" s="80">
        <v>55</v>
      </c>
      <c r="O2925" s="80">
        <v>55058</v>
      </c>
      <c r="P2925" s="80" t="s">
        <v>3133</v>
      </c>
      <c r="Q2925" s="15" t="str">
        <f t="shared" si="45"/>
        <v>55 - BONCOURT-SUR-MEUSE</v>
      </c>
      <c r="R2925" s="146">
        <v>44813</v>
      </c>
      <c r="S2925" s="146"/>
      <c r="T2925" s="80" t="s">
        <v>213</v>
      </c>
    </row>
    <row r="2926" spans="14:20">
      <c r="N2926" s="80">
        <v>55</v>
      </c>
      <c r="O2926" s="80">
        <v>55062</v>
      </c>
      <c r="P2926" s="80" t="s">
        <v>3134</v>
      </c>
      <c r="Q2926" s="15" t="str">
        <f t="shared" si="45"/>
        <v>55 - BOUCONVILLE-SUR-MADT</v>
      </c>
      <c r="R2926" s="146"/>
      <c r="S2926" s="146"/>
      <c r="T2926" s="80" t="s">
        <v>213</v>
      </c>
    </row>
    <row r="2927" spans="14:20">
      <c r="N2927" s="80">
        <v>55</v>
      </c>
      <c r="O2927" s="80">
        <v>55070</v>
      </c>
      <c r="P2927" s="80" t="s">
        <v>3135</v>
      </c>
      <c r="Q2927" s="15" t="str">
        <f t="shared" si="45"/>
        <v>55 - BRABANT-SUR-MEUSE</v>
      </c>
      <c r="R2927" s="146"/>
      <c r="S2927" s="146"/>
      <c r="T2927" s="80" t="s">
        <v>213</v>
      </c>
    </row>
    <row r="2928" spans="14:20">
      <c r="N2928" s="80">
        <v>55</v>
      </c>
      <c r="O2928" s="80">
        <v>55076</v>
      </c>
      <c r="P2928" s="80" t="s">
        <v>3136</v>
      </c>
      <c r="Q2928" s="15" t="str">
        <f t="shared" si="45"/>
        <v>55 - BREHEVILLE</v>
      </c>
      <c r="R2928" s="146"/>
      <c r="S2928" s="146"/>
      <c r="T2928" s="80" t="s">
        <v>213</v>
      </c>
    </row>
    <row r="2929" spans="14:20">
      <c r="N2929" s="80">
        <v>55</v>
      </c>
      <c r="O2929" s="80">
        <v>55085</v>
      </c>
      <c r="P2929" s="80" t="s">
        <v>3137</v>
      </c>
      <c r="Q2929" s="15" t="str">
        <f t="shared" si="45"/>
        <v>55 - BROUSSEY-RAULECOURT</v>
      </c>
      <c r="R2929" s="146"/>
      <c r="S2929" s="146"/>
      <c r="T2929" s="80" t="s">
        <v>213</v>
      </c>
    </row>
    <row r="2930" spans="14:20">
      <c r="N2930" s="80">
        <v>55</v>
      </c>
      <c r="O2930" s="80">
        <v>55093</v>
      </c>
      <c r="P2930" s="80" t="s">
        <v>3138</v>
      </c>
      <c r="Q2930" s="15" t="str">
        <f t="shared" si="45"/>
        <v>55 - BUXIERES-SOUS-LES-COTES</v>
      </c>
      <c r="R2930" s="146"/>
      <c r="S2930" s="146"/>
      <c r="T2930" s="80" t="s">
        <v>213</v>
      </c>
    </row>
    <row r="2931" spans="14:20">
      <c r="N2931" s="80">
        <v>55</v>
      </c>
      <c r="O2931" s="80">
        <v>55096</v>
      </c>
      <c r="P2931" s="80" t="s">
        <v>3139</v>
      </c>
      <c r="Q2931" s="15" t="str">
        <f t="shared" si="45"/>
        <v>55 - CHAILLON</v>
      </c>
      <c r="R2931" s="146"/>
      <c r="S2931" s="146"/>
      <c r="T2931" s="80" t="s">
        <v>213</v>
      </c>
    </row>
    <row r="2932" spans="14:20">
      <c r="N2932" s="80">
        <v>55</v>
      </c>
      <c r="O2932" s="80">
        <v>55107</v>
      </c>
      <c r="P2932" s="80" t="s">
        <v>3140</v>
      </c>
      <c r="Q2932" s="15" t="str">
        <f t="shared" si="45"/>
        <v>55 - CHAUMONT-DEVANT-DAMVILLERS</v>
      </c>
      <c r="R2932" s="146"/>
      <c r="S2932" s="146"/>
      <c r="T2932" s="80" t="s">
        <v>213</v>
      </c>
    </row>
    <row r="2933" spans="14:20">
      <c r="N2933" s="80">
        <v>55</v>
      </c>
      <c r="O2933" s="80">
        <v>55111</v>
      </c>
      <c r="P2933" s="80" t="s">
        <v>3141</v>
      </c>
      <c r="Q2933" s="15" t="str">
        <f t="shared" si="45"/>
        <v>55 - CHAUVONCOURT</v>
      </c>
      <c r="R2933" s="146">
        <v>44813</v>
      </c>
      <c r="S2933" s="146"/>
      <c r="T2933" s="80" t="s">
        <v>213</v>
      </c>
    </row>
    <row r="2934" spans="14:20">
      <c r="N2934" s="80">
        <v>55</v>
      </c>
      <c r="O2934" s="80">
        <v>55114</v>
      </c>
      <c r="P2934" s="80" t="s">
        <v>3142</v>
      </c>
      <c r="Q2934" s="15" t="str">
        <f t="shared" si="45"/>
        <v>55 - CHONVILLE-MALAUMONT</v>
      </c>
      <c r="R2934" s="146">
        <v>44813</v>
      </c>
      <c r="S2934" s="146"/>
      <c r="T2934" s="80" t="s">
        <v>213</v>
      </c>
    </row>
    <row r="2935" spans="14:20">
      <c r="N2935" s="80">
        <v>55</v>
      </c>
      <c r="O2935" s="80">
        <v>55124</v>
      </c>
      <c r="P2935" s="80" t="s">
        <v>3143</v>
      </c>
      <c r="Q2935" s="15" t="str">
        <f t="shared" si="45"/>
        <v>55 - CONSENVOYE</v>
      </c>
      <c r="R2935" s="146"/>
      <c r="S2935" s="146"/>
      <c r="T2935" s="80" t="s">
        <v>213</v>
      </c>
    </row>
    <row r="2936" spans="14:20">
      <c r="N2936" s="80">
        <v>55</v>
      </c>
      <c r="O2936" s="80">
        <v>55127</v>
      </c>
      <c r="P2936" s="80" t="s">
        <v>3144</v>
      </c>
      <c r="Q2936" s="15" t="str">
        <f t="shared" si="45"/>
        <v>55 - COURCELLES-EN-BARROIS</v>
      </c>
      <c r="R2936" s="146">
        <v>44813</v>
      </c>
      <c r="S2936" s="146"/>
      <c r="T2936" s="80" t="s">
        <v>213</v>
      </c>
    </row>
    <row r="2937" spans="14:20">
      <c r="N2937" s="80">
        <v>55</v>
      </c>
      <c r="O2937" s="80">
        <v>55145</v>
      </c>
      <c r="P2937" s="80" t="s">
        <v>3145</v>
      </c>
      <c r="Q2937" s="15" t="str">
        <f t="shared" si="45"/>
        <v>55 - DAMVILLERS</v>
      </c>
      <c r="R2937" s="146"/>
      <c r="S2937" s="146"/>
      <c r="T2937" s="80" t="s">
        <v>213</v>
      </c>
    </row>
    <row r="2938" spans="14:20">
      <c r="N2938" s="80">
        <v>55</v>
      </c>
      <c r="O2938" s="80">
        <v>55149</v>
      </c>
      <c r="P2938" s="80" t="s">
        <v>3146</v>
      </c>
      <c r="Q2938" s="15" t="str">
        <f t="shared" si="45"/>
        <v>55 - DELUT</v>
      </c>
      <c r="R2938" s="146"/>
      <c r="S2938" s="146"/>
      <c r="T2938" s="80" t="s">
        <v>213</v>
      </c>
    </row>
    <row r="2939" spans="14:20">
      <c r="N2939" s="80">
        <v>55</v>
      </c>
      <c r="O2939" s="80">
        <v>55153</v>
      </c>
      <c r="P2939" s="80" t="s">
        <v>3147</v>
      </c>
      <c r="Q2939" s="15" t="str">
        <f t="shared" si="45"/>
        <v>55 - DIEPPE-SOUS-DOUAUMONT</v>
      </c>
      <c r="R2939" s="146"/>
      <c r="S2939" s="146"/>
      <c r="T2939" s="80" t="s">
        <v>213</v>
      </c>
    </row>
    <row r="2940" spans="14:20">
      <c r="N2940" s="80">
        <v>55</v>
      </c>
      <c r="O2940" s="80">
        <v>55156</v>
      </c>
      <c r="P2940" s="80" t="s">
        <v>3148</v>
      </c>
      <c r="Q2940" s="15" t="str">
        <f t="shared" si="45"/>
        <v>55 - DOMBRAS</v>
      </c>
      <c r="R2940" s="146"/>
      <c r="S2940" s="146"/>
      <c r="T2940" s="80" t="s">
        <v>213</v>
      </c>
    </row>
    <row r="2941" spans="14:20">
      <c r="N2941" s="80">
        <v>55</v>
      </c>
      <c r="O2941" s="80">
        <v>55159</v>
      </c>
      <c r="P2941" s="80" t="s">
        <v>3149</v>
      </c>
      <c r="Q2941" s="15" t="str">
        <f t="shared" si="45"/>
        <v>55 - DOMPCEVRIN</v>
      </c>
      <c r="R2941" s="146">
        <v>44813</v>
      </c>
      <c r="S2941" s="146"/>
      <c r="T2941" s="80" t="s">
        <v>213</v>
      </c>
    </row>
    <row r="2942" spans="14:20">
      <c r="N2942" s="80">
        <v>55</v>
      </c>
      <c r="O2942" s="80">
        <v>55163</v>
      </c>
      <c r="P2942" s="80" t="s">
        <v>3150</v>
      </c>
      <c r="Q2942" s="15" t="str">
        <f t="shared" si="45"/>
        <v>55 - DONCOURT-AUX-TEMPLIERS</v>
      </c>
      <c r="R2942" s="146"/>
      <c r="S2942" s="146"/>
      <c r="T2942" s="80" t="s">
        <v>213</v>
      </c>
    </row>
    <row r="2943" spans="14:20">
      <c r="N2943" s="80">
        <v>55</v>
      </c>
      <c r="O2943" s="80">
        <v>55168</v>
      </c>
      <c r="P2943" s="80" t="s">
        <v>3151</v>
      </c>
      <c r="Q2943" s="15" t="str">
        <f t="shared" si="45"/>
        <v>55 - DUZEY</v>
      </c>
      <c r="R2943" s="146"/>
      <c r="S2943" s="146"/>
      <c r="T2943" s="80" t="s">
        <v>213</v>
      </c>
    </row>
    <row r="2944" spans="14:20">
      <c r="N2944" s="80">
        <v>55</v>
      </c>
      <c r="O2944" s="80">
        <v>55170</v>
      </c>
      <c r="P2944" s="80" t="s">
        <v>3152</v>
      </c>
      <c r="Q2944" s="15" t="str">
        <f t="shared" si="45"/>
        <v>55 - ECUREY-EN-VERDUNOIS</v>
      </c>
      <c r="R2944" s="146"/>
      <c r="S2944" s="146"/>
      <c r="T2944" s="80" t="s">
        <v>213</v>
      </c>
    </row>
    <row r="2945" spans="14:20">
      <c r="N2945" s="80">
        <v>55</v>
      </c>
      <c r="O2945" s="80">
        <v>55181</v>
      </c>
      <c r="P2945" s="80" t="s">
        <v>3153</v>
      </c>
      <c r="Q2945" s="15" t="str">
        <f t="shared" si="45"/>
        <v>55 - ETAIN</v>
      </c>
      <c r="R2945" s="146"/>
      <c r="S2945" s="146"/>
      <c r="T2945" s="80" t="s">
        <v>213</v>
      </c>
    </row>
    <row r="2946" spans="14:20">
      <c r="N2946" s="80">
        <v>55</v>
      </c>
      <c r="O2946" s="80">
        <v>55182</v>
      </c>
      <c r="P2946" s="80" t="s">
        <v>3154</v>
      </c>
      <c r="Q2946" s="15" t="str">
        <f t="shared" si="45"/>
        <v>55 - ETON</v>
      </c>
      <c r="R2946" s="146"/>
      <c r="S2946" s="146"/>
      <c r="T2946" s="80" t="s">
        <v>213</v>
      </c>
    </row>
    <row r="2947" spans="14:20">
      <c r="N2947" s="80">
        <v>55</v>
      </c>
      <c r="O2947" s="80">
        <v>55183</v>
      </c>
      <c r="P2947" s="80" t="s">
        <v>3155</v>
      </c>
      <c r="Q2947" s="15" t="str">
        <f t="shared" si="45"/>
        <v>55 - ETRAYE</v>
      </c>
      <c r="R2947" s="146"/>
      <c r="S2947" s="146"/>
      <c r="T2947" s="80" t="s">
        <v>213</v>
      </c>
    </row>
    <row r="2948" spans="14:20">
      <c r="N2948" s="80">
        <v>55</v>
      </c>
      <c r="O2948" s="80">
        <v>55184</v>
      </c>
      <c r="P2948" s="80" t="s">
        <v>3156</v>
      </c>
      <c r="Q2948" s="15" t="str">
        <f t="shared" si="45"/>
        <v>55 - EUVILLE</v>
      </c>
      <c r="R2948" s="146"/>
      <c r="S2948" s="146"/>
      <c r="T2948" s="80" t="s">
        <v>213</v>
      </c>
    </row>
    <row r="2949" spans="14:20">
      <c r="N2949" s="80">
        <v>55</v>
      </c>
      <c r="O2949" s="80">
        <v>55191</v>
      </c>
      <c r="P2949" s="80" t="s">
        <v>3157</v>
      </c>
      <c r="Q2949" s="15" t="str">
        <f t="shared" si="45"/>
        <v>55 - FOAMEIX-ORNEL</v>
      </c>
      <c r="R2949" s="146"/>
      <c r="S2949" s="146"/>
      <c r="T2949" s="80" t="s">
        <v>213</v>
      </c>
    </row>
    <row r="2950" spans="14:20">
      <c r="N2950" s="80">
        <v>55</v>
      </c>
      <c r="O2950" s="80">
        <v>55196</v>
      </c>
      <c r="P2950" s="80" t="s">
        <v>3158</v>
      </c>
      <c r="Q2950" s="15" t="str">
        <f t="shared" si="45"/>
        <v>55 - FREMEREVILLE-SOUS-LES-COTES</v>
      </c>
      <c r="R2950" s="146"/>
      <c r="S2950" s="146"/>
      <c r="T2950" s="80" t="s">
        <v>213</v>
      </c>
    </row>
    <row r="2951" spans="14:20">
      <c r="N2951" s="80">
        <v>55</v>
      </c>
      <c r="O2951" s="80">
        <v>55197</v>
      </c>
      <c r="P2951" s="80" t="s">
        <v>3159</v>
      </c>
      <c r="Q2951" s="15" t="str">
        <f t="shared" si="45"/>
        <v>55 - FRESNES-AU-MONT</v>
      </c>
      <c r="R2951" s="146">
        <v>44813</v>
      </c>
      <c r="S2951" s="146"/>
      <c r="T2951" s="80" t="s">
        <v>213</v>
      </c>
    </row>
    <row r="2952" spans="14:20">
      <c r="N2952" s="80">
        <v>55</v>
      </c>
      <c r="O2952" s="80">
        <v>55201</v>
      </c>
      <c r="P2952" s="80" t="s">
        <v>3160</v>
      </c>
      <c r="Q2952" s="15" t="str">
        <f t="shared" si="45"/>
        <v>55 - FROMEZEY</v>
      </c>
      <c r="R2952" s="146"/>
      <c r="S2952" s="146"/>
      <c r="T2952" s="80" t="s">
        <v>213</v>
      </c>
    </row>
    <row r="2953" spans="14:20">
      <c r="N2953" s="80">
        <v>55</v>
      </c>
      <c r="O2953" s="80">
        <v>55210</v>
      </c>
      <c r="P2953" s="80" t="s">
        <v>3161</v>
      </c>
      <c r="Q2953" s="15" t="str">
        <f t="shared" si="45"/>
        <v>55 - GIMECOURT</v>
      </c>
      <c r="R2953" s="146">
        <v>44813</v>
      </c>
      <c r="S2953" s="146"/>
      <c r="T2953" s="80" t="s">
        <v>213</v>
      </c>
    </row>
    <row r="2954" spans="14:20">
      <c r="N2954" s="80">
        <v>55</v>
      </c>
      <c r="O2954" s="80">
        <v>55211</v>
      </c>
      <c r="P2954" s="80" t="s">
        <v>3162</v>
      </c>
      <c r="Q2954" s="15" t="str">
        <f t="shared" si="45"/>
        <v>55 - GINCREY</v>
      </c>
      <c r="R2954" s="146"/>
      <c r="S2954" s="146"/>
      <c r="T2954" s="80" t="s">
        <v>213</v>
      </c>
    </row>
    <row r="2955" spans="14:20">
      <c r="N2955" s="80">
        <v>55</v>
      </c>
      <c r="O2955" s="80">
        <v>55212</v>
      </c>
      <c r="P2955" s="80" t="s">
        <v>3163</v>
      </c>
      <c r="Q2955" s="15" t="str">
        <f t="shared" si="45"/>
        <v>55 - GIRAUVOISIN</v>
      </c>
      <c r="R2955" s="146"/>
      <c r="S2955" s="146"/>
      <c r="T2955" s="80" t="s">
        <v>213</v>
      </c>
    </row>
    <row r="2956" spans="14:20">
      <c r="N2956" s="80">
        <v>55</v>
      </c>
      <c r="O2956" s="80">
        <v>55216</v>
      </c>
      <c r="P2956" s="80" t="s">
        <v>3164</v>
      </c>
      <c r="Q2956" s="15" t="str">
        <f t="shared" ref="Q2956:Q3019" si="46">CONCATENATE(N2956," - ",P2956)</f>
        <v>55 - GOURAINCOURT</v>
      </c>
      <c r="R2956" s="146"/>
      <c r="S2956" s="146"/>
      <c r="T2956" s="80" t="s">
        <v>213</v>
      </c>
    </row>
    <row r="2957" spans="14:20">
      <c r="N2957" s="80">
        <v>55</v>
      </c>
      <c r="O2957" s="80">
        <v>55218</v>
      </c>
      <c r="P2957" s="80" t="s">
        <v>3165</v>
      </c>
      <c r="Q2957" s="15" t="str">
        <f t="shared" si="46"/>
        <v>55 - GREMILLY</v>
      </c>
      <c r="R2957" s="146"/>
      <c r="S2957" s="146"/>
      <c r="T2957" s="80" t="s">
        <v>213</v>
      </c>
    </row>
    <row r="2958" spans="14:20">
      <c r="N2958" s="80">
        <v>55</v>
      </c>
      <c r="O2958" s="80">
        <v>55220</v>
      </c>
      <c r="P2958" s="80" t="s">
        <v>3166</v>
      </c>
      <c r="Q2958" s="15" t="str">
        <f t="shared" si="46"/>
        <v>55 - GRIMAUCOURT-PRES-SAMPIGNY</v>
      </c>
      <c r="R2958" s="146">
        <v>44813</v>
      </c>
      <c r="S2958" s="146"/>
      <c r="T2958" s="80" t="s">
        <v>213</v>
      </c>
    </row>
    <row r="2959" spans="14:20">
      <c r="N2959" s="80">
        <v>55</v>
      </c>
      <c r="O2959" s="80">
        <v>55229</v>
      </c>
      <c r="P2959" s="80" t="s">
        <v>3167</v>
      </c>
      <c r="Q2959" s="15" t="str">
        <f t="shared" si="46"/>
        <v>55 - HAN-SUR-MEUSE</v>
      </c>
      <c r="R2959" s="146">
        <v>44813</v>
      </c>
      <c r="S2959" s="146"/>
      <c r="T2959" s="80" t="s">
        <v>213</v>
      </c>
    </row>
    <row r="2960" spans="14:20">
      <c r="N2960" s="80">
        <v>55</v>
      </c>
      <c r="O2960" s="80">
        <v>55245</v>
      </c>
      <c r="P2960" s="80" t="s">
        <v>3168</v>
      </c>
      <c r="Q2960" s="15" t="str">
        <f t="shared" si="46"/>
        <v>55 - HEUDICOURT-SOUS-LES-COTES</v>
      </c>
      <c r="R2960" s="146"/>
      <c r="S2960" s="146"/>
      <c r="T2960" s="80" t="s">
        <v>213</v>
      </c>
    </row>
    <row r="2961" spans="14:20">
      <c r="N2961" s="80">
        <v>55</v>
      </c>
      <c r="O2961" s="80">
        <v>55255</v>
      </c>
      <c r="P2961" s="80" t="s">
        <v>3169</v>
      </c>
      <c r="Q2961" s="15" t="str">
        <f t="shared" si="46"/>
        <v>55 - JAMETZ</v>
      </c>
      <c r="R2961" s="146"/>
      <c r="S2961" s="146"/>
      <c r="T2961" s="80" t="s">
        <v>213</v>
      </c>
    </row>
    <row r="2962" spans="14:20">
      <c r="N2962" s="80">
        <v>55</v>
      </c>
      <c r="O2962" s="80">
        <v>55256</v>
      </c>
      <c r="P2962" s="80" t="s">
        <v>3170</v>
      </c>
      <c r="Q2962" s="15" t="str">
        <f t="shared" si="46"/>
        <v>55 - JONVILLE-EN-WOEVRE</v>
      </c>
      <c r="R2962" s="146"/>
      <c r="S2962" s="146"/>
      <c r="T2962" s="80" t="s">
        <v>213</v>
      </c>
    </row>
    <row r="2963" spans="14:20">
      <c r="N2963" s="80">
        <v>55</v>
      </c>
      <c r="O2963" s="80">
        <v>55258</v>
      </c>
      <c r="P2963" s="80" t="s">
        <v>3171</v>
      </c>
      <c r="Q2963" s="15" t="str">
        <f t="shared" si="46"/>
        <v>55 - GEVILLE</v>
      </c>
      <c r="R2963" s="146"/>
      <c r="S2963" s="146"/>
      <c r="T2963" s="80" t="s">
        <v>213</v>
      </c>
    </row>
    <row r="2964" spans="14:20">
      <c r="N2964" s="80">
        <v>55</v>
      </c>
      <c r="O2964" s="80">
        <v>55263</v>
      </c>
      <c r="P2964" s="80" t="s">
        <v>3172</v>
      </c>
      <c r="Q2964" s="15" t="str">
        <f t="shared" si="46"/>
        <v>55 - KOEUR-LA-GRANDE</v>
      </c>
      <c r="R2964" s="146">
        <v>44813</v>
      </c>
      <c r="S2964" s="146"/>
      <c r="T2964" s="80" t="s">
        <v>213</v>
      </c>
    </row>
    <row r="2965" spans="14:20">
      <c r="N2965" s="80">
        <v>55</v>
      </c>
      <c r="O2965" s="80">
        <v>55264</v>
      </c>
      <c r="P2965" s="80" t="s">
        <v>3173</v>
      </c>
      <c r="Q2965" s="15" t="str">
        <f t="shared" si="46"/>
        <v>55 - KOEUR-LA-PETITE</v>
      </c>
      <c r="R2965" s="146">
        <v>44813</v>
      </c>
      <c r="S2965" s="146"/>
      <c r="T2965" s="80" t="s">
        <v>213</v>
      </c>
    </row>
    <row r="2966" spans="14:20">
      <c r="N2966" s="80">
        <v>55</v>
      </c>
      <c r="O2966" s="80">
        <v>55265</v>
      </c>
      <c r="P2966" s="80" t="s">
        <v>3174</v>
      </c>
      <c r="Q2966" s="15" t="str">
        <f t="shared" si="46"/>
        <v>55 - LABEUVILLE</v>
      </c>
      <c r="R2966" s="146"/>
      <c r="S2966" s="146"/>
      <c r="T2966" s="80" t="s">
        <v>213</v>
      </c>
    </row>
    <row r="2967" spans="14:20">
      <c r="N2967" s="80">
        <v>55</v>
      </c>
      <c r="O2967" s="80">
        <v>55267</v>
      </c>
      <c r="P2967" s="80" t="s">
        <v>3175</v>
      </c>
      <c r="Q2967" s="15" t="str">
        <f t="shared" si="46"/>
        <v>55 - LACHAUSSEE</v>
      </c>
      <c r="R2967" s="146"/>
      <c r="S2967" s="146"/>
      <c r="T2967" s="80" t="s">
        <v>213</v>
      </c>
    </row>
    <row r="2968" spans="14:20">
      <c r="N2968" s="80">
        <v>55</v>
      </c>
      <c r="O2968" s="80">
        <v>55269</v>
      </c>
      <c r="P2968" s="80" t="s">
        <v>3176</v>
      </c>
      <c r="Q2968" s="15" t="str">
        <f t="shared" si="46"/>
        <v>55 - LAHAYMEIX</v>
      </c>
      <c r="R2968" s="146">
        <v>44813</v>
      </c>
      <c r="S2968" s="146"/>
      <c r="T2968" s="80" t="s">
        <v>213</v>
      </c>
    </row>
    <row r="2969" spans="14:20">
      <c r="N2969" s="80">
        <v>55</v>
      </c>
      <c r="O2969" s="80">
        <v>55270</v>
      </c>
      <c r="P2969" s="80" t="s">
        <v>3177</v>
      </c>
      <c r="Q2969" s="15" t="str">
        <f t="shared" si="46"/>
        <v>55 - LAHAYVILLE</v>
      </c>
      <c r="R2969" s="146"/>
      <c r="S2969" s="146"/>
      <c r="T2969" s="80" t="s">
        <v>213</v>
      </c>
    </row>
    <row r="2970" spans="14:20">
      <c r="N2970" s="80">
        <v>55</v>
      </c>
      <c r="O2970" s="80">
        <v>55271</v>
      </c>
      <c r="P2970" s="80" t="s">
        <v>3178</v>
      </c>
      <c r="Q2970" s="15" t="str">
        <f t="shared" si="46"/>
        <v>55 - LAHEYCOURT</v>
      </c>
      <c r="R2970" s="146"/>
      <c r="S2970" s="146"/>
      <c r="T2970" s="80" t="s">
        <v>213</v>
      </c>
    </row>
    <row r="2971" spans="14:20">
      <c r="N2971" s="80">
        <v>55</v>
      </c>
      <c r="O2971" s="80">
        <v>55274</v>
      </c>
      <c r="P2971" s="80" t="s">
        <v>3179</v>
      </c>
      <c r="Q2971" s="15" t="str">
        <f t="shared" si="46"/>
        <v>55 - LAMORVILLE</v>
      </c>
      <c r="R2971" s="146">
        <v>44813</v>
      </c>
      <c r="S2971" s="146"/>
      <c r="T2971" s="80" t="s">
        <v>213</v>
      </c>
    </row>
    <row r="2972" spans="14:20">
      <c r="N2972" s="80">
        <v>55</v>
      </c>
      <c r="O2972" s="80">
        <v>55281</v>
      </c>
      <c r="P2972" s="80" t="s">
        <v>3180</v>
      </c>
      <c r="Q2972" s="15" t="str">
        <f t="shared" si="46"/>
        <v>55 - LATOUR-EN-WOEVRE</v>
      </c>
      <c r="R2972" s="146"/>
      <c r="S2972" s="146"/>
      <c r="T2972" s="80" t="s">
        <v>213</v>
      </c>
    </row>
    <row r="2973" spans="14:20">
      <c r="N2973" s="80">
        <v>55</v>
      </c>
      <c r="O2973" s="80">
        <v>55288</v>
      </c>
      <c r="P2973" s="80" t="s">
        <v>3181</v>
      </c>
      <c r="Q2973" s="15" t="str">
        <f t="shared" si="46"/>
        <v>55 - LEROUVILLE</v>
      </c>
      <c r="R2973" s="146">
        <v>44813</v>
      </c>
      <c r="S2973" s="146"/>
      <c r="T2973" s="80" t="s">
        <v>213</v>
      </c>
    </row>
    <row r="2974" spans="14:20">
      <c r="N2974" s="80">
        <v>55</v>
      </c>
      <c r="O2974" s="80">
        <v>55290</v>
      </c>
      <c r="P2974" s="80" t="s">
        <v>3182</v>
      </c>
      <c r="Q2974" s="15" t="str">
        <f t="shared" si="46"/>
        <v>55 - LIGNIERES-SUR-AIRE</v>
      </c>
      <c r="R2974" s="146">
        <v>44813</v>
      </c>
      <c r="S2974" s="146"/>
      <c r="T2974" s="80" t="s">
        <v>213</v>
      </c>
    </row>
    <row r="2975" spans="14:20">
      <c r="N2975" s="80">
        <v>55</v>
      </c>
      <c r="O2975" s="80">
        <v>55295</v>
      </c>
      <c r="P2975" s="80" t="s">
        <v>3183</v>
      </c>
      <c r="Q2975" s="15" t="str">
        <f t="shared" si="46"/>
        <v>55 - LISLE-EN-BARROIS</v>
      </c>
      <c r="R2975" s="146"/>
      <c r="S2975" s="146"/>
      <c r="T2975" s="80" t="s">
        <v>213</v>
      </c>
    </row>
    <row r="2976" spans="14:20">
      <c r="N2976" s="80">
        <v>55</v>
      </c>
      <c r="O2976" s="80">
        <v>55297</v>
      </c>
      <c r="P2976" s="80" t="s">
        <v>3184</v>
      </c>
      <c r="Q2976" s="15" t="str">
        <f t="shared" si="46"/>
        <v>55 - LISSEY</v>
      </c>
      <c r="R2976" s="146"/>
      <c r="S2976" s="146"/>
      <c r="T2976" s="80" t="s">
        <v>213</v>
      </c>
    </row>
    <row r="2977" spans="14:20">
      <c r="N2977" s="80">
        <v>55</v>
      </c>
      <c r="O2977" s="80">
        <v>55299</v>
      </c>
      <c r="P2977" s="80" t="s">
        <v>3185</v>
      </c>
      <c r="Q2977" s="15" t="str">
        <f t="shared" si="46"/>
        <v>55 - LOISON</v>
      </c>
      <c r="R2977" s="146"/>
      <c r="S2977" s="146"/>
      <c r="T2977" s="80" t="s">
        <v>213</v>
      </c>
    </row>
    <row r="2978" spans="14:20">
      <c r="N2978" s="80">
        <v>55</v>
      </c>
      <c r="O2978" s="80">
        <v>55303</v>
      </c>
      <c r="P2978" s="80" t="s">
        <v>3186</v>
      </c>
      <c r="Q2978" s="15" t="str">
        <f t="shared" si="46"/>
        <v>55 - LOUPMONT</v>
      </c>
      <c r="R2978" s="146"/>
      <c r="S2978" s="146"/>
      <c r="T2978" s="80" t="s">
        <v>213</v>
      </c>
    </row>
    <row r="2979" spans="14:20">
      <c r="N2979" s="80">
        <v>55</v>
      </c>
      <c r="O2979" s="80">
        <v>55312</v>
      </c>
      <c r="P2979" s="80" t="s">
        <v>3187</v>
      </c>
      <c r="Q2979" s="15" t="str">
        <f t="shared" si="46"/>
        <v>55 - MAIZEY</v>
      </c>
      <c r="R2979" s="146">
        <v>44813</v>
      </c>
      <c r="S2979" s="146"/>
      <c r="T2979" s="80" t="s">
        <v>213</v>
      </c>
    </row>
    <row r="2980" spans="14:20">
      <c r="N2980" s="80">
        <v>55</v>
      </c>
      <c r="O2980" s="80">
        <v>55316</v>
      </c>
      <c r="P2980" s="80" t="s">
        <v>3188</v>
      </c>
      <c r="Q2980" s="15" t="str">
        <f t="shared" si="46"/>
        <v>55 - MANGIENNES</v>
      </c>
      <c r="R2980" s="146"/>
      <c r="S2980" s="146"/>
      <c r="T2980" s="80" t="s">
        <v>213</v>
      </c>
    </row>
    <row r="2981" spans="14:20">
      <c r="N2981" s="80">
        <v>55</v>
      </c>
      <c r="O2981" s="80">
        <v>55324</v>
      </c>
      <c r="P2981" s="80" t="s">
        <v>3189</v>
      </c>
      <c r="Q2981" s="15" t="str">
        <f t="shared" si="46"/>
        <v>55 - MARVILLE</v>
      </c>
      <c r="R2981" s="146"/>
      <c r="S2981" s="146"/>
      <c r="T2981" s="80" t="s">
        <v>213</v>
      </c>
    </row>
    <row r="2982" spans="14:20">
      <c r="N2982" s="80">
        <v>55</v>
      </c>
      <c r="O2982" s="80">
        <v>55325</v>
      </c>
      <c r="P2982" s="80" t="s">
        <v>3190</v>
      </c>
      <c r="Q2982" s="15" t="str">
        <f t="shared" si="46"/>
        <v>55 - MAUCOURT-SUR-ORNE</v>
      </c>
      <c r="R2982" s="146"/>
      <c r="S2982" s="146"/>
      <c r="T2982" s="80" t="s">
        <v>213</v>
      </c>
    </row>
    <row r="2983" spans="14:20">
      <c r="N2983" s="80">
        <v>55</v>
      </c>
      <c r="O2983" s="80">
        <v>55329</v>
      </c>
      <c r="P2983" s="80" t="s">
        <v>3191</v>
      </c>
      <c r="Q2983" s="15" t="str">
        <f t="shared" si="46"/>
        <v>55 - MECRIN</v>
      </c>
      <c r="R2983" s="146">
        <v>44813</v>
      </c>
      <c r="S2983" s="146"/>
      <c r="T2983" s="80" t="s">
        <v>213</v>
      </c>
    </row>
    <row r="2984" spans="14:20">
      <c r="N2984" s="80">
        <v>55</v>
      </c>
      <c r="O2984" s="80">
        <v>55333</v>
      </c>
      <c r="P2984" s="80" t="s">
        <v>3192</v>
      </c>
      <c r="Q2984" s="15" t="str">
        <f t="shared" si="46"/>
        <v>55 - MENIL-AU-BOIS</v>
      </c>
      <c r="R2984" s="146">
        <v>44813</v>
      </c>
      <c r="S2984" s="146"/>
      <c r="T2984" s="80" t="s">
        <v>213</v>
      </c>
    </row>
    <row r="2985" spans="14:20">
      <c r="N2985" s="80">
        <v>55</v>
      </c>
      <c r="O2985" s="80">
        <v>55336</v>
      </c>
      <c r="P2985" s="80" t="s">
        <v>3193</v>
      </c>
      <c r="Q2985" s="15" t="str">
        <f t="shared" si="46"/>
        <v>55 - MERLES-SUR-LOISON</v>
      </c>
      <c r="R2985" s="146"/>
      <c r="S2985" s="146"/>
      <c r="T2985" s="80" t="s">
        <v>213</v>
      </c>
    </row>
    <row r="2986" spans="14:20">
      <c r="N2986" s="80">
        <v>55</v>
      </c>
      <c r="O2986" s="80">
        <v>55339</v>
      </c>
      <c r="P2986" s="80" t="s">
        <v>3194</v>
      </c>
      <c r="Q2986" s="15" t="str">
        <f t="shared" si="46"/>
        <v>55 - MOGEVILLE</v>
      </c>
      <c r="R2986" s="146"/>
      <c r="S2986" s="146"/>
      <c r="T2986" s="80" t="s">
        <v>213</v>
      </c>
    </row>
    <row r="2987" spans="14:20">
      <c r="N2987" s="80">
        <v>55</v>
      </c>
      <c r="O2987" s="80">
        <v>55341</v>
      </c>
      <c r="P2987" s="80" t="s">
        <v>3195</v>
      </c>
      <c r="Q2987" s="15" t="str">
        <f t="shared" si="46"/>
        <v>55 - MOIREY-FLABAS-CREPION</v>
      </c>
      <c r="R2987" s="146"/>
      <c r="S2987" s="146"/>
      <c r="T2987" s="80" t="s">
        <v>213</v>
      </c>
    </row>
    <row r="2988" spans="14:20">
      <c r="N2988" s="80">
        <v>55</v>
      </c>
      <c r="O2988" s="80">
        <v>55353</v>
      </c>
      <c r="P2988" s="80" t="s">
        <v>3196</v>
      </c>
      <c r="Q2988" s="15" t="str">
        <f t="shared" si="46"/>
        <v>55 - MONTSEC</v>
      </c>
      <c r="R2988" s="146"/>
      <c r="S2988" s="146"/>
      <c r="T2988" s="80" t="s">
        <v>213</v>
      </c>
    </row>
    <row r="2989" spans="14:20">
      <c r="N2989" s="80">
        <v>55</v>
      </c>
      <c r="O2989" s="80">
        <v>55357</v>
      </c>
      <c r="P2989" s="80" t="s">
        <v>3197</v>
      </c>
      <c r="Q2989" s="15" t="str">
        <f t="shared" si="46"/>
        <v>55 - MORGEMOULIN</v>
      </c>
      <c r="R2989" s="146"/>
      <c r="S2989" s="146"/>
      <c r="T2989" s="80" t="s">
        <v>213</v>
      </c>
    </row>
    <row r="2990" spans="14:20">
      <c r="N2990" s="80">
        <v>55</v>
      </c>
      <c r="O2990" s="80">
        <v>55367</v>
      </c>
      <c r="P2990" s="80" t="s">
        <v>3198</v>
      </c>
      <c r="Q2990" s="15" t="str">
        <f t="shared" si="46"/>
        <v>55 - MUZERAY</v>
      </c>
      <c r="R2990" s="146"/>
      <c r="S2990" s="146"/>
      <c r="T2990" s="80" t="s">
        <v>213</v>
      </c>
    </row>
    <row r="2991" spans="14:20">
      <c r="N2991" s="80">
        <v>55</v>
      </c>
      <c r="O2991" s="80">
        <v>55386</v>
      </c>
      <c r="P2991" s="80" t="s">
        <v>3199</v>
      </c>
      <c r="Q2991" s="15" t="str">
        <f t="shared" si="46"/>
        <v>55 - NONSARD-LAMARCHE</v>
      </c>
      <c r="R2991" s="146"/>
      <c r="S2991" s="146"/>
      <c r="T2991" s="80" t="s">
        <v>213</v>
      </c>
    </row>
    <row r="2992" spans="14:20">
      <c r="N2992" s="80">
        <v>55</v>
      </c>
      <c r="O2992" s="80">
        <v>55388</v>
      </c>
      <c r="P2992" s="80" t="s">
        <v>3200</v>
      </c>
      <c r="Q2992" s="15" t="str">
        <f t="shared" si="46"/>
        <v>55 - NOYERS-AUZECOURT</v>
      </c>
      <c r="R2992" s="146"/>
      <c r="S2992" s="146"/>
      <c r="T2992" s="80" t="s">
        <v>213</v>
      </c>
    </row>
    <row r="2993" spans="14:20">
      <c r="N2993" s="80">
        <v>55</v>
      </c>
      <c r="O2993" s="80">
        <v>55394</v>
      </c>
      <c r="P2993" s="80" t="s">
        <v>3201</v>
      </c>
      <c r="Q2993" s="15" t="str">
        <f t="shared" si="46"/>
        <v>55 - ORNES</v>
      </c>
      <c r="R2993" s="146"/>
      <c r="S2993" s="146"/>
      <c r="T2993" s="80" t="s">
        <v>213</v>
      </c>
    </row>
    <row r="2994" spans="14:20">
      <c r="N2994" s="80">
        <v>55</v>
      </c>
      <c r="O2994" s="80">
        <v>55398</v>
      </c>
      <c r="P2994" s="80" t="s">
        <v>3202</v>
      </c>
      <c r="Q2994" s="15" t="str">
        <f t="shared" si="46"/>
        <v>55 - PAGNY-SUR-MEUSE</v>
      </c>
      <c r="R2994" s="146"/>
      <c r="S2994" s="146"/>
      <c r="T2994" s="80" t="s">
        <v>213</v>
      </c>
    </row>
    <row r="2995" spans="14:20">
      <c r="N2995" s="80">
        <v>55</v>
      </c>
      <c r="O2995" s="80">
        <v>55401</v>
      </c>
      <c r="P2995" s="80" t="s">
        <v>3203</v>
      </c>
      <c r="Q2995" s="15" t="str">
        <f t="shared" si="46"/>
        <v>55 - LES PAROCHES</v>
      </c>
      <c r="R2995" s="146">
        <v>44813</v>
      </c>
      <c r="S2995" s="146"/>
      <c r="T2995" s="80" t="s">
        <v>213</v>
      </c>
    </row>
    <row r="2996" spans="14:20">
      <c r="N2996" s="80">
        <v>55</v>
      </c>
      <c r="O2996" s="80">
        <v>55403</v>
      </c>
      <c r="P2996" s="80" t="s">
        <v>3204</v>
      </c>
      <c r="Q2996" s="15" t="str">
        <f t="shared" si="46"/>
        <v>55 - PEUVILLERS</v>
      </c>
      <c r="R2996" s="146"/>
      <c r="S2996" s="146"/>
      <c r="T2996" s="80" t="s">
        <v>213</v>
      </c>
    </row>
    <row r="2997" spans="14:20">
      <c r="N2997" s="80">
        <v>55</v>
      </c>
      <c r="O2997" s="80">
        <v>55405</v>
      </c>
      <c r="P2997" s="80" t="s">
        <v>3205</v>
      </c>
      <c r="Q2997" s="15" t="str">
        <f t="shared" si="46"/>
        <v>55 - PILLON</v>
      </c>
      <c r="R2997" s="146"/>
      <c r="S2997" s="146"/>
      <c r="T2997" s="80" t="s">
        <v>213</v>
      </c>
    </row>
    <row r="2998" spans="14:20">
      <c r="N2998" s="80">
        <v>55</v>
      </c>
      <c r="O2998" s="80">
        <v>55407</v>
      </c>
      <c r="P2998" s="80" t="s">
        <v>3206</v>
      </c>
      <c r="Q2998" s="15" t="str">
        <f t="shared" si="46"/>
        <v>55 - PONT-SUR-MEUSE</v>
      </c>
      <c r="R2998" s="146">
        <v>44813</v>
      </c>
      <c r="S2998" s="146"/>
      <c r="T2998" s="80" t="s">
        <v>213</v>
      </c>
    </row>
    <row r="2999" spans="14:20">
      <c r="N2999" s="80">
        <v>55</v>
      </c>
      <c r="O2999" s="80">
        <v>55412</v>
      </c>
      <c r="P2999" s="80" t="s">
        <v>3207</v>
      </c>
      <c r="Q2999" s="15" t="str">
        <f t="shared" si="46"/>
        <v>55 - RAMBUCOURT</v>
      </c>
      <c r="R2999" s="146"/>
      <c r="S2999" s="146"/>
      <c r="T2999" s="80" t="s">
        <v>213</v>
      </c>
    </row>
    <row r="3000" spans="14:20">
      <c r="N3000" s="80">
        <v>55</v>
      </c>
      <c r="O3000" s="80">
        <v>55425</v>
      </c>
      <c r="P3000" s="80" t="s">
        <v>3208</v>
      </c>
      <c r="Q3000" s="15" t="str">
        <f t="shared" si="46"/>
        <v>55 - REMOIVILLE</v>
      </c>
      <c r="R3000" s="146"/>
      <c r="S3000" s="146"/>
      <c r="T3000" s="80" t="s">
        <v>213</v>
      </c>
    </row>
    <row r="3001" spans="14:20">
      <c r="N3001" s="80">
        <v>55</v>
      </c>
      <c r="O3001" s="80">
        <v>55428</v>
      </c>
      <c r="P3001" s="80" t="s">
        <v>3209</v>
      </c>
      <c r="Q3001" s="15" t="str">
        <f t="shared" si="46"/>
        <v>55 - REVILLE-AUX-BOIS</v>
      </c>
      <c r="R3001" s="146"/>
      <c r="S3001" s="146"/>
      <c r="T3001" s="80" t="s">
        <v>213</v>
      </c>
    </row>
    <row r="3002" spans="14:20">
      <c r="N3002" s="80">
        <v>55</v>
      </c>
      <c r="O3002" s="80">
        <v>55431</v>
      </c>
      <c r="P3002" s="80" t="s">
        <v>3210</v>
      </c>
      <c r="Q3002" s="15" t="str">
        <f t="shared" si="46"/>
        <v>55 - RICHECOURT</v>
      </c>
      <c r="R3002" s="146"/>
      <c r="S3002" s="146"/>
      <c r="T3002" s="80" t="s">
        <v>213</v>
      </c>
    </row>
    <row r="3003" spans="14:20">
      <c r="N3003" s="80">
        <v>55</v>
      </c>
      <c r="O3003" s="80">
        <v>55437</v>
      </c>
      <c r="P3003" s="80" t="s">
        <v>3211</v>
      </c>
      <c r="Q3003" s="15" t="str">
        <f t="shared" si="46"/>
        <v>55 - ROMAGNE-SOUS-LES-COTES</v>
      </c>
      <c r="R3003" s="146"/>
      <c r="S3003" s="146"/>
      <c r="T3003" s="80" t="s">
        <v>213</v>
      </c>
    </row>
    <row r="3004" spans="14:20">
      <c r="N3004" s="80">
        <v>55</v>
      </c>
      <c r="O3004" s="80">
        <v>55443</v>
      </c>
      <c r="P3004" s="80" t="s">
        <v>3212</v>
      </c>
      <c r="Q3004" s="15" t="str">
        <f t="shared" si="46"/>
        <v>55 - ROUVRES-EN-WOEVRE</v>
      </c>
      <c r="R3004" s="146"/>
      <c r="S3004" s="146"/>
      <c r="T3004" s="80" t="s">
        <v>213</v>
      </c>
    </row>
    <row r="3005" spans="14:20">
      <c r="N3005" s="80">
        <v>55</v>
      </c>
      <c r="O3005" s="80">
        <v>55444</v>
      </c>
      <c r="P3005" s="80" t="s">
        <v>3213</v>
      </c>
      <c r="Q3005" s="15" t="str">
        <f t="shared" si="46"/>
        <v>55 - ROUVROIS-SUR-MEUSE</v>
      </c>
      <c r="R3005" s="146">
        <v>44813</v>
      </c>
      <c r="S3005" s="146"/>
      <c r="T3005" s="80" t="s">
        <v>213</v>
      </c>
    </row>
    <row r="3006" spans="14:20">
      <c r="N3006" s="80">
        <v>55</v>
      </c>
      <c r="O3006" s="80">
        <v>55448</v>
      </c>
      <c r="P3006" s="80" t="s">
        <v>3214</v>
      </c>
      <c r="Q3006" s="15" t="str">
        <f t="shared" si="46"/>
        <v>55 - RUPT-DEVANT-SAINT-MIHIEL</v>
      </c>
      <c r="R3006" s="146">
        <v>44813</v>
      </c>
      <c r="S3006" s="146"/>
      <c r="T3006" s="80" t="s">
        <v>213</v>
      </c>
    </row>
    <row r="3007" spans="14:20">
      <c r="N3007" s="80">
        <v>55</v>
      </c>
      <c r="O3007" s="80">
        <v>55450</v>
      </c>
      <c r="P3007" s="80" t="s">
        <v>3215</v>
      </c>
      <c r="Q3007" s="15" t="str">
        <f t="shared" si="46"/>
        <v>55 - RUPT-SUR-OTHAIN</v>
      </c>
      <c r="R3007" s="146"/>
      <c r="S3007" s="146"/>
      <c r="T3007" s="80" t="s">
        <v>213</v>
      </c>
    </row>
    <row r="3008" spans="14:20">
      <c r="N3008" s="80">
        <v>55</v>
      </c>
      <c r="O3008" s="80">
        <v>55460</v>
      </c>
      <c r="P3008" s="80" t="s">
        <v>3216</v>
      </c>
      <c r="Q3008" s="15" t="str">
        <f t="shared" si="46"/>
        <v>55 - SAINT-JULIEN-SOUS-LES-COTES</v>
      </c>
      <c r="R3008" s="146">
        <v>44813</v>
      </c>
      <c r="S3008" s="146"/>
      <c r="T3008" s="80" t="s">
        <v>213</v>
      </c>
    </row>
    <row r="3009" spans="14:20">
      <c r="N3009" s="80">
        <v>55</v>
      </c>
      <c r="O3009" s="80">
        <v>55461</v>
      </c>
      <c r="P3009" s="80" t="s">
        <v>3217</v>
      </c>
      <c r="Q3009" s="15" t="str">
        <f t="shared" si="46"/>
        <v>55 - SAINT-LAURENT-SUR-OTHAIN</v>
      </c>
      <c r="R3009" s="146"/>
      <c r="S3009" s="146"/>
      <c r="T3009" s="80" t="s">
        <v>213</v>
      </c>
    </row>
    <row r="3010" spans="14:20">
      <c r="N3010" s="80">
        <v>55</v>
      </c>
      <c r="O3010" s="80">
        <v>55462</v>
      </c>
      <c r="P3010" s="80" t="s">
        <v>3218</v>
      </c>
      <c r="Q3010" s="15" t="str">
        <f t="shared" si="46"/>
        <v>55 - SAINT-MAURICE-SOUS-LES-COTES</v>
      </c>
      <c r="R3010" s="146"/>
      <c r="S3010" s="146"/>
      <c r="T3010" s="80" t="s">
        <v>213</v>
      </c>
    </row>
    <row r="3011" spans="14:20">
      <c r="N3011" s="80">
        <v>55</v>
      </c>
      <c r="O3011" s="80">
        <v>55463</v>
      </c>
      <c r="P3011" s="80" t="s">
        <v>3219</v>
      </c>
      <c r="Q3011" s="15" t="str">
        <f t="shared" si="46"/>
        <v>55 - SAINT-MIHIEL NORD</v>
      </c>
      <c r="R3011" s="146">
        <v>44813</v>
      </c>
      <c r="S3011" s="146"/>
      <c r="T3011" s="80" t="s">
        <v>213</v>
      </c>
    </row>
    <row r="3012" spans="14:20">
      <c r="N3012" s="80">
        <v>55</v>
      </c>
      <c r="O3012" s="80">
        <v>55463</v>
      </c>
      <c r="P3012" s="80" t="s">
        <v>3220</v>
      </c>
      <c r="Q3012" s="15" t="str">
        <f t="shared" si="46"/>
        <v>55 - SAINT-MIHIEL SUD</v>
      </c>
      <c r="R3012" s="146">
        <v>44813</v>
      </c>
      <c r="S3012" s="146"/>
      <c r="T3012" s="80" t="s">
        <v>213</v>
      </c>
    </row>
    <row r="3013" spans="14:20">
      <c r="N3013" s="80">
        <v>55</v>
      </c>
      <c r="O3013" s="80">
        <v>55467</v>
      </c>
      <c r="P3013" s="80" t="s">
        <v>3221</v>
      </c>
      <c r="Q3013" s="15" t="str">
        <f t="shared" si="46"/>
        <v>55 - SAMPIGNY</v>
      </c>
      <c r="R3013" s="146">
        <v>44813</v>
      </c>
      <c r="S3013" s="146"/>
      <c r="T3013" s="80" t="s">
        <v>213</v>
      </c>
    </row>
    <row r="3014" spans="14:20">
      <c r="N3014" s="80">
        <v>55</v>
      </c>
      <c r="O3014" s="80">
        <v>55481</v>
      </c>
      <c r="P3014" s="80" t="s">
        <v>3222</v>
      </c>
      <c r="Q3014" s="15" t="str">
        <f t="shared" si="46"/>
        <v>55 - SENON</v>
      </c>
      <c r="R3014" s="146"/>
      <c r="S3014" s="146"/>
      <c r="T3014" s="80" t="s">
        <v>213</v>
      </c>
    </row>
    <row r="3015" spans="14:20">
      <c r="N3015" s="80">
        <v>55</v>
      </c>
      <c r="O3015" s="80">
        <v>55490</v>
      </c>
      <c r="P3015" s="80" t="s">
        <v>3223</v>
      </c>
      <c r="Q3015" s="15" t="str">
        <f t="shared" si="46"/>
        <v>55 - SIVRY-SUR-MEUSE</v>
      </c>
      <c r="R3015" s="146"/>
      <c r="S3015" s="146"/>
      <c r="T3015" s="80" t="s">
        <v>213</v>
      </c>
    </row>
    <row r="3016" spans="14:20">
      <c r="N3016" s="80">
        <v>55</v>
      </c>
      <c r="O3016" s="80">
        <v>55493</v>
      </c>
      <c r="P3016" s="80" t="s">
        <v>3224</v>
      </c>
      <c r="Q3016" s="15" t="str">
        <f t="shared" si="46"/>
        <v>55 - SOMMEILLES</v>
      </c>
      <c r="R3016" s="146"/>
      <c r="S3016" s="146"/>
      <c r="T3016" s="80" t="s">
        <v>213</v>
      </c>
    </row>
    <row r="3017" spans="14:20">
      <c r="N3017" s="80">
        <v>55</v>
      </c>
      <c r="O3017" s="80">
        <v>55496</v>
      </c>
      <c r="P3017" s="80" t="s">
        <v>3225</v>
      </c>
      <c r="Q3017" s="15" t="str">
        <f t="shared" si="46"/>
        <v>55 - SORCY-SAINT-MARTIN</v>
      </c>
      <c r="R3017" s="146"/>
      <c r="S3017" s="146"/>
      <c r="T3017" s="80" t="s">
        <v>213</v>
      </c>
    </row>
    <row r="3018" spans="14:20">
      <c r="N3018" s="80">
        <v>55</v>
      </c>
      <c r="O3018" s="80">
        <v>55517</v>
      </c>
      <c r="P3018" s="80" t="s">
        <v>3226</v>
      </c>
      <c r="Q3018" s="15" t="str">
        <f t="shared" si="46"/>
        <v>55 - SEUIL D'ARGONNE</v>
      </c>
      <c r="R3018" s="146"/>
      <c r="S3018" s="146"/>
      <c r="T3018" s="80" t="s">
        <v>213</v>
      </c>
    </row>
    <row r="3019" spans="14:20">
      <c r="N3019" s="80">
        <v>55</v>
      </c>
      <c r="O3019" s="80">
        <v>55520</v>
      </c>
      <c r="P3019" s="80" t="s">
        <v>3227</v>
      </c>
      <c r="Q3019" s="15" t="str">
        <f t="shared" si="46"/>
        <v>55 - TROUSSEY</v>
      </c>
      <c r="R3019" s="146"/>
      <c r="S3019" s="146"/>
      <c r="T3019" s="80" t="s">
        <v>213</v>
      </c>
    </row>
    <row r="3020" spans="14:20">
      <c r="N3020" s="80">
        <v>55</v>
      </c>
      <c r="O3020" s="80">
        <v>55526</v>
      </c>
      <c r="P3020" s="80" t="s">
        <v>3228</v>
      </c>
      <c r="Q3020" s="15" t="str">
        <f t="shared" ref="Q3020:Q3083" si="47">CONCATENATE(N3020," - ",P3020)</f>
        <v>55 - VADONVILLE</v>
      </c>
      <c r="R3020" s="146">
        <v>44813</v>
      </c>
      <c r="S3020" s="146"/>
      <c r="T3020" s="80" t="s">
        <v>213</v>
      </c>
    </row>
    <row r="3021" spans="14:20">
      <c r="N3021" s="80">
        <v>55</v>
      </c>
      <c r="O3021" s="80">
        <v>55528</v>
      </c>
      <c r="P3021" s="80" t="s">
        <v>3229</v>
      </c>
      <c r="Q3021" s="15" t="str">
        <f t="shared" si="47"/>
        <v>55 - VARNEVILLE</v>
      </c>
      <c r="R3021" s="146"/>
      <c r="S3021" s="146"/>
      <c r="T3021" s="80" t="s">
        <v>213</v>
      </c>
    </row>
    <row r="3022" spans="14:20">
      <c r="N3022" s="80">
        <v>55</v>
      </c>
      <c r="O3022" s="80">
        <v>55530</v>
      </c>
      <c r="P3022" s="80" t="s">
        <v>3230</v>
      </c>
      <c r="Q3022" s="15" t="str">
        <f t="shared" si="47"/>
        <v>55 - VALBOIS</v>
      </c>
      <c r="R3022" s="146">
        <v>44813</v>
      </c>
      <c r="S3022" s="146"/>
      <c r="T3022" s="80" t="s">
        <v>213</v>
      </c>
    </row>
    <row r="3023" spans="14:20">
      <c r="N3023" s="80">
        <v>55</v>
      </c>
      <c r="O3023" s="80">
        <v>55532</v>
      </c>
      <c r="P3023" s="80" t="s">
        <v>3231</v>
      </c>
      <c r="Q3023" s="15" t="str">
        <f t="shared" si="47"/>
        <v>55 - VAUBECOURT</v>
      </c>
      <c r="R3023" s="146"/>
      <c r="S3023" s="146"/>
      <c r="T3023" s="80" t="s">
        <v>213</v>
      </c>
    </row>
    <row r="3024" spans="14:20">
      <c r="N3024" s="80">
        <v>55</v>
      </c>
      <c r="O3024" s="80">
        <v>55535</v>
      </c>
      <c r="P3024" s="80" t="s">
        <v>3232</v>
      </c>
      <c r="Q3024" s="15" t="str">
        <f t="shared" si="47"/>
        <v>55 - VAUDONCOURT</v>
      </c>
      <c r="R3024" s="146"/>
      <c r="S3024" s="146"/>
      <c r="T3024" s="80" t="s">
        <v>213</v>
      </c>
    </row>
    <row r="3025" spans="14:20">
      <c r="N3025" s="80">
        <v>55</v>
      </c>
      <c r="O3025" s="80">
        <v>55551</v>
      </c>
      <c r="P3025" s="80" t="s">
        <v>3233</v>
      </c>
      <c r="Q3025" s="15" t="str">
        <f t="shared" si="47"/>
        <v>55 - VIGNEULLES-LES-HATTONCHATEL</v>
      </c>
      <c r="R3025" s="146"/>
      <c r="S3025" s="146"/>
      <c r="T3025" s="80" t="s">
        <v>213</v>
      </c>
    </row>
    <row r="3026" spans="14:20">
      <c r="N3026" s="80">
        <v>55</v>
      </c>
      <c r="O3026" s="80">
        <v>55553</v>
      </c>
      <c r="P3026" s="80" t="s">
        <v>3234</v>
      </c>
      <c r="Q3026" s="15" t="str">
        <f t="shared" si="47"/>
        <v>55 - VIGNOT</v>
      </c>
      <c r="R3026" s="146"/>
      <c r="S3026" s="146"/>
      <c r="T3026" s="80" t="s">
        <v>213</v>
      </c>
    </row>
    <row r="3027" spans="14:20">
      <c r="N3027" s="80">
        <v>55</v>
      </c>
      <c r="O3027" s="80">
        <v>55556</v>
      </c>
      <c r="P3027" s="80" t="s">
        <v>3235</v>
      </c>
      <c r="Q3027" s="15" t="str">
        <f t="shared" si="47"/>
        <v>55 - VILLE-DEVANT-CHAUMONT</v>
      </c>
      <c r="R3027" s="146"/>
      <c r="S3027" s="146"/>
      <c r="T3027" s="80" t="s">
        <v>213</v>
      </c>
    </row>
    <row r="3028" spans="14:20">
      <c r="N3028" s="80">
        <v>55</v>
      </c>
      <c r="O3028" s="80">
        <v>55563</v>
      </c>
      <c r="P3028" s="80" t="s">
        <v>3236</v>
      </c>
      <c r="Q3028" s="15" t="str">
        <f t="shared" si="47"/>
        <v>55 - VILLERS-LES-MANGIENNES</v>
      </c>
      <c r="R3028" s="146"/>
      <c r="S3028" s="146"/>
      <c r="T3028" s="80" t="s">
        <v>213</v>
      </c>
    </row>
    <row r="3029" spans="14:20">
      <c r="N3029" s="80">
        <v>55</v>
      </c>
      <c r="O3029" s="80">
        <v>55570</v>
      </c>
      <c r="P3029" s="80" t="s">
        <v>3237</v>
      </c>
      <c r="Q3029" s="15" t="str">
        <f t="shared" si="47"/>
        <v>55 - VILLOTTE-SUR-AIRE</v>
      </c>
      <c r="R3029" s="146">
        <v>44813</v>
      </c>
      <c r="S3029" s="146"/>
      <c r="T3029" s="80" t="s">
        <v>213</v>
      </c>
    </row>
    <row r="3030" spans="14:20">
      <c r="N3030" s="80">
        <v>55</v>
      </c>
      <c r="O3030" s="80">
        <v>55571</v>
      </c>
      <c r="P3030" s="80" t="s">
        <v>3238</v>
      </c>
      <c r="Q3030" s="15" t="str">
        <f t="shared" si="47"/>
        <v>55 - VILOSNES-HARAUMONT</v>
      </c>
      <c r="R3030" s="146"/>
      <c r="S3030" s="146"/>
      <c r="T3030" s="80" t="s">
        <v>213</v>
      </c>
    </row>
    <row r="3031" spans="14:20">
      <c r="N3031" s="80">
        <v>55</v>
      </c>
      <c r="O3031" s="80">
        <v>55572</v>
      </c>
      <c r="P3031" s="80" t="s">
        <v>3239</v>
      </c>
      <c r="Q3031" s="15" t="str">
        <f t="shared" si="47"/>
        <v>55 - VITTARVILLE</v>
      </c>
      <c r="R3031" s="146"/>
      <c r="S3031" s="146"/>
      <c r="T3031" s="80" t="s">
        <v>213</v>
      </c>
    </row>
    <row r="3032" spans="14:20">
      <c r="N3032" s="80">
        <v>55</v>
      </c>
      <c r="O3032" s="80">
        <v>55580</v>
      </c>
      <c r="P3032" s="80" t="s">
        <v>3240</v>
      </c>
      <c r="Q3032" s="15" t="str">
        <f t="shared" si="47"/>
        <v>55 - WAVRILLE</v>
      </c>
      <c r="R3032" s="146"/>
      <c r="S3032" s="146"/>
      <c r="T3032" s="80" t="s">
        <v>213</v>
      </c>
    </row>
    <row r="3033" spans="14:20">
      <c r="N3033" s="80">
        <v>55</v>
      </c>
      <c r="O3033" s="80">
        <v>55583</v>
      </c>
      <c r="P3033" s="80" t="s">
        <v>3241</v>
      </c>
      <c r="Q3033" s="15" t="str">
        <f t="shared" si="47"/>
        <v>55 - WOEL</v>
      </c>
      <c r="R3033" s="146"/>
      <c r="S3033" s="146"/>
      <c r="T3033" s="80" t="s">
        <v>213</v>
      </c>
    </row>
    <row r="3034" spans="14:20">
      <c r="N3034" s="80">
        <v>55</v>
      </c>
      <c r="O3034" s="80">
        <v>55586</v>
      </c>
      <c r="P3034" s="80" t="s">
        <v>3242</v>
      </c>
      <c r="Q3034" s="15" t="str">
        <f t="shared" si="47"/>
        <v>55 - XIVRAY-ET-MARVOISIN</v>
      </c>
      <c r="R3034" s="146"/>
      <c r="S3034" s="146"/>
      <c r="T3034" s="80" t="s">
        <v>213</v>
      </c>
    </row>
    <row r="3035" spans="14:20">
      <c r="N3035" s="80">
        <v>56</v>
      </c>
      <c r="O3035" s="80">
        <v>56001</v>
      </c>
      <c r="P3035" s="80" t="s">
        <v>3243</v>
      </c>
      <c r="Q3035" s="15" t="str">
        <f t="shared" si="47"/>
        <v>56 - ALLAIRE</v>
      </c>
      <c r="R3035" s="146">
        <v>44648</v>
      </c>
      <c r="S3035" s="146">
        <v>44690</v>
      </c>
      <c r="T3035" s="80" t="s">
        <v>213</v>
      </c>
    </row>
    <row r="3036" spans="14:20">
      <c r="N3036" s="80">
        <v>56</v>
      </c>
      <c r="O3036" s="80">
        <v>56002</v>
      </c>
      <c r="P3036" s="80" t="s">
        <v>3244</v>
      </c>
      <c r="Q3036" s="15" t="str">
        <f t="shared" si="47"/>
        <v>56 - AMBON</v>
      </c>
      <c r="R3036" s="146">
        <v>44636</v>
      </c>
      <c r="S3036" s="146">
        <v>44673</v>
      </c>
      <c r="T3036" s="80" t="s">
        <v>213</v>
      </c>
    </row>
    <row r="3037" spans="14:20">
      <c r="N3037" s="80">
        <v>56</v>
      </c>
      <c r="O3037" s="80">
        <v>56004</v>
      </c>
      <c r="P3037" s="80" t="s">
        <v>3245</v>
      </c>
      <c r="Q3037" s="15" t="str">
        <f t="shared" si="47"/>
        <v>56 - ARZAL</v>
      </c>
      <c r="R3037" s="146">
        <v>44636</v>
      </c>
      <c r="S3037" s="146">
        <v>44673</v>
      </c>
      <c r="T3037" s="80" t="s">
        <v>213</v>
      </c>
    </row>
    <row r="3038" spans="14:20">
      <c r="N3038" s="80">
        <v>56</v>
      </c>
      <c r="O3038" s="80">
        <v>56006</v>
      </c>
      <c r="P3038" s="80" t="s">
        <v>3246</v>
      </c>
      <c r="Q3038" s="15" t="str">
        <f t="shared" si="47"/>
        <v>56 - AUGAN</v>
      </c>
      <c r="R3038" s="146">
        <v>44791</v>
      </c>
      <c r="S3038" s="146">
        <v>44826</v>
      </c>
      <c r="T3038" s="80" t="s">
        <v>213</v>
      </c>
    </row>
    <row r="3039" spans="14:20">
      <c r="N3039" s="80">
        <v>56</v>
      </c>
      <c r="O3039" s="80">
        <v>56015</v>
      </c>
      <c r="P3039" s="80" t="s">
        <v>3247</v>
      </c>
      <c r="Q3039" s="15" t="str">
        <f t="shared" si="47"/>
        <v>56 - BERRIC</v>
      </c>
      <c r="R3039" s="146">
        <v>44636</v>
      </c>
      <c r="S3039" s="146">
        <v>44673</v>
      </c>
      <c r="T3039" s="80" t="s">
        <v>213</v>
      </c>
    </row>
    <row r="3040" spans="14:20">
      <c r="N3040" s="80">
        <v>56</v>
      </c>
      <c r="O3040" s="80">
        <v>56018</v>
      </c>
      <c r="P3040" s="80" t="s">
        <v>3248</v>
      </c>
      <c r="Q3040" s="15" t="str">
        <f t="shared" si="47"/>
        <v>56 - BILLIERS</v>
      </c>
      <c r="R3040" s="146">
        <v>44636</v>
      </c>
      <c r="S3040" s="146">
        <v>44673</v>
      </c>
      <c r="T3040" s="80" t="s">
        <v>213</v>
      </c>
    </row>
    <row r="3041" spans="14:20">
      <c r="N3041" s="80">
        <v>56</v>
      </c>
      <c r="O3041" s="80">
        <v>56025</v>
      </c>
      <c r="P3041" s="80" t="s">
        <v>3249</v>
      </c>
      <c r="Q3041" s="15" t="str">
        <f t="shared" si="47"/>
        <v>56 - BRIGNAC</v>
      </c>
      <c r="R3041" s="146">
        <v>44796</v>
      </c>
      <c r="S3041" s="146">
        <v>44845</v>
      </c>
      <c r="T3041" s="80" t="s">
        <v>213</v>
      </c>
    </row>
    <row r="3042" spans="14:20">
      <c r="N3042" s="80">
        <v>56</v>
      </c>
      <c r="O3042" s="80">
        <v>56028</v>
      </c>
      <c r="P3042" s="80" t="s">
        <v>3250</v>
      </c>
      <c r="Q3042" s="15" t="str">
        <f t="shared" si="47"/>
        <v>56 - CADEN</v>
      </c>
      <c r="R3042" s="146">
        <v>44648</v>
      </c>
      <c r="S3042" s="146">
        <v>44690</v>
      </c>
      <c r="T3042" s="80" t="s">
        <v>213</v>
      </c>
    </row>
    <row r="3043" spans="14:20">
      <c r="N3043" s="80">
        <v>56</v>
      </c>
      <c r="O3043" s="80">
        <v>56030</v>
      </c>
      <c r="P3043" s="80" t="s">
        <v>3251</v>
      </c>
      <c r="Q3043" s="15" t="str">
        <f t="shared" si="47"/>
        <v>56 - CAMOEL</v>
      </c>
      <c r="R3043" s="146">
        <v>44636</v>
      </c>
      <c r="S3043" s="146">
        <v>44673</v>
      </c>
      <c r="T3043" s="80" t="s">
        <v>213</v>
      </c>
    </row>
    <row r="3044" spans="14:20">
      <c r="N3044" s="80">
        <v>56</v>
      </c>
      <c r="O3044" s="80">
        <v>56032</v>
      </c>
      <c r="P3044" s="80" t="s">
        <v>3252</v>
      </c>
      <c r="Q3044" s="15" t="str">
        <f t="shared" si="47"/>
        <v>56 - CAMPENEAC</v>
      </c>
      <c r="R3044" s="146">
        <v>44791</v>
      </c>
      <c r="S3044" s="146">
        <v>44826</v>
      </c>
      <c r="T3044" s="80" t="s">
        <v>213</v>
      </c>
    </row>
    <row r="3045" spans="14:20">
      <c r="N3045" s="80">
        <v>56</v>
      </c>
      <c r="O3045" s="80">
        <v>56033</v>
      </c>
      <c r="P3045" s="80" t="s">
        <v>3253</v>
      </c>
      <c r="Q3045" s="15" t="str">
        <f t="shared" si="47"/>
        <v>56 - CARENTOIR</v>
      </c>
      <c r="R3045" s="146">
        <v>44648</v>
      </c>
      <c r="S3045" s="146">
        <v>44690</v>
      </c>
      <c r="T3045" s="80" t="s">
        <v>213</v>
      </c>
    </row>
    <row r="3046" spans="14:20">
      <c r="N3046" s="80">
        <v>56</v>
      </c>
      <c r="O3046" s="80">
        <v>56035</v>
      </c>
      <c r="P3046" s="80" t="s">
        <v>3254</v>
      </c>
      <c r="Q3046" s="15" t="str">
        <f t="shared" si="47"/>
        <v>56 - CARO</v>
      </c>
      <c r="R3046" s="146">
        <v>44791</v>
      </c>
      <c r="S3046" s="146">
        <v>44826</v>
      </c>
      <c r="T3046" s="80" t="s">
        <v>213</v>
      </c>
    </row>
    <row r="3047" spans="14:20">
      <c r="N3047" s="80">
        <v>56</v>
      </c>
      <c r="O3047" s="80">
        <v>56044</v>
      </c>
      <c r="P3047" s="80" t="s">
        <v>3255</v>
      </c>
      <c r="Q3047" s="15" t="str">
        <f t="shared" si="47"/>
        <v>56 - COURNON</v>
      </c>
      <c r="R3047" s="146">
        <v>44648</v>
      </c>
      <c r="S3047" s="146">
        <v>44690</v>
      </c>
      <c r="T3047" s="80" t="s">
        <v>213</v>
      </c>
    </row>
    <row r="3048" spans="14:20">
      <c r="N3048" s="80">
        <v>56</v>
      </c>
      <c r="O3048" s="80">
        <v>56052</v>
      </c>
      <c r="P3048" s="80" t="s">
        <v>3256</v>
      </c>
      <c r="Q3048" s="15" t="str">
        <f t="shared" si="47"/>
        <v>56 - DAMGAN</v>
      </c>
      <c r="R3048" s="146">
        <v>44636</v>
      </c>
      <c r="S3048" s="146">
        <v>44673</v>
      </c>
      <c r="T3048" s="80" t="s">
        <v>213</v>
      </c>
    </row>
    <row r="3049" spans="14:20">
      <c r="N3049" s="80">
        <v>56</v>
      </c>
      <c r="O3049" s="80">
        <v>56056</v>
      </c>
      <c r="P3049" s="80" t="s">
        <v>3257</v>
      </c>
      <c r="Q3049" s="15" t="str">
        <f t="shared" si="47"/>
        <v>56 - EVRIGUET</v>
      </c>
      <c r="R3049" s="146">
        <v>44796</v>
      </c>
      <c r="S3049" s="146">
        <v>44845</v>
      </c>
      <c r="T3049" s="80" t="s">
        <v>213</v>
      </c>
    </row>
    <row r="3050" spans="14:20">
      <c r="N3050" s="80">
        <v>56</v>
      </c>
      <c r="O3050" s="80">
        <v>56059</v>
      </c>
      <c r="P3050" s="80" t="s">
        <v>3258</v>
      </c>
      <c r="Q3050" s="15" t="str">
        <f t="shared" si="47"/>
        <v>56 - LES FORGES</v>
      </c>
      <c r="R3050" s="146">
        <v>44796</v>
      </c>
      <c r="S3050" s="146">
        <v>44845</v>
      </c>
      <c r="T3050" s="80" t="s">
        <v>213</v>
      </c>
    </row>
    <row r="3051" spans="14:20">
      <c r="N3051" s="80">
        <v>56</v>
      </c>
      <c r="O3051" s="80">
        <v>56060</v>
      </c>
      <c r="P3051" s="80" t="s">
        <v>3259</v>
      </c>
      <c r="Q3051" s="15" t="str">
        <f t="shared" si="47"/>
        <v>56 - LES FOUGERETS</v>
      </c>
      <c r="R3051" s="146">
        <v>44648</v>
      </c>
      <c r="S3051" s="146">
        <v>44690</v>
      </c>
      <c r="T3051" s="80" t="s">
        <v>213</v>
      </c>
    </row>
    <row r="3052" spans="14:20">
      <c r="N3052" s="80">
        <v>56</v>
      </c>
      <c r="O3052" s="80">
        <v>56061</v>
      </c>
      <c r="P3052" s="80" t="s">
        <v>3260</v>
      </c>
      <c r="Q3052" s="15" t="str">
        <f t="shared" si="47"/>
        <v>56 - LA GACILLY</v>
      </c>
      <c r="R3052" s="146">
        <v>44648</v>
      </c>
      <c r="S3052" s="146">
        <v>44690</v>
      </c>
      <c r="T3052" s="80" t="s">
        <v>213</v>
      </c>
    </row>
    <row r="3053" spans="14:20">
      <c r="N3053" s="80">
        <v>56</v>
      </c>
      <c r="O3053" s="80">
        <v>56065</v>
      </c>
      <c r="P3053" s="80" t="s">
        <v>3261</v>
      </c>
      <c r="Q3053" s="15" t="str">
        <f t="shared" si="47"/>
        <v>56 - GOURHEL</v>
      </c>
      <c r="R3053" s="146">
        <v>44791</v>
      </c>
      <c r="S3053" s="146">
        <v>44826</v>
      </c>
      <c r="T3053" s="80" t="s">
        <v>213</v>
      </c>
    </row>
    <row r="3054" spans="14:20">
      <c r="N3054" s="80">
        <v>56</v>
      </c>
      <c r="O3054" s="80">
        <v>56077</v>
      </c>
      <c r="P3054" s="80" t="s">
        <v>3262</v>
      </c>
      <c r="Q3054" s="15" t="str">
        <f t="shared" si="47"/>
        <v>56 - LE GUERNO</v>
      </c>
      <c r="R3054" s="146">
        <v>44636</v>
      </c>
      <c r="S3054" s="146">
        <v>44673</v>
      </c>
      <c r="T3054" s="80" t="s">
        <v>213</v>
      </c>
    </row>
    <row r="3055" spans="14:20">
      <c r="N3055" s="80">
        <v>56</v>
      </c>
      <c r="O3055" s="80">
        <v>56080</v>
      </c>
      <c r="P3055" s="80" t="s">
        <v>3263</v>
      </c>
      <c r="Q3055" s="15" t="str">
        <f t="shared" si="47"/>
        <v>56 - GUILLIERS</v>
      </c>
      <c r="R3055" s="146">
        <v>44796</v>
      </c>
      <c r="S3055" s="146">
        <v>44845</v>
      </c>
      <c r="T3055" s="80" t="s">
        <v>213</v>
      </c>
    </row>
    <row r="3056" spans="14:20">
      <c r="N3056" s="80">
        <v>56</v>
      </c>
      <c r="O3056" s="80">
        <v>56109</v>
      </c>
      <c r="P3056" s="80" t="s">
        <v>3264</v>
      </c>
      <c r="Q3056" s="15" t="str">
        <f t="shared" si="47"/>
        <v>56 - LAUZACH</v>
      </c>
      <c r="R3056" s="146">
        <v>44636</v>
      </c>
      <c r="S3056" s="146">
        <v>44673</v>
      </c>
      <c r="T3056" s="80" t="s">
        <v>213</v>
      </c>
    </row>
    <row r="3057" spans="14:20">
      <c r="N3057" s="80">
        <v>56</v>
      </c>
      <c r="O3057" s="80">
        <v>56111</v>
      </c>
      <c r="P3057" s="80" t="s">
        <v>3265</v>
      </c>
      <c r="Q3057" s="15" t="str">
        <f t="shared" si="47"/>
        <v>56 - LIMERZEL</v>
      </c>
      <c r="R3057" s="146">
        <v>44648</v>
      </c>
      <c r="S3057" s="146">
        <v>44690</v>
      </c>
      <c r="T3057" s="80" t="s">
        <v>213</v>
      </c>
    </row>
    <row r="3058" spans="14:20">
      <c r="N3058" s="80">
        <v>56</v>
      </c>
      <c r="O3058" s="80">
        <v>56122</v>
      </c>
      <c r="P3058" s="80" t="s">
        <v>3266</v>
      </c>
      <c r="Q3058" s="15" t="str">
        <f t="shared" si="47"/>
        <v>56 - LOYAT</v>
      </c>
      <c r="R3058" s="146">
        <v>44791</v>
      </c>
      <c r="S3058" s="146">
        <v>44826</v>
      </c>
      <c r="T3058" s="80" t="s">
        <v>213</v>
      </c>
    </row>
    <row r="3059" spans="14:20">
      <c r="N3059" s="80">
        <v>56</v>
      </c>
      <c r="O3059" s="80">
        <v>56123</v>
      </c>
      <c r="P3059" s="80" t="s">
        <v>3267</v>
      </c>
      <c r="Q3059" s="15" t="str">
        <f t="shared" si="47"/>
        <v>56 - MALANSAC</v>
      </c>
      <c r="R3059" s="146">
        <v>44648</v>
      </c>
      <c r="S3059" s="146">
        <v>44690</v>
      </c>
      <c r="T3059" s="80" t="s">
        <v>213</v>
      </c>
    </row>
    <row r="3060" spans="14:20">
      <c r="N3060" s="80">
        <v>56</v>
      </c>
      <c r="O3060" s="80">
        <v>56126</v>
      </c>
      <c r="P3060" s="80" t="s">
        <v>3268</v>
      </c>
      <c r="Q3060" s="15" t="str">
        <f t="shared" si="47"/>
        <v>56 - MARZAN</v>
      </c>
      <c r="R3060" s="146">
        <v>44636</v>
      </c>
      <c r="S3060" s="146">
        <v>44673</v>
      </c>
      <c r="T3060" s="80" t="s">
        <v>213</v>
      </c>
    </row>
    <row r="3061" spans="14:20">
      <c r="N3061" s="80">
        <v>56</v>
      </c>
      <c r="O3061" s="80">
        <v>56127</v>
      </c>
      <c r="P3061" s="80" t="s">
        <v>3269</v>
      </c>
      <c r="Q3061" s="15" t="str">
        <f t="shared" si="47"/>
        <v>56 - MAURON</v>
      </c>
      <c r="R3061" s="146">
        <v>44796</v>
      </c>
      <c r="S3061" s="146">
        <v>44845</v>
      </c>
      <c r="T3061" s="80" t="s">
        <v>213</v>
      </c>
    </row>
    <row r="3062" spans="14:20">
      <c r="N3062" s="80">
        <v>56</v>
      </c>
      <c r="O3062" s="80">
        <v>56129</v>
      </c>
      <c r="P3062" s="80" t="s">
        <v>3270</v>
      </c>
      <c r="Q3062" s="15" t="str">
        <f t="shared" si="47"/>
        <v>56 - MENEAC</v>
      </c>
      <c r="R3062" s="146">
        <v>44796</v>
      </c>
      <c r="S3062" s="146">
        <v>44845</v>
      </c>
      <c r="T3062" s="80" t="s">
        <v>213</v>
      </c>
    </row>
    <row r="3063" spans="14:20">
      <c r="N3063" s="80">
        <v>56</v>
      </c>
      <c r="O3063" s="80">
        <v>56133</v>
      </c>
      <c r="P3063" s="80" t="s">
        <v>3271</v>
      </c>
      <c r="Q3063" s="15" t="str">
        <f t="shared" si="47"/>
        <v>56 - MISSIRIAC</v>
      </c>
      <c r="R3063" s="146">
        <v>44791</v>
      </c>
      <c r="S3063" s="146">
        <v>44826</v>
      </c>
      <c r="T3063" s="80" t="s">
        <v>213</v>
      </c>
    </row>
    <row r="3064" spans="14:20">
      <c r="N3064" s="80">
        <v>56</v>
      </c>
      <c r="O3064" s="80">
        <v>56134</v>
      </c>
      <c r="P3064" s="80" t="s">
        <v>3272</v>
      </c>
      <c r="Q3064" s="15" t="str">
        <f t="shared" si="47"/>
        <v>56 - MOHON</v>
      </c>
      <c r="R3064" s="146">
        <v>44796</v>
      </c>
      <c r="S3064" s="146">
        <v>44845</v>
      </c>
      <c r="T3064" s="80" t="s">
        <v>213</v>
      </c>
    </row>
    <row r="3065" spans="14:20">
      <c r="N3065" s="80">
        <v>56</v>
      </c>
      <c r="O3065" s="80">
        <v>56136</v>
      </c>
      <c r="P3065" s="80" t="s">
        <v>3273</v>
      </c>
      <c r="Q3065" s="15" t="str">
        <f t="shared" si="47"/>
        <v>56 - MONTENEUF</v>
      </c>
      <c r="R3065" s="146">
        <v>44791</v>
      </c>
      <c r="S3065" s="146">
        <v>44826</v>
      </c>
      <c r="T3065" s="80" t="s">
        <v>213</v>
      </c>
    </row>
    <row r="3066" spans="14:20">
      <c r="N3066" s="80">
        <v>56</v>
      </c>
      <c r="O3066" s="80">
        <v>56138</v>
      </c>
      <c r="P3066" s="80" t="s">
        <v>3274</v>
      </c>
      <c r="Q3066" s="15" t="str">
        <f t="shared" si="47"/>
        <v>56 - MONTERREIN</v>
      </c>
      <c r="R3066" s="146">
        <v>44791</v>
      </c>
      <c r="S3066" s="146">
        <v>44826</v>
      </c>
      <c r="T3066" s="80" t="s">
        <v>213</v>
      </c>
    </row>
    <row r="3067" spans="14:20">
      <c r="N3067" s="80">
        <v>56</v>
      </c>
      <c r="O3067" s="80">
        <v>56139</v>
      </c>
      <c r="P3067" s="80" t="s">
        <v>3275</v>
      </c>
      <c r="Q3067" s="15" t="str">
        <f t="shared" si="47"/>
        <v>56 - MONTERTELOT</v>
      </c>
      <c r="R3067" s="146">
        <v>44791</v>
      </c>
      <c r="S3067" s="146">
        <v>44826</v>
      </c>
      <c r="T3067" s="80" t="s">
        <v>213</v>
      </c>
    </row>
    <row r="3068" spans="14:20">
      <c r="N3068" s="80">
        <v>56</v>
      </c>
      <c r="O3068" s="80">
        <v>56143</v>
      </c>
      <c r="P3068" s="80" t="s">
        <v>3276</v>
      </c>
      <c r="Q3068" s="15" t="str">
        <f t="shared" si="47"/>
        <v>56 - MUZILLAC</v>
      </c>
      <c r="R3068" s="146">
        <v>44636</v>
      </c>
      <c r="S3068" s="146">
        <v>44673</v>
      </c>
      <c r="T3068" s="80" t="s">
        <v>213</v>
      </c>
    </row>
    <row r="3069" spans="14:20">
      <c r="N3069" s="80">
        <v>56</v>
      </c>
      <c r="O3069" s="80">
        <v>56149</v>
      </c>
      <c r="P3069" s="80" t="s">
        <v>3277</v>
      </c>
      <c r="Q3069" s="15" t="str">
        <f t="shared" si="47"/>
        <v>56 - NOYAL-MUZILLAC</v>
      </c>
      <c r="R3069" s="146">
        <v>44636</v>
      </c>
      <c r="S3069" s="146">
        <v>44673</v>
      </c>
      <c r="T3069" s="80" t="s">
        <v>213</v>
      </c>
    </row>
    <row r="3070" spans="14:20">
      <c r="N3070" s="80">
        <v>56</v>
      </c>
      <c r="O3070" s="80">
        <v>56154</v>
      </c>
      <c r="P3070" s="80" t="s">
        <v>3278</v>
      </c>
      <c r="Q3070" s="15" t="str">
        <f t="shared" si="47"/>
        <v>56 - PEILLAC</v>
      </c>
      <c r="R3070" s="146">
        <v>44648</v>
      </c>
      <c r="S3070" s="146">
        <v>44690</v>
      </c>
      <c r="T3070" s="80" t="s">
        <v>213</v>
      </c>
    </row>
    <row r="3071" spans="14:20">
      <c r="N3071" s="80">
        <v>56</v>
      </c>
      <c r="O3071" s="80">
        <v>56155</v>
      </c>
      <c r="P3071" s="80" t="s">
        <v>3279</v>
      </c>
      <c r="Q3071" s="15" t="str">
        <f t="shared" si="47"/>
        <v>56 - PENESTIN</v>
      </c>
      <c r="R3071" s="146">
        <v>44636</v>
      </c>
      <c r="S3071" s="146">
        <v>44673</v>
      </c>
      <c r="T3071" s="80" t="s">
        <v>213</v>
      </c>
    </row>
    <row r="3072" spans="14:20">
      <c r="N3072" s="80">
        <v>56</v>
      </c>
      <c r="O3072" s="80">
        <v>56159</v>
      </c>
      <c r="P3072" s="80" t="s">
        <v>3280</v>
      </c>
      <c r="Q3072" s="15" t="str">
        <f t="shared" si="47"/>
        <v>56 - PLEUCADEUC</v>
      </c>
      <c r="R3072" s="146">
        <v>44648</v>
      </c>
      <c r="S3072" s="146">
        <v>44690</v>
      </c>
      <c r="T3072" s="80" t="s">
        <v>213</v>
      </c>
    </row>
    <row r="3073" spans="14:20">
      <c r="N3073" s="80">
        <v>56</v>
      </c>
      <c r="O3073" s="80">
        <v>56165</v>
      </c>
      <c r="P3073" s="80" t="s">
        <v>3281</v>
      </c>
      <c r="Q3073" s="15" t="str">
        <f t="shared" si="47"/>
        <v>56 - PLOERMEL</v>
      </c>
      <c r="R3073" s="146">
        <v>44791</v>
      </c>
      <c r="S3073" s="146">
        <v>44826</v>
      </c>
      <c r="T3073" s="80" t="s">
        <v>213</v>
      </c>
    </row>
    <row r="3074" spans="14:20">
      <c r="N3074" s="80">
        <v>56</v>
      </c>
      <c r="O3074" s="80">
        <v>56171</v>
      </c>
      <c r="P3074" s="80" t="s">
        <v>3282</v>
      </c>
      <c r="Q3074" s="15" t="str">
        <f t="shared" si="47"/>
        <v>56 - PLUHERLIN</v>
      </c>
      <c r="R3074" s="146">
        <v>44648</v>
      </c>
      <c r="S3074" s="146">
        <v>44690</v>
      </c>
      <c r="T3074" s="80" t="s">
        <v>213</v>
      </c>
    </row>
    <row r="3075" spans="14:20">
      <c r="N3075" s="80">
        <v>56</v>
      </c>
      <c r="O3075" s="80">
        <v>56180</v>
      </c>
      <c r="P3075" s="80" t="s">
        <v>3283</v>
      </c>
      <c r="Q3075" s="15" t="str">
        <f t="shared" si="47"/>
        <v>56 - PORCARO</v>
      </c>
      <c r="R3075" s="146">
        <v>44791</v>
      </c>
      <c r="S3075" s="146">
        <v>44826</v>
      </c>
      <c r="T3075" s="80" t="s">
        <v>213</v>
      </c>
    </row>
    <row r="3076" spans="14:20">
      <c r="N3076" s="80">
        <v>56</v>
      </c>
      <c r="O3076" s="80">
        <v>56191</v>
      </c>
      <c r="P3076" s="80" t="s">
        <v>3284</v>
      </c>
      <c r="Q3076" s="15" t="str">
        <f t="shared" si="47"/>
        <v>56 - REMINIAC</v>
      </c>
      <c r="R3076" s="146">
        <v>44791</v>
      </c>
      <c r="S3076" s="146">
        <v>44826</v>
      </c>
      <c r="T3076" s="80" t="s">
        <v>213</v>
      </c>
    </row>
    <row r="3077" spans="14:20">
      <c r="N3077" s="80">
        <v>56</v>
      </c>
      <c r="O3077" s="80">
        <v>56196</v>
      </c>
      <c r="P3077" s="80" t="s">
        <v>3285</v>
      </c>
      <c r="Q3077" s="15" t="str">
        <f t="shared" si="47"/>
        <v>56 - ROCHEFORT-EN-TERRE</v>
      </c>
      <c r="R3077" s="146">
        <v>44648</v>
      </c>
      <c r="S3077" s="146">
        <v>44690</v>
      </c>
      <c r="T3077" s="80" t="s">
        <v>213</v>
      </c>
    </row>
    <row r="3078" spans="14:20">
      <c r="N3078" s="80">
        <v>56</v>
      </c>
      <c r="O3078" s="80">
        <v>56197</v>
      </c>
      <c r="P3078" s="80" t="s">
        <v>3286</v>
      </c>
      <c r="Q3078" s="15" t="str">
        <f t="shared" si="47"/>
        <v>56 - VAL D'OUST</v>
      </c>
      <c r="R3078" s="146">
        <v>44791</v>
      </c>
      <c r="S3078" s="146">
        <v>44826</v>
      </c>
      <c r="T3078" s="80" t="s">
        <v>213</v>
      </c>
    </row>
    <row r="3079" spans="14:20">
      <c r="N3079" s="80">
        <v>56</v>
      </c>
      <c r="O3079" s="80">
        <v>56200</v>
      </c>
      <c r="P3079" s="80" t="s">
        <v>3287</v>
      </c>
      <c r="Q3079" s="15" t="str">
        <f t="shared" si="47"/>
        <v>56 - RUFFIAC</v>
      </c>
      <c r="R3079" s="146">
        <v>44648</v>
      </c>
      <c r="S3079" s="146">
        <v>44690</v>
      </c>
      <c r="T3079" s="80" t="s">
        <v>213</v>
      </c>
    </row>
    <row r="3080" spans="14:20">
      <c r="N3080" s="80">
        <v>56</v>
      </c>
      <c r="O3080" s="80">
        <v>56202</v>
      </c>
      <c r="P3080" s="80" t="s">
        <v>3288</v>
      </c>
      <c r="Q3080" s="15" t="str">
        <f t="shared" si="47"/>
        <v>56 - SAINT ABRAHAM</v>
      </c>
      <c r="R3080" s="146">
        <v>44791</v>
      </c>
      <c r="S3080" s="146">
        <v>44826</v>
      </c>
      <c r="T3080" s="80" t="s">
        <v>213</v>
      </c>
    </row>
    <row r="3081" spans="14:20">
      <c r="N3081" s="80">
        <v>56</v>
      </c>
      <c r="O3081" s="80">
        <v>56208</v>
      </c>
      <c r="P3081" s="80" t="s">
        <v>3289</v>
      </c>
      <c r="Q3081" s="15" t="str">
        <f t="shared" si="47"/>
        <v>56 - SAINT BRIEUC DE MAURON</v>
      </c>
      <c r="R3081" s="146">
        <v>44796</v>
      </c>
      <c r="S3081" s="146">
        <v>44845</v>
      </c>
      <c r="T3081" s="80" t="s">
        <v>213</v>
      </c>
    </row>
    <row r="3082" spans="14:20">
      <c r="N3082" s="80">
        <v>56</v>
      </c>
      <c r="O3082" s="80">
        <v>56211</v>
      </c>
      <c r="P3082" s="80" t="s">
        <v>3290</v>
      </c>
      <c r="Q3082" s="15" t="str">
        <f t="shared" si="47"/>
        <v>56 - SAINT-CONGARD</v>
      </c>
      <c r="R3082" s="146">
        <v>44648</v>
      </c>
      <c r="S3082" s="146">
        <v>44690</v>
      </c>
      <c r="T3082" s="80" t="s">
        <v>213</v>
      </c>
    </row>
    <row r="3083" spans="14:20">
      <c r="N3083" s="80">
        <v>56</v>
      </c>
      <c r="O3083" s="80">
        <v>56216</v>
      </c>
      <c r="P3083" s="80" t="s">
        <v>3291</v>
      </c>
      <c r="Q3083" s="15" t="str">
        <f t="shared" si="47"/>
        <v>56 - SAINT-GORGON</v>
      </c>
      <c r="R3083" s="146">
        <v>44648</v>
      </c>
      <c r="S3083" s="146">
        <v>44690</v>
      </c>
      <c r="T3083" s="80" t="s">
        <v>213</v>
      </c>
    </row>
    <row r="3084" spans="14:20">
      <c r="N3084" s="80">
        <v>56</v>
      </c>
      <c r="O3084" s="80">
        <v>56218</v>
      </c>
      <c r="P3084" s="80" t="s">
        <v>3292</v>
      </c>
      <c r="Q3084" s="15" t="str">
        <f t="shared" ref="Q3084:Q3147" si="48">CONCATENATE(N3084," - ",P3084)</f>
        <v>56 - SAINT-GRAVE</v>
      </c>
      <c r="R3084" s="146">
        <v>44648</v>
      </c>
      <c r="S3084" s="146">
        <v>44690</v>
      </c>
      <c r="T3084" s="80" t="s">
        <v>213</v>
      </c>
    </row>
    <row r="3085" spans="14:20">
      <c r="N3085" s="80">
        <v>56</v>
      </c>
      <c r="O3085" s="80">
        <v>56221</v>
      </c>
      <c r="P3085" s="80" t="s">
        <v>3293</v>
      </c>
      <c r="Q3085" s="15" t="str">
        <f t="shared" si="48"/>
        <v>56 - SAINT-JACUT-LES-PINS</v>
      </c>
      <c r="R3085" s="146">
        <v>44648</v>
      </c>
      <c r="S3085" s="146">
        <v>44690</v>
      </c>
      <c r="T3085" s="80" t="s">
        <v>213</v>
      </c>
    </row>
    <row r="3086" spans="14:20">
      <c r="N3086" s="80">
        <v>56</v>
      </c>
      <c r="O3086" s="80">
        <v>56224</v>
      </c>
      <c r="P3086" s="80" t="s">
        <v>3294</v>
      </c>
      <c r="Q3086" s="15" t="str">
        <f t="shared" si="48"/>
        <v>56 - SAINT-LAURENT-SUR-OUST</v>
      </c>
      <c r="R3086" s="146">
        <v>44648</v>
      </c>
      <c r="S3086" s="146">
        <v>44690</v>
      </c>
      <c r="T3086" s="80" t="s">
        <v>213</v>
      </c>
    </row>
    <row r="3087" spans="14:20">
      <c r="N3087" s="80">
        <v>56</v>
      </c>
      <c r="O3087" s="80">
        <v>56227</v>
      </c>
      <c r="P3087" s="80" t="s">
        <v>3295</v>
      </c>
      <c r="Q3087" s="15" t="str">
        <f t="shared" si="48"/>
        <v>56 - SAINT MALO DES TROIS FONTAINES</v>
      </c>
      <c r="R3087" s="146">
        <v>44796</v>
      </c>
      <c r="S3087" s="146">
        <v>44845</v>
      </c>
      <c r="T3087" s="80" t="s">
        <v>213</v>
      </c>
    </row>
    <row r="3088" spans="14:20">
      <c r="N3088" s="80">
        <v>56</v>
      </c>
      <c r="O3088" s="80">
        <v>56229</v>
      </c>
      <c r="P3088" s="80" t="s">
        <v>3296</v>
      </c>
      <c r="Q3088" s="15" t="str">
        <f t="shared" si="48"/>
        <v>56 - SAINT-MARTIN-SUR-OUST</v>
      </c>
      <c r="R3088" s="146">
        <v>44648</v>
      </c>
      <c r="S3088" s="146">
        <v>44690</v>
      </c>
      <c r="T3088" s="80" t="s">
        <v>213</v>
      </c>
    </row>
    <row r="3089" spans="14:20">
      <c r="N3089" s="80">
        <v>56</v>
      </c>
      <c r="O3089" s="80">
        <v>56230</v>
      </c>
      <c r="P3089" s="80" t="s">
        <v>3297</v>
      </c>
      <c r="Q3089" s="15" t="str">
        <f t="shared" si="48"/>
        <v>56 - SAINT-NICOLAS-DU-TERTRE</v>
      </c>
      <c r="R3089" s="146">
        <v>44648</v>
      </c>
      <c r="S3089" s="146">
        <v>44690</v>
      </c>
      <c r="T3089" s="80" t="s">
        <v>213</v>
      </c>
    </row>
    <row r="3090" spans="14:20">
      <c r="N3090" s="80">
        <v>56</v>
      </c>
      <c r="O3090" s="80">
        <v>56232</v>
      </c>
      <c r="P3090" s="80" t="s">
        <v>3298</v>
      </c>
      <c r="Q3090" s="15" t="str">
        <f t="shared" si="48"/>
        <v>56 - SAINT-PERREUX</v>
      </c>
      <c r="R3090" s="146">
        <v>44648</v>
      </c>
      <c r="S3090" s="146">
        <v>44690</v>
      </c>
      <c r="T3090" s="80" t="s">
        <v>213</v>
      </c>
    </row>
    <row r="3091" spans="14:20">
      <c r="N3091" s="80">
        <v>56</v>
      </c>
      <c r="O3091" s="80">
        <v>56239</v>
      </c>
      <c r="P3091" s="80" t="s">
        <v>3299</v>
      </c>
      <c r="Q3091" s="15" t="str">
        <f t="shared" si="48"/>
        <v>56 - SAINT-VINCENT-SUR-OUST</v>
      </c>
      <c r="R3091" s="146">
        <v>44648</v>
      </c>
      <c r="S3091" s="146">
        <v>44690</v>
      </c>
      <c r="T3091" s="80" t="s">
        <v>213</v>
      </c>
    </row>
    <row r="3092" spans="14:20">
      <c r="N3092" s="80">
        <v>56</v>
      </c>
      <c r="O3092" s="80">
        <v>56247</v>
      </c>
      <c r="P3092" s="80" t="s">
        <v>3300</v>
      </c>
      <c r="Q3092" s="15" t="str">
        <f t="shared" si="48"/>
        <v>56 - SULNIAC</v>
      </c>
      <c r="R3092" s="146">
        <v>44636</v>
      </c>
      <c r="S3092" s="146">
        <v>44673</v>
      </c>
      <c r="T3092" s="80" t="s">
        <v>213</v>
      </c>
    </row>
    <row r="3093" spans="14:20">
      <c r="N3093" s="80">
        <v>56</v>
      </c>
      <c r="O3093" s="80">
        <v>56248</v>
      </c>
      <c r="P3093" s="80" t="s">
        <v>3301</v>
      </c>
      <c r="Q3093" s="15" t="str">
        <f t="shared" si="48"/>
        <v>56 - SURZUR</v>
      </c>
      <c r="R3093" s="146">
        <v>44636</v>
      </c>
      <c r="S3093" s="146">
        <v>44673</v>
      </c>
      <c r="T3093" s="80" t="s">
        <v>213</v>
      </c>
    </row>
    <row r="3094" spans="14:20">
      <c r="N3094" s="80">
        <v>56</v>
      </c>
      <c r="O3094" s="80">
        <v>56249</v>
      </c>
      <c r="P3094" s="80" t="s">
        <v>3302</v>
      </c>
      <c r="Q3094" s="15" t="str">
        <f t="shared" si="48"/>
        <v>56 - TAUPONT</v>
      </c>
      <c r="R3094" s="146">
        <v>44791</v>
      </c>
      <c r="S3094" s="146">
        <v>44826</v>
      </c>
      <c r="T3094" s="80" t="s">
        <v>213</v>
      </c>
    </row>
    <row r="3095" spans="14:20">
      <c r="N3095" s="80">
        <v>56</v>
      </c>
      <c r="O3095" s="80">
        <v>56251</v>
      </c>
      <c r="P3095" s="80" t="s">
        <v>3303</v>
      </c>
      <c r="Q3095" s="15" t="str">
        <f t="shared" si="48"/>
        <v>56 - THEIX-NOYALO</v>
      </c>
      <c r="R3095" s="146">
        <v>44636</v>
      </c>
      <c r="S3095" s="146">
        <v>44673</v>
      </c>
      <c r="T3095" s="80" t="s">
        <v>213</v>
      </c>
    </row>
    <row r="3096" spans="14:20">
      <c r="N3096" s="80">
        <v>56</v>
      </c>
      <c r="O3096" s="80">
        <v>56252</v>
      </c>
      <c r="P3096" s="80" t="s">
        <v>3304</v>
      </c>
      <c r="Q3096" s="15" t="str">
        <f t="shared" si="48"/>
        <v>56 - LE TOUR-DU-PARC</v>
      </c>
      <c r="R3096" s="146">
        <v>44636</v>
      </c>
      <c r="S3096" s="146">
        <v>44673</v>
      </c>
      <c r="T3096" s="80" t="s">
        <v>213</v>
      </c>
    </row>
    <row r="3097" spans="14:20">
      <c r="N3097" s="80">
        <v>56</v>
      </c>
      <c r="O3097" s="80">
        <v>56253</v>
      </c>
      <c r="P3097" s="80" t="s">
        <v>3305</v>
      </c>
      <c r="Q3097" s="15" t="str">
        <f t="shared" si="48"/>
        <v>56 - TREAL</v>
      </c>
      <c r="R3097" s="146">
        <v>44648</v>
      </c>
      <c r="S3097" s="146">
        <v>44690</v>
      </c>
      <c r="T3097" s="80" t="s">
        <v>213</v>
      </c>
    </row>
    <row r="3098" spans="14:20">
      <c r="N3098" s="80">
        <v>56</v>
      </c>
      <c r="O3098" s="80">
        <v>56257</v>
      </c>
      <c r="P3098" s="80" t="s">
        <v>3306</v>
      </c>
      <c r="Q3098" s="15" t="str">
        <f t="shared" si="48"/>
        <v>56 - LA TRINITÉ PORHOET</v>
      </c>
      <c r="R3098" s="146">
        <v>44796</v>
      </c>
      <c r="S3098" s="146">
        <v>44845</v>
      </c>
      <c r="T3098" s="80" t="s">
        <v>213</v>
      </c>
    </row>
    <row r="3099" spans="14:20">
      <c r="N3099" s="80">
        <v>56</v>
      </c>
      <c r="O3099" s="80">
        <v>56259</v>
      </c>
      <c r="P3099" s="80" t="s">
        <v>3307</v>
      </c>
      <c r="Q3099" s="15" t="str">
        <f t="shared" si="48"/>
        <v>56 - LA TRINITE-SURZUR</v>
      </c>
      <c r="R3099" s="146">
        <v>44636</v>
      </c>
      <c r="S3099" s="146">
        <v>44673</v>
      </c>
      <c r="T3099" s="80" t="s">
        <v>213</v>
      </c>
    </row>
    <row r="3100" spans="14:20">
      <c r="N3100" s="80">
        <v>57</v>
      </c>
      <c r="O3100" s="80">
        <v>57019</v>
      </c>
      <c r="P3100" s="80" t="s">
        <v>3308</v>
      </c>
      <c r="Q3100" s="15" t="str">
        <f t="shared" si="48"/>
        <v>57 - AMNEVILLE</v>
      </c>
      <c r="R3100" s="146"/>
      <c r="S3100" s="146"/>
      <c r="T3100" s="80" t="s">
        <v>213</v>
      </c>
    </row>
    <row r="3101" spans="14:20">
      <c r="N3101" s="80">
        <v>57</v>
      </c>
      <c r="O3101" s="80">
        <v>57024</v>
      </c>
      <c r="P3101" s="80" t="s">
        <v>3309</v>
      </c>
      <c r="Q3101" s="15" t="str">
        <f t="shared" si="48"/>
        <v>57 - ANTILLY</v>
      </c>
      <c r="R3101" s="146"/>
      <c r="S3101" s="146"/>
      <c r="T3101" s="80" t="s">
        <v>213</v>
      </c>
    </row>
    <row r="3102" spans="14:20">
      <c r="N3102" s="80">
        <v>57</v>
      </c>
      <c r="O3102" s="80">
        <v>57028</v>
      </c>
      <c r="P3102" s="80" t="s">
        <v>3310</v>
      </c>
      <c r="Q3102" s="15" t="str">
        <f t="shared" si="48"/>
        <v>57 - ARGANCY</v>
      </c>
      <c r="R3102" s="146"/>
      <c r="S3102" s="146"/>
      <c r="T3102" s="80" t="s">
        <v>213</v>
      </c>
    </row>
    <row r="3103" spans="14:20">
      <c r="N3103" s="80">
        <v>57</v>
      </c>
      <c r="O3103" s="80">
        <v>57043</v>
      </c>
      <c r="P3103" s="80" t="s">
        <v>3311</v>
      </c>
      <c r="Q3103" s="15" t="str">
        <f t="shared" si="48"/>
        <v>57 - AY-SUR-MOSELLE</v>
      </c>
      <c r="R3103" s="146"/>
      <c r="S3103" s="146"/>
      <c r="T3103" s="80" t="s">
        <v>213</v>
      </c>
    </row>
    <row r="3104" spans="14:20">
      <c r="N3104" s="80">
        <v>57</v>
      </c>
      <c r="O3104" s="80">
        <v>57049</v>
      </c>
      <c r="P3104" s="80" t="s">
        <v>3312</v>
      </c>
      <c r="Q3104" s="15" t="str">
        <f t="shared" si="48"/>
        <v>57 - LE-BAN-SAINT-MARTIN</v>
      </c>
      <c r="R3104" s="146"/>
      <c r="S3104" s="146"/>
      <c r="T3104" s="80" t="s">
        <v>213</v>
      </c>
    </row>
    <row r="3105" spans="14:20">
      <c r="N3105" s="80">
        <v>57</v>
      </c>
      <c r="O3105" s="80">
        <v>57102</v>
      </c>
      <c r="P3105" s="80" t="s">
        <v>3313</v>
      </c>
      <c r="Q3105" s="15" t="str">
        <f t="shared" si="48"/>
        <v>57 - BOUSSE</v>
      </c>
      <c r="R3105" s="146"/>
      <c r="S3105" s="146"/>
      <c r="T3105" s="80" t="s">
        <v>213</v>
      </c>
    </row>
    <row r="3106" spans="14:20">
      <c r="N3106" s="80">
        <v>57</v>
      </c>
      <c r="O3106" s="80">
        <v>57125</v>
      </c>
      <c r="P3106" s="80" t="s">
        <v>3314</v>
      </c>
      <c r="Q3106" s="15" t="str">
        <f t="shared" si="48"/>
        <v>57 - CHAILLY-LES-ENNERY</v>
      </c>
      <c r="R3106" s="146"/>
      <c r="S3106" s="146"/>
      <c r="T3106" s="80" t="s">
        <v>213</v>
      </c>
    </row>
    <row r="3107" spans="14:20">
      <c r="N3107" s="80">
        <v>57</v>
      </c>
      <c r="O3107" s="80">
        <v>57142</v>
      </c>
      <c r="P3107" s="80" t="s">
        <v>3315</v>
      </c>
      <c r="Q3107" s="15" t="str">
        <f t="shared" si="48"/>
        <v>57 - CHIEULLES</v>
      </c>
      <c r="R3107" s="146"/>
      <c r="S3107" s="146"/>
      <c r="T3107" s="80" t="s">
        <v>213</v>
      </c>
    </row>
    <row r="3108" spans="14:20">
      <c r="N3108" s="80">
        <v>57</v>
      </c>
      <c r="O3108" s="80">
        <v>57145</v>
      </c>
      <c r="P3108" s="80" t="s">
        <v>3316</v>
      </c>
      <c r="Q3108" s="15" t="str">
        <f t="shared" si="48"/>
        <v>57 - COINCY</v>
      </c>
      <c r="R3108" s="146"/>
      <c r="S3108" s="146"/>
      <c r="T3108" s="80" t="s">
        <v>213</v>
      </c>
    </row>
    <row r="3109" spans="14:20">
      <c r="N3109" s="80">
        <v>57</v>
      </c>
      <c r="O3109" s="80">
        <v>57193</v>
      </c>
      <c r="P3109" s="80" t="s">
        <v>3317</v>
      </c>
      <c r="Q3109" s="15" t="str">
        <f t="shared" si="48"/>
        <v>57 - ENNERY</v>
      </c>
      <c r="R3109" s="146"/>
      <c r="S3109" s="146"/>
      <c r="T3109" s="80" t="s">
        <v>213</v>
      </c>
    </row>
    <row r="3110" spans="14:20">
      <c r="N3110" s="80">
        <v>57</v>
      </c>
      <c r="O3110" s="80">
        <v>57219</v>
      </c>
      <c r="P3110" s="80" t="s">
        <v>3318</v>
      </c>
      <c r="Q3110" s="15" t="str">
        <f t="shared" si="48"/>
        <v>57 - FLEVY</v>
      </c>
      <c r="R3110" s="146"/>
      <c r="S3110" s="146"/>
      <c r="T3110" s="80" t="s">
        <v>213</v>
      </c>
    </row>
    <row r="3111" spans="14:20">
      <c r="N3111" s="80">
        <v>57</v>
      </c>
      <c r="O3111" s="80">
        <v>57283</v>
      </c>
      <c r="P3111" s="80" t="s">
        <v>3319</v>
      </c>
      <c r="Q3111" s="15" t="str">
        <f t="shared" si="48"/>
        <v>57 - HAGONDANGE</v>
      </c>
      <c r="R3111" s="146"/>
      <c r="S3111" s="146"/>
      <c r="T3111" s="80" t="s">
        <v>213</v>
      </c>
    </row>
    <row r="3112" spans="14:20">
      <c r="N3112" s="80">
        <v>57</v>
      </c>
      <c r="O3112" s="80">
        <v>57303</v>
      </c>
      <c r="P3112" s="80" t="s">
        <v>3320</v>
      </c>
      <c r="Q3112" s="15" t="str">
        <f t="shared" si="48"/>
        <v>57 - HAUCONCOURT</v>
      </c>
      <c r="R3112" s="146"/>
      <c r="S3112" s="146"/>
      <c r="T3112" s="80" t="s">
        <v>213</v>
      </c>
    </row>
    <row r="3113" spans="14:20">
      <c r="N3113" s="80">
        <v>57</v>
      </c>
      <c r="O3113" s="80">
        <v>57396</v>
      </c>
      <c r="P3113" s="80" t="s">
        <v>3321</v>
      </c>
      <c r="Q3113" s="15" t="str">
        <f t="shared" si="48"/>
        <v>57 - LESSY</v>
      </c>
      <c r="R3113" s="146"/>
      <c r="S3113" s="146"/>
      <c r="T3113" s="80" t="s">
        <v>213</v>
      </c>
    </row>
    <row r="3114" spans="14:20">
      <c r="N3114" s="80">
        <v>57</v>
      </c>
      <c r="O3114" s="80">
        <v>57412</v>
      </c>
      <c r="P3114" s="80" t="s">
        <v>3322</v>
      </c>
      <c r="Q3114" s="15" t="str">
        <f t="shared" si="48"/>
        <v>57 - LONGEVILLE-LÈS-METZ</v>
      </c>
      <c r="R3114" s="146"/>
      <c r="S3114" s="146"/>
      <c r="T3114" s="80" t="s">
        <v>213</v>
      </c>
    </row>
    <row r="3115" spans="14:20">
      <c r="N3115" s="80">
        <v>57</v>
      </c>
      <c r="O3115" s="80">
        <v>57415</v>
      </c>
      <c r="P3115" s="80" t="s">
        <v>3323</v>
      </c>
      <c r="Q3115" s="15" t="str">
        <f t="shared" si="48"/>
        <v>57 - LORRY-LÈS-METZ</v>
      </c>
      <c r="R3115" s="146"/>
      <c r="S3115" s="146"/>
      <c r="T3115" s="80" t="s">
        <v>213</v>
      </c>
    </row>
    <row r="3116" spans="14:20">
      <c r="N3116" s="80">
        <v>57</v>
      </c>
      <c r="O3116" s="80">
        <v>57433</v>
      </c>
      <c r="P3116" s="80" t="s">
        <v>3324</v>
      </c>
      <c r="Q3116" s="15" t="str">
        <f t="shared" si="48"/>
        <v>57 - MAIZIERES-LES-METZ</v>
      </c>
      <c r="R3116" s="146"/>
      <c r="S3116" s="146"/>
      <c r="T3116" s="80" t="s">
        <v>213</v>
      </c>
    </row>
    <row r="3117" spans="14:20">
      <c r="N3117" s="80">
        <v>57</v>
      </c>
      <c r="O3117" s="80">
        <v>57438</v>
      </c>
      <c r="P3117" s="80" t="s">
        <v>3325</v>
      </c>
      <c r="Q3117" s="15" t="str">
        <f t="shared" si="48"/>
        <v>57 - MALROY</v>
      </c>
      <c r="R3117" s="146"/>
      <c r="S3117" s="146"/>
      <c r="T3117" s="80" t="s">
        <v>213</v>
      </c>
    </row>
    <row r="3118" spans="14:20">
      <c r="N3118" s="80">
        <v>57</v>
      </c>
      <c r="O3118" s="80">
        <v>57443</v>
      </c>
      <c r="P3118" s="80" t="s">
        <v>3326</v>
      </c>
      <c r="Q3118" s="15" t="str">
        <f t="shared" si="48"/>
        <v>57 - MARANGE-SILVANGE</v>
      </c>
      <c r="R3118" s="146"/>
      <c r="S3118" s="146"/>
      <c r="T3118" s="80" t="s">
        <v>213</v>
      </c>
    </row>
    <row r="3119" spans="14:20">
      <c r="N3119" s="80">
        <v>57</v>
      </c>
      <c r="O3119" s="80">
        <v>57447</v>
      </c>
      <c r="P3119" s="80" t="s">
        <v>3327</v>
      </c>
      <c r="Q3119" s="15" t="str">
        <f t="shared" si="48"/>
        <v>57 - MARLY</v>
      </c>
      <c r="R3119" s="146"/>
      <c r="S3119" s="146"/>
      <c r="T3119" s="80" t="s">
        <v>213</v>
      </c>
    </row>
    <row r="3120" spans="14:20">
      <c r="N3120" s="80">
        <v>57</v>
      </c>
      <c r="O3120" s="80">
        <v>57452</v>
      </c>
      <c r="P3120" s="80" t="s">
        <v>3328</v>
      </c>
      <c r="Q3120" s="15" t="str">
        <f t="shared" si="48"/>
        <v>57 - LA MAXE</v>
      </c>
      <c r="R3120" s="146"/>
      <c r="S3120" s="146"/>
      <c r="T3120" s="80" t="s">
        <v>213</v>
      </c>
    </row>
    <row r="3121" spans="14:20">
      <c r="N3121" s="80">
        <v>57</v>
      </c>
      <c r="O3121" s="80">
        <v>57463</v>
      </c>
      <c r="P3121" s="80" t="s">
        <v>3329</v>
      </c>
      <c r="Q3121" s="15" t="str">
        <f t="shared" si="48"/>
        <v>57 - METZ</v>
      </c>
      <c r="R3121" s="146"/>
      <c r="S3121" s="146"/>
      <c r="T3121" s="80" t="s">
        <v>213</v>
      </c>
    </row>
    <row r="3122" spans="14:20">
      <c r="N3122" s="80">
        <v>57</v>
      </c>
      <c r="O3122" s="80">
        <v>57467</v>
      </c>
      <c r="P3122" s="80" t="s">
        <v>3330</v>
      </c>
      <c r="Q3122" s="15" t="str">
        <f t="shared" si="48"/>
        <v>57 - MEY</v>
      </c>
      <c r="R3122" s="146"/>
      <c r="S3122" s="146"/>
      <c r="T3122" s="80" t="s">
        <v>213</v>
      </c>
    </row>
    <row r="3123" spans="14:20">
      <c r="N3123" s="80">
        <v>57</v>
      </c>
      <c r="O3123" s="80">
        <v>57474</v>
      </c>
      <c r="P3123" s="80" t="s">
        <v>3331</v>
      </c>
      <c r="Q3123" s="15" t="str">
        <f t="shared" si="48"/>
        <v>57 - MONDELANGE</v>
      </c>
      <c r="R3123" s="146"/>
      <c r="S3123" s="146"/>
      <c r="T3123" s="80" t="s">
        <v>213</v>
      </c>
    </row>
    <row r="3124" spans="14:20">
      <c r="N3124" s="80">
        <v>57</v>
      </c>
      <c r="O3124" s="80">
        <v>57480</v>
      </c>
      <c r="P3124" s="80" t="s">
        <v>3332</v>
      </c>
      <c r="Q3124" s="15" t="str">
        <f t="shared" si="48"/>
        <v>57 - MONTIGNY-LÈS-METZ</v>
      </c>
      <c r="R3124" s="146"/>
      <c r="S3124" s="146"/>
      <c r="T3124" s="80" t="s">
        <v>213</v>
      </c>
    </row>
    <row r="3125" spans="14:20">
      <c r="N3125" s="80">
        <v>57</v>
      </c>
      <c r="O3125" s="80">
        <v>57487</v>
      </c>
      <c r="P3125" s="80" t="s">
        <v>3333</v>
      </c>
      <c r="Q3125" s="15" t="str">
        <f t="shared" si="48"/>
        <v>57 - MOULINS-LÈS-METZ</v>
      </c>
      <c r="R3125" s="146"/>
      <c r="S3125" s="146"/>
      <c r="T3125" s="80" t="s">
        <v>213</v>
      </c>
    </row>
    <row r="3126" spans="14:20">
      <c r="N3126" s="80">
        <v>57</v>
      </c>
      <c r="O3126" s="80">
        <v>57512</v>
      </c>
      <c r="P3126" s="80" t="s">
        <v>3334</v>
      </c>
      <c r="Q3126" s="15" t="str">
        <f t="shared" si="48"/>
        <v>57 - NOUILLY</v>
      </c>
      <c r="R3126" s="146"/>
      <c r="S3126" s="146"/>
      <c r="T3126" s="80" t="s">
        <v>213</v>
      </c>
    </row>
    <row r="3127" spans="14:20">
      <c r="N3127" s="80">
        <v>57</v>
      </c>
      <c r="O3127" s="80">
        <v>57534</v>
      </c>
      <c r="P3127" s="80" t="s">
        <v>3335</v>
      </c>
      <c r="Q3127" s="15" t="str">
        <f t="shared" si="48"/>
        <v>57 - PELTRE</v>
      </c>
      <c r="R3127" s="146"/>
      <c r="S3127" s="146"/>
      <c r="T3127" s="80" t="s">
        <v>213</v>
      </c>
    </row>
    <row r="3128" spans="14:20">
      <c r="N3128" s="80">
        <v>57</v>
      </c>
      <c r="O3128" s="80">
        <v>57545</v>
      </c>
      <c r="P3128" s="80" t="s">
        <v>3336</v>
      </c>
      <c r="Q3128" s="15" t="str">
        <f t="shared" si="48"/>
        <v>57 - PLAPPEVILLE</v>
      </c>
      <c r="R3128" s="146"/>
      <c r="S3128" s="146"/>
      <c r="T3128" s="80" t="s">
        <v>213</v>
      </c>
    </row>
    <row r="3129" spans="14:20">
      <c r="N3129" s="80">
        <v>57</v>
      </c>
      <c r="O3129" s="80">
        <v>57602</v>
      </c>
      <c r="P3129" s="80" t="s">
        <v>3337</v>
      </c>
      <c r="Q3129" s="15" t="str">
        <f t="shared" si="48"/>
        <v>57 - RURANGE-LES-THIONVILLE</v>
      </c>
      <c r="R3129" s="146"/>
      <c r="S3129" s="146"/>
      <c r="T3129" s="80" t="s">
        <v>213</v>
      </c>
    </row>
    <row r="3130" spans="14:20">
      <c r="N3130" s="80">
        <v>57</v>
      </c>
      <c r="O3130" s="80">
        <v>57616</v>
      </c>
      <c r="P3130" s="80" t="s">
        <v>3338</v>
      </c>
      <c r="Q3130" s="15" t="str">
        <f t="shared" si="48"/>
        <v>57 - SAINT-JULIEN-LÈS-METZ</v>
      </c>
      <c r="R3130" s="146"/>
      <c r="S3130" s="146"/>
      <c r="T3130" s="80" t="s">
        <v>213</v>
      </c>
    </row>
    <row r="3131" spans="14:20">
      <c r="N3131" s="80">
        <v>57</v>
      </c>
      <c r="O3131" s="80">
        <v>57634</v>
      </c>
      <c r="P3131" s="80" t="s">
        <v>3339</v>
      </c>
      <c r="Q3131" s="15" t="str">
        <f t="shared" si="48"/>
        <v>57 - SAULNY</v>
      </c>
      <c r="R3131" s="146"/>
      <c r="S3131" s="146"/>
      <c r="T3131" s="80" t="s">
        <v>213</v>
      </c>
    </row>
    <row r="3132" spans="14:20">
      <c r="N3132" s="80">
        <v>57</v>
      </c>
      <c r="O3132" s="80">
        <v>57642</v>
      </c>
      <c r="P3132" s="80" t="s">
        <v>3340</v>
      </c>
      <c r="Q3132" s="15" t="str">
        <f t="shared" si="48"/>
        <v>57 - SCY-CHAZELLES</v>
      </c>
      <c r="R3132" s="146"/>
      <c r="S3132" s="146"/>
      <c r="T3132" s="80" t="s">
        <v>213</v>
      </c>
    </row>
    <row r="3133" spans="14:20">
      <c r="N3133" s="80">
        <v>57</v>
      </c>
      <c r="O3133" s="80">
        <v>57663</v>
      </c>
      <c r="P3133" s="80" t="s">
        <v>3341</v>
      </c>
      <c r="Q3133" s="15" t="str">
        <f t="shared" si="48"/>
        <v>57 - TALANGE</v>
      </c>
      <c r="R3133" s="146"/>
      <c r="S3133" s="146"/>
      <c r="T3133" s="80" t="s">
        <v>213</v>
      </c>
    </row>
    <row r="3134" spans="14:20">
      <c r="N3134" s="80">
        <v>57</v>
      </c>
      <c r="O3134" s="80">
        <v>57677</v>
      </c>
      <c r="P3134" s="80" t="s">
        <v>3342</v>
      </c>
      <c r="Q3134" s="15" t="str">
        <f t="shared" si="48"/>
        <v>57 - TREMERY</v>
      </c>
      <c r="R3134" s="146"/>
      <c r="S3134" s="146"/>
      <c r="T3134" s="80" t="s">
        <v>213</v>
      </c>
    </row>
    <row r="3135" spans="14:20">
      <c r="N3135" s="80">
        <v>57</v>
      </c>
      <c r="O3135" s="80">
        <v>57693</v>
      </c>
      <c r="P3135" s="80" t="s">
        <v>3343</v>
      </c>
      <c r="Q3135" s="15" t="str">
        <f t="shared" si="48"/>
        <v>57 - VANTOUX</v>
      </c>
      <c r="R3135" s="146"/>
      <c r="S3135" s="146"/>
      <c r="T3135" s="80" t="s">
        <v>213</v>
      </c>
    </row>
    <row r="3136" spans="14:20">
      <c r="N3136" s="80">
        <v>57</v>
      </c>
      <c r="O3136" s="80">
        <v>57694</v>
      </c>
      <c r="P3136" s="80" t="s">
        <v>3344</v>
      </c>
      <c r="Q3136" s="15" t="str">
        <f t="shared" si="48"/>
        <v>57 - VANY</v>
      </c>
      <c r="R3136" s="146"/>
      <c r="S3136" s="146"/>
      <c r="T3136" s="80" t="s">
        <v>213</v>
      </c>
    </row>
    <row r="3137" spans="14:20">
      <c r="N3137" s="80">
        <v>57</v>
      </c>
      <c r="O3137" s="80">
        <v>57751</v>
      </c>
      <c r="P3137" s="80" t="s">
        <v>3345</v>
      </c>
      <c r="Q3137" s="15" t="str">
        <f t="shared" si="48"/>
        <v>57 - WOIPPY</v>
      </c>
      <c r="R3137" s="146"/>
      <c r="S3137" s="146"/>
      <c r="T3137" s="80" t="s">
        <v>213</v>
      </c>
    </row>
    <row r="3138" spans="14:20">
      <c r="N3138" s="80">
        <v>58</v>
      </c>
      <c r="O3138" s="80">
        <v>58055</v>
      </c>
      <c r="P3138" s="80" t="s">
        <v>3346</v>
      </c>
      <c r="Q3138" s="15" t="str">
        <f t="shared" si="48"/>
        <v>58 - CHAMPVERT</v>
      </c>
      <c r="R3138" s="146"/>
      <c r="S3138" s="146"/>
      <c r="T3138" s="80" t="s">
        <v>213</v>
      </c>
    </row>
    <row r="3139" spans="14:20">
      <c r="N3139" s="80">
        <v>58</v>
      </c>
      <c r="O3139" s="80">
        <v>58095</v>
      </c>
      <c r="P3139" s="80" t="s">
        <v>3347</v>
      </c>
      <c r="Q3139" s="15" t="str">
        <f t="shared" si="48"/>
        <v>58 - DECIZE</v>
      </c>
      <c r="R3139" s="146"/>
      <c r="S3139" s="146"/>
      <c r="T3139" s="80" t="s">
        <v>213</v>
      </c>
    </row>
    <row r="3140" spans="14:20">
      <c r="N3140" s="80">
        <v>58</v>
      </c>
      <c r="O3140" s="80">
        <v>58250</v>
      </c>
      <c r="P3140" s="80" t="s">
        <v>3348</v>
      </c>
      <c r="Q3140" s="15" t="str">
        <f t="shared" si="48"/>
        <v>58 - SAINT LEGER DES VIGNES</v>
      </c>
      <c r="R3140" s="146"/>
      <c r="S3140" s="146"/>
      <c r="T3140" s="80" t="s">
        <v>213</v>
      </c>
    </row>
    <row r="3141" spans="14:20">
      <c r="N3141" s="80">
        <v>58</v>
      </c>
      <c r="O3141" s="80">
        <v>58280</v>
      </c>
      <c r="P3141" s="80" t="s">
        <v>3349</v>
      </c>
      <c r="Q3141" s="15" t="str">
        <f t="shared" si="48"/>
        <v>58 - SOUGY SUR LOIRE</v>
      </c>
      <c r="R3141" s="146"/>
      <c r="S3141" s="146"/>
      <c r="T3141" s="80" t="s">
        <v>213</v>
      </c>
    </row>
    <row r="3142" spans="14:20">
      <c r="N3142" s="80">
        <v>59</v>
      </c>
      <c r="O3142" s="80">
        <v>59014</v>
      </c>
      <c r="P3142" s="80" t="s">
        <v>3350</v>
      </c>
      <c r="Q3142" s="15" t="str">
        <f t="shared" si="48"/>
        <v>59 - ANZIN</v>
      </c>
      <c r="R3142" s="146"/>
      <c r="S3142" s="146"/>
      <c r="T3142" s="80" t="s">
        <v>213</v>
      </c>
    </row>
    <row r="3143" spans="14:20">
      <c r="N3143" s="80">
        <v>59</v>
      </c>
      <c r="O3143" s="80">
        <v>59018</v>
      </c>
      <c r="P3143" s="80" t="s">
        <v>3351</v>
      </c>
      <c r="Q3143" s="15" t="str">
        <f t="shared" si="48"/>
        <v>59 - ARNEKE</v>
      </c>
      <c r="R3143" s="146">
        <v>44535</v>
      </c>
      <c r="S3143" s="146">
        <v>44581</v>
      </c>
      <c r="T3143" s="80" t="s">
        <v>213</v>
      </c>
    </row>
    <row r="3144" spans="14:20">
      <c r="N3144" s="80">
        <v>59</v>
      </c>
      <c r="O3144" s="80">
        <v>59019</v>
      </c>
      <c r="P3144" s="80" t="s">
        <v>3352</v>
      </c>
      <c r="Q3144" s="15" t="str">
        <f t="shared" si="48"/>
        <v>59 - ARTRES</v>
      </c>
      <c r="R3144" s="146"/>
      <c r="S3144" s="146"/>
      <c r="T3144" s="80" t="s">
        <v>213</v>
      </c>
    </row>
    <row r="3145" spans="14:20">
      <c r="N3145" s="80">
        <v>59</v>
      </c>
      <c r="O3145" s="80">
        <v>59027</v>
      </c>
      <c r="P3145" s="80" t="s">
        <v>3353</v>
      </c>
      <c r="Q3145" s="15" t="str">
        <f t="shared" si="48"/>
        <v>59 - AUBRY-DU-HAINAUT</v>
      </c>
      <c r="R3145" s="146"/>
      <c r="S3145" s="146"/>
      <c r="T3145" s="80" t="s">
        <v>213</v>
      </c>
    </row>
    <row r="3146" spans="14:20">
      <c r="N3146" s="80">
        <v>59</v>
      </c>
      <c r="O3146" s="80">
        <v>59032</v>
      </c>
      <c r="P3146" s="80" t="s">
        <v>3354</v>
      </c>
      <c r="Q3146" s="15" t="str">
        <f t="shared" si="48"/>
        <v>59 - AULNOY-LEZ-VALENCIENNES</v>
      </c>
      <c r="R3146" s="146"/>
      <c r="S3146" s="146"/>
      <c r="T3146" s="80" t="s">
        <v>213</v>
      </c>
    </row>
    <row r="3147" spans="14:20">
      <c r="N3147" s="80">
        <v>59</v>
      </c>
      <c r="O3147" s="80">
        <v>59046</v>
      </c>
      <c r="P3147" s="80" t="s">
        <v>3355</v>
      </c>
      <c r="Q3147" s="15" t="str">
        <f t="shared" si="48"/>
        <v>59 - BAMBECQUE</v>
      </c>
      <c r="R3147" s="146">
        <v>44526</v>
      </c>
      <c r="S3147" s="146">
        <v>44581</v>
      </c>
      <c r="T3147" s="80" t="s">
        <v>213</v>
      </c>
    </row>
    <row r="3148" spans="14:20">
      <c r="N3148" s="80">
        <v>59</v>
      </c>
      <c r="O3148" s="80">
        <v>59054</v>
      </c>
      <c r="P3148" s="80" t="s">
        <v>3356</v>
      </c>
      <c r="Q3148" s="15" t="str">
        <f t="shared" ref="Q3148:Q3211" si="49">CONCATENATE(N3148," - ",P3148)</f>
        <v>59 - BAVINCHOVE</v>
      </c>
      <c r="R3148" s="146">
        <v>44535</v>
      </c>
      <c r="S3148" s="146">
        <v>44581</v>
      </c>
      <c r="T3148" s="80" t="s">
        <v>213</v>
      </c>
    </row>
    <row r="3149" spans="14:20">
      <c r="N3149" s="80">
        <v>59</v>
      </c>
      <c r="O3149" s="80">
        <v>59064</v>
      </c>
      <c r="P3149" s="80" t="s">
        <v>3357</v>
      </c>
      <c r="Q3149" s="15" t="str">
        <f t="shared" si="49"/>
        <v>59 - BELLAING</v>
      </c>
      <c r="R3149" s="146"/>
      <c r="S3149" s="146"/>
      <c r="T3149" s="80" t="s">
        <v>213</v>
      </c>
    </row>
    <row r="3150" spans="14:20">
      <c r="N3150" s="80">
        <v>59</v>
      </c>
      <c r="O3150" s="80">
        <v>59067</v>
      </c>
      <c r="P3150" s="80" t="s">
        <v>3358</v>
      </c>
      <c r="Q3150" s="15" t="str">
        <f t="shared" si="49"/>
        <v>59 - BERGUES</v>
      </c>
      <c r="R3150" s="146">
        <v>44526</v>
      </c>
      <c r="S3150" s="146">
        <v>44581</v>
      </c>
      <c r="T3150" s="80" t="s">
        <v>213</v>
      </c>
    </row>
    <row r="3151" spans="14:20">
      <c r="N3151" s="80">
        <v>59</v>
      </c>
      <c r="O3151" s="80">
        <v>59079</v>
      </c>
      <c r="P3151" s="80" t="s">
        <v>3359</v>
      </c>
      <c r="Q3151" s="15" t="str">
        <f t="shared" si="49"/>
        <v>59 - BEUVRAGES</v>
      </c>
      <c r="R3151" s="146"/>
      <c r="S3151" s="146"/>
      <c r="T3151" s="80" t="s">
        <v>213</v>
      </c>
    </row>
    <row r="3152" spans="14:20">
      <c r="N3152" s="80">
        <v>59</v>
      </c>
      <c r="O3152" s="80">
        <v>59082</v>
      </c>
      <c r="P3152" s="80" t="s">
        <v>3360</v>
      </c>
      <c r="Q3152" s="15" t="str">
        <f t="shared" si="49"/>
        <v>59 - BIERNE</v>
      </c>
      <c r="R3152" s="146">
        <v>44526</v>
      </c>
      <c r="S3152" s="146">
        <v>44581</v>
      </c>
      <c r="T3152" s="80" t="s">
        <v>213</v>
      </c>
    </row>
    <row r="3153" spans="14:20">
      <c r="N3153" s="80">
        <v>59</v>
      </c>
      <c r="O3153" s="80">
        <v>59083</v>
      </c>
      <c r="P3153" s="80" t="s">
        <v>3361</v>
      </c>
      <c r="Q3153" s="15" t="str">
        <f t="shared" si="49"/>
        <v>59 - BISSEZEELE</v>
      </c>
      <c r="R3153" s="146">
        <v>44537</v>
      </c>
      <c r="S3153" s="146">
        <v>44581</v>
      </c>
      <c r="T3153" s="80" t="s">
        <v>213</v>
      </c>
    </row>
    <row r="3154" spans="14:20">
      <c r="N3154" s="80">
        <v>59</v>
      </c>
      <c r="O3154" s="80">
        <v>59086</v>
      </c>
      <c r="P3154" s="80" t="s">
        <v>3362</v>
      </c>
      <c r="Q3154" s="15" t="str">
        <f t="shared" si="49"/>
        <v>59 - BOESCHEPE</v>
      </c>
      <c r="R3154" s="146">
        <v>44535</v>
      </c>
      <c r="S3154" s="146">
        <v>44576</v>
      </c>
      <c r="T3154" s="80" t="s">
        <v>213</v>
      </c>
    </row>
    <row r="3155" spans="14:20">
      <c r="N3155" s="80">
        <v>59</v>
      </c>
      <c r="O3155" s="80">
        <v>59089</v>
      </c>
      <c r="P3155" s="80" t="s">
        <v>3363</v>
      </c>
      <c r="Q3155" s="15" t="str">
        <f t="shared" si="49"/>
        <v>59 - BOLLEZEELE</v>
      </c>
      <c r="R3155" s="146">
        <v>44537</v>
      </c>
      <c r="S3155" s="146">
        <v>44581</v>
      </c>
      <c r="T3155" s="80" t="s">
        <v>213</v>
      </c>
    </row>
    <row r="3156" spans="14:20">
      <c r="N3156" s="80">
        <v>59</v>
      </c>
      <c r="O3156" s="80">
        <v>59107</v>
      </c>
      <c r="P3156" s="80" t="s">
        <v>3364</v>
      </c>
      <c r="Q3156" s="15" t="str">
        <f t="shared" si="49"/>
        <v>59 - CAESTRE</v>
      </c>
      <c r="R3156" s="146">
        <v>44535</v>
      </c>
      <c r="S3156" s="146">
        <v>44576</v>
      </c>
      <c r="T3156" s="80" t="s">
        <v>213</v>
      </c>
    </row>
    <row r="3157" spans="14:20">
      <c r="N3157" s="80">
        <v>59</v>
      </c>
      <c r="O3157" s="80">
        <v>59112</v>
      </c>
      <c r="P3157" s="80" t="s">
        <v>3365</v>
      </c>
      <c r="Q3157" s="15" t="str">
        <f t="shared" si="49"/>
        <v>59 - BRUAY-SUR-L'ESCAUT</v>
      </c>
      <c r="R3157" s="146"/>
      <c r="S3157" s="146"/>
      <c r="T3157" s="80" t="s">
        <v>213</v>
      </c>
    </row>
    <row r="3158" spans="14:20">
      <c r="N3158" s="80">
        <v>59</v>
      </c>
      <c r="O3158" s="80">
        <v>59120</v>
      </c>
      <c r="P3158" s="80" t="s">
        <v>3366</v>
      </c>
      <c r="Q3158" s="15" t="str">
        <f t="shared" si="49"/>
        <v>59 - BRAY-DUNES</v>
      </c>
      <c r="R3158" s="146">
        <v>44526</v>
      </c>
      <c r="S3158" s="146">
        <v>44574</v>
      </c>
      <c r="T3158" s="80" t="s">
        <v>213</v>
      </c>
    </row>
    <row r="3159" spans="14:20">
      <c r="N3159" s="80">
        <v>59</v>
      </c>
      <c r="O3159" s="80">
        <v>59135</v>
      </c>
      <c r="P3159" s="80" t="s">
        <v>3367</v>
      </c>
      <c r="Q3159" s="15" t="str">
        <f t="shared" si="49"/>
        <v>59 - CASSEL</v>
      </c>
      <c r="R3159" s="146">
        <v>44535</v>
      </c>
      <c r="S3159" s="146">
        <v>44581</v>
      </c>
      <c r="T3159" s="80" t="s">
        <v>213</v>
      </c>
    </row>
    <row r="3160" spans="14:20">
      <c r="N3160" s="80">
        <v>59</v>
      </c>
      <c r="O3160" s="80">
        <v>59153</v>
      </c>
      <c r="P3160" s="80" t="s">
        <v>3368</v>
      </c>
      <c r="Q3160" s="15" t="str">
        <f t="shared" si="49"/>
        <v>59 - GRAND-FORT-PHILIPPE</v>
      </c>
      <c r="R3160" s="146"/>
      <c r="S3160" s="146"/>
      <c r="T3160" s="80" t="s">
        <v>213</v>
      </c>
    </row>
    <row r="3161" spans="14:20">
      <c r="N3161" s="80">
        <v>59</v>
      </c>
      <c r="O3161" s="80">
        <v>59155</v>
      </c>
      <c r="P3161" s="80" t="s">
        <v>3369</v>
      </c>
      <c r="Q3161" s="15" t="str">
        <f t="shared" si="49"/>
        <v>59 - COUDEKERQUE-BRANCHE</v>
      </c>
      <c r="R3161" s="146">
        <v>44526</v>
      </c>
      <c r="S3161" s="146">
        <v>44574</v>
      </c>
      <c r="T3161" s="80" t="s">
        <v>213</v>
      </c>
    </row>
    <row r="3162" spans="14:20">
      <c r="N3162" s="80">
        <v>59</v>
      </c>
      <c r="O3162" s="80">
        <v>59159</v>
      </c>
      <c r="P3162" s="80" t="s">
        <v>3370</v>
      </c>
      <c r="Q3162" s="15" t="str">
        <f t="shared" si="49"/>
        <v>59 - CRAYWICK</v>
      </c>
      <c r="R3162" s="146"/>
      <c r="S3162" s="146"/>
      <c r="T3162" s="80" t="s">
        <v>213</v>
      </c>
    </row>
    <row r="3163" spans="14:20">
      <c r="N3163" s="80">
        <v>59</v>
      </c>
      <c r="O3163" s="80">
        <v>59162</v>
      </c>
      <c r="P3163" s="80" t="s">
        <v>3371</v>
      </c>
      <c r="Q3163" s="15" t="str">
        <f t="shared" si="49"/>
        <v>59 - CROCHTE</v>
      </c>
      <c r="R3163" s="146">
        <v>44537</v>
      </c>
      <c r="S3163" s="146">
        <v>44581</v>
      </c>
      <c r="T3163" s="80" t="s">
        <v>213</v>
      </c>
    </row>
    <row r="3164" spans="14:20">
      <c r="N3164" s="80">
        <v>59</v>
      </c>
      <c r="O3164" s="80">
        <v>59183</v>
      </c>
      <c r="P3164" s="80" t="s">
        <v>3372</v>
      </c>
      <c r="Q3164" s="15" t="str">
        <f t="shared" si="49"/>
        <v>59 - DUNKERQUE</v>
      </c>
      <c r="R3164" s="146"/>
      <c r="S3164" s="146"/>
      <c r="T3164" s="80" t="s">
        <v>213</v>
      </c>
    </row>
    <row r="3165" spans="14:20">
      <c r="N3165" s="80">
        <v>59</v>
      </c>
      <c r="O3165" s="80">
        <v>59189</v>
      </c>
      <c r="P3165" s="80" t="s">
        <v>3373</v>
      </c>
      <c r="Q3165" s="15" t="str">
        <f t="shared" si="49"/>
        <v>59 - EECKE</v>
      </c>
      <c r="R3165" s="146">
        <v>44535</v>
      </c>
      <c r="S3165" s="146">
        <v>44576</v>
      </c>
      <c r="T3165" s="80" t="s">
        <v>213</v>
      </c>
    </row>
    <row r="3166" spans="14:20">
      <c r="N3166" s="80">
        <v>59</v>
      </c>
      <c r="O3166" s="80">
        <v>59210</v>
      </c>
      <c r="P3166" s="80" t="s">
        <v>3374</v>
      </c>
      <c r="Q3166" s="15" t="str">
        <f t="shared" si="49"/>
        <v>59 - ESQUELBECQ</v>
      </c>
      <c r="R3166" s="146">
        <v>44535</v>
      </c>
      <c r="S3166" s="146">
        <v>44581</v>
      </c>
      <c r="T3166" s="80" t="s">
        <v>213</v>
      </c>
    </row>
    <row r="3167" spans="14:20">
      <c r="N3167" s="80">
        <v>59</v>
      </c>
      <c r="O3167" s="80">
        <v>59221</v>
      </c>
      <c r="P3167" s="80" t="s">
        <v>3375</v>
      </c>
      <c r="Q3167" s="15" t="str">
        <f t="shared" si="49"/>
        <v>59 - FAMARS</v>
      </c>
      <c r="R3167" s="146"/>
      <c r="S3167" s="146"/>
      <c r="T3167" s="80" t="s">
        <v>213</v>
      </c>
    </row>
    <row r="3168" spans="14:20">
      <c r="N3168" s="80">
        <v>59</v>
      </c>
      <c r="O3168" s="80">
        <v>59260</v>
      </c>
      <c r="P3168" s="80" t="s">
        <v>3376</v>
      </c>
      <c r="Q3168" s="15" t="str">
        <f t="shared" si="49"/>
        <v>59 - GHYVELDE</v>
      </c>
      <c r="R3168" s="146">
        <v>44526</v>
      </c>
      <c r="S3168" s="146">
        <v>44574</v>
      </c>
      <c r="T3168" s="80" t="s">
        <v>213</v>
      </c>
    </row>
    <row r="3169" spans="14:20">
      <c r="N3169" s="80">
        <v>59</v>
      </c>
      <c r="O3169" s="80">
        <v>59262</v>
      </c>
      <c r="P3169" s="80" t="s">
        <v>3377</v>
      </c>
      <c r="Q3169" s="15" t="str">
        <f t="shared" si="49"/>
        <v>59 - GODEWAERSVELDE</v>
      </c>
      <c r="R3169" s="146">
        <v>44535</v>
      </c>
      <c r="S3169" s="146">
        <v>44576</v>
      </c>
      <c r="T3169" s="80" t="s">
        <v>213</v>
      </c>
    </row>
    <row r="3170" spans="14:20">
      <c r="N3170" s="80">
        <v>59</v>
      </c>
      <c r="O3170" s="80">
        <v>59279</v>
      </c>
      <c r="P3170" s="80" t="s">
        <v>3378</v>
      </c>
      <c r="Q3170" s="15" t="str">
        <f t="shared" si="49"/>
        <v>59 - LOON-PLAGE</v>
      </c>
      <c r="R3170" s="146"/>
      <c r="S3170" s="146"/>
      <c r="T3170" s="80" t="s">
        <v>213</v>
      </c>
    </row>
    <row r="3171" spans="14:20">
      <c r="N3171" s="80">
        <v>59</v>
      </c>
      <c r="O3171" s="80">
        <v>59282</v>
      </c>
      <c r="P3171" s="80" t="s">
        <v>3379</v>
      </c>
      <c r="Q3171" s="15" t="str">
        <f t="shared" si="49"/>
        <v>59 - HARDIFORT</v>
      </c>
      <c r="R3171" s="146">
        <v>44535</v>
      </c>
      <c r="S3171" s="146">
        <v>44581</v>
      </c>
      <c r="T3171" s="80" t="s">
        <v>213</v>
      </c>
    </row>
    <row r="3172" spans="14:20">
      <c r="N3172" s="80">
        <v>59</v>
      </c>
      <c r="O3172" s="80">
        <v>59302</v>
      </c>
      <c r="P3172" s="80" t="s">
        <v>3380</v>
      </c>
      <c r="Q3172" s="15" t="str">
        <f t="shared" si="49"/>
        <v>59 - HÉRIN</v>
      </c>
      <c r="R3172" s="146"/>
      <c r="S3172" s="146"/>
      <c r="T3172" s="80" t="s">
        <v>213</v>
      </c>
    </row>
    <row r="3173" spans="14:20">
      <c r="N3173" s="80">
        <v>59</v>
      </c>
      <c r="O3173" s="80">
        <v>59305</v>
      </c>
      <c r="P3173" s="80" t="s">
        <v>3381</v>
      </c>
      <c r="Q3173" s="15" t="str">
        <f t="shared" si="49"/>
        <v>59 - HERZEELE</v>
      </c>
      <c r="R3173" s="146">
        <v>44526</v>
      </c>
      <c r="S3173" s="146">
        <v>44581</v>
      </c>
      <c r="T3173" s="80" t="s">
        <v>213</v>
      </c>
    </row>
    <row r="3174" spans="14:20">
      <c r="N3174" s="80">
        <v>59</v>
      </c>
      <c r="O3174" s="80">
        <v>59308</v>
      </c>
      <c r="P3174" s="80" t="s">
        <v>3382</v>
      </c>
      <c r="Q3174" s="15" t="str">
        <f t="shared" si="49"/>
        <v>59 - HONDEGHEM</v>
      </c>
      <c r="R3174" s="146">
        <v>44535</v>
      </c>
      <c r="S3174" s="146">
        <v>44576</v>
      </c>
      <c r="T3174" s="80" t="s">
        <v>213</v>
      </c>
    </row>
    <row r="3175" spans="14:20">
      <c r="N3175" s="80">
        <v>59</v>
      </c>
      <c r="O3175" s="80">
        <v>59309</v>
      </c>
      <c r="P3175" s="80" t="s">
        <v>3383</v>
      </c>
      <c r="Q3175" s="15" t="str">
        <f t="shared" si="49"/>
        <v>59 - HONDSCHOOTE</v>
      </c>
      <c r="R3175" s="146">
        <v>44526</v>
      </c>
      <c r="S3175" s="146">
        <v>44581</v>
      </c>
      <c r="T3175" s="80" t="s">
        <v>213</v>
      </c>
    </row>
    <row r="3176" spans="14:20">
      <c r="N3176" s="80">
        <v>59</v>
      </c>
      <c r="O3176" s="80">
        <v>59318</v>
      </c>
      <c r="P3176" s="80" t="s">
        <v>3384</v>
      </c>
      <c r="Q3176" s="15" t="str">
        <f t="shared" si="49"/>
        <v>59 - HOUTKERQUE</v>
      </c>
      <c r="R3176" s="146">
        <v>44526</v>
      </c>
      <c r="S3176" s="146">
        <v>44581</v>
      </c>
      <c r="T3176" s="80" t="s">
        <v>213</v>
      </c>
    </row>
    <row r="3177" spans="14:20">
      <c r="N3177" s="80">
        <v>59</v>
      </c>
      <c r="O3177" s="80">
        <v>59319</v>
      </c>
      <c r="P3177" s="80" t="s">
        <v>3385</v>
      </c>
      <c r="Q3177" s="15" t="str">
        <f t="shared" si="49"/>
        <v>59 - HOYMILLE</v>
      </c>
      <c r="R3177" s="146">
        <v>44526</v>
      </c>
      <c r="S3177" s="146">
        <v>44581</v>
      </c>
      <c r="T3177" s="80" t="s">
        <v>213</v>
      </c>
    </row>
    <row r="3178" spans="14:20">
      <c r="N3178" s="80">
        <v>59</v>
      </c>
      <c r="O3178" s="80">
        <v>59326</v>
      </c>
      <c r="P3178" s="80" t="s">
        <v>3386</v>
      </c>
      <c r="Q3178" s="15" t="str">
        <f t="shared" si="49"/>
        <v>59 - KILLEM</v>
      </c>
      <c r="R3178" s="146">
        <v>44526</v>
      </c>
      <c r="S3178" s="146">
        <v>44581</v>
      </c>
      <c r="T3178" s="80" t="s">
        <v>213</v>
      </c>
    </row>
    <row r="3179" spans="14:20">
      <c r="N3179" s="80">
        <v>59</v>
      </c>
      <c r="O3179" s="80">
        <v>59338</v>
      </c>
      <c r="P3179" s="80" t="s">
        <v>3387</v>
      </c>
      <c r="Q3179" s="15" t="str">
        <f t="shared" si="49"/>
        <v>59 - LEDRINGHEM</v>
      </c>
      <c r="R3179" s="146">
        <v>44535</v>
      </c>
      <c r="S3179" s="146">
        <v>44581</v>
      </c>
      <c r="T3179" s="80" t="s">
        <v>213</v>
      </c>
    </row>
    <row r="3180" spans="14:20">
      <c r="N3180" s="80">
        <v>59</v>
      </c>
      <c r="O3180" s="80">
        <v>59340</v>
      </c>
      <c r="P3180" s="80" t="s">
        <v>3388</v>
      </c>
      <c r="Q3180" s="15" t="str">
        <f t="shared" si="49"/>
        <v>59 - LEFFRINCKOUCKE</v>
      </c>
      <c r="R3180" s="146">
        <v>44526</v>
      </c>
      <c r="S3180" s="146">
        <v>44574</v>
      </c>
      <c r="T3180" s="80" t="s">
        <v>213</v>
      </c>
    </row>
    <row r="3181" spans="14:20">
      <c r="N3181" s="80">
        <v>59</v>
      </c>
      <c r="O3181" s="80">
        <v>59346</v>
      </c>
      <c r="P3181" s="80" t="s">
        <v>3389</v>
      </c>
      <c r="Q3181" s="15" t="str">
        <f t="shared" si="49"/>
        <v>59 - NOORDPEENE</v>
      </c>
      <c r="R3181" s="146">
        <v>44535</v>
      </c>
      <c r="S3181" s="146">
        <v>44576</v>
      </c>
      <c r="T3181" s="80" t="s">
        <v>213</v>
      </c>
    </row>
    <row r="3182" spans="14:20">
      <c r="N3182" s="80">
        <v>59</v>
      </c>
      <c r="O3182" s="80">
        <v>59369</v>
      </c>
      <c r="P3182" s="80" t="s">
        <v>3390</v>
      </c>
      <c r="Q3182" s="15" t="str">
        <f t="shared" si="49"/>
        <v>59 - MAING</v>
      </c>
      <c r="R3182" s="146"/>
      <c r="S3182" s="146"/>
      <c r="T3182" s="80" t="s">
        <v>213</v>
      </c>
    </row>
    <row r="3183" spans="14:20">
      <c r="N3183" s="80">
        <v>59</v>
      </c>
      <c r="O3183" s="80">
        <v>59383</v>
      </c>
      <c r="P3183" s="80" t="s">
        <v>3327</v>
      </c>
      <c r="Q3183" s="15" t="str">
        <f t="shared" si="49"/>
        <v>59 - MARLY</v>
      </c>
      <c r="R3183" s="146"/>
      <c r="S3183" s="146"/>
      <c r="T3183" s="80" t="s">
        <v>213</v>
      </c>
    </row>
    <row r="3184" spans="14:20">
      <c r="N3184" s="80">
        <v>59</v>
      </c>
      <c r="O3184" s="80">
        <v>59436</v>
      </c>
      <c r="P3184" s="80" t="s">
        <v>3389</v>
      </c>
      <c r="Q3184" s="15" t="str">
        <f t="shared" si="49"/>
        <v>59 - NOORDPEENE</v>
      </c>
      <c r="R3184" s="146"/>
      <c r="S3184" s="146"/>
      <c r="T3184" s="80" t="s">
        <v>213</v>
      </c>
    </row>
    <row r="3185" spans="14:20">
      <c r="N3185" s="80">
        <v>59</v>
      </c>
      <c r="O3185" s="80">
        <v>59443</v>
      </c>
      <c r="P3185" s="80" t="s">
        <v>3391</v>
      </c>
      <c r="Q3185" s="15" t="str">
        <f t="shared" si="49"/>
        <v>59 - OCHTEZEELE</v>
      </c>
      <c r="R3185" s="146">
        <v>44535</v>
      </c>
      <c r="S3185" s="146">
        <v>44581</v>
      </c>
      <c r="T3185" s="80" t="s">
        <v>213</v>
      </c>
    </row>
    <row r="3186" spans="14:20">
      <c r="N3186" s="80">
        <v>59</v>
      </c>
      <c r="O3186" s="80">
        <v>59446</v>
      </c>
      <c r="P3186" s="80" t="s">
        <v>3392</v>
      </c>
      <c r="Q3186" s="15" t="str">
        <f t="shared" si="49"/>
        <v>59 - OISY</v>
      </c>
      <c r="R3186" s="146"/>
      <c r="S3186" s="146"/>
      <c r="T3186" s="80" t="s">
        <v>213</v>
      </c>
    </row>
    <row r="3187" spans="14:20">
      <c r="N3187" s="80">
        <v>59</v>
      </c>
      <c r="O3187" s="80">
        <v>59448</v>
      </c>
      <c r="P3187" s="80" t="s">
        <v>3393</v>
      </c>
      <c r="Q3187" s="15" t="str">
        <f t="shared" si="49"/>
        <v>59 - OOST-CAPPEL</v>
      </c>
      <c r="R3187" s="146">
        <v>44526</v>
      </c>
      <c r="S3187" s="146">
        <v>44581</v>
      </c>
      <c r="T3187" s="80" t="s">
        <v>213</v>
      </c>
    </row>
    <row r="3188" spans="14:20">
      <c r="N3188" s="80">
        <v>59</v>
      </c>
      <c r="O3188" s="80">
        <v>59453</v>
      </c>
      <c r="P3188" s="80" t="s">
        <v>3394</v>
      </c>
      <c r="Q3188" s="15" t="str">
        <f t="shared" si="49"/>
        <v>59 - OUDEZEELE</v>
      </c>
      <c r="R3188" s="146">
        <v>44535</v>
      </c>
      <c r="S3188" s="146">
        <v>44581</v>
      </c>
      <c r="T3188" s="80" t="s">
        <v>213</v>
      </c>
    </row>
    <row r="3189" spans="14:20">
      <c r="N3189" s="80">
        <v>59</v>
      </c>
      <c r="O3189" s="80">
        <v>59454</v>
      </c>
      <c r="P3189" s="80" t="s">
        <v>3395</v>
      </c>
      <c r="Q3189" s="15" t="str">
        <f t="shared" si="49"/>
        <v>59 - OXELAERE</v>
      </c>
      <c r="R3189" s="146">
        <v>44535</v>
      </c>
      <c r="S3189" s="146">
        <v>44581</v>
      </c>
      <c r="T3189" s="80" t="s">
        <v>213</v>
      </c>
    </row>
    <row r="3190" spans="14:20">
      <c r="N3190" s="80">
        <v>59</v>
      </c>
      <c r="O3190" s="80">
        <v>59459</v>
      </c>
      <c r="P3190" s="80" t="s">
        <v>3396</v>
      </c>
      <c r="Q3190" s="15" t="str">
        <f t="shared" si="49"/>
        <v>59 - PETITE-FORÊT</v>
      </c>
      <c r="R3190" s="146"/>
      <c r="S3190" s="146"/>
      <c r="T3190" s="80" t="s">
        <v>213</v>
      </c>
    </row>
    <row r="3191" spans="14:20">
      <c r="N3191" s="80">
        <v>59</v>
      </c>
      <c r="O3191" s="80">
        <v>59463</v>
      </c>
      <c r="P3191" s="80" t="s">
        <v>3397</v>
      </c>
      <c r="Q3191" s="15" t="str">
        <f t="shared" si="49"/>
        <v>59 - PITGAM</v>
      </c>
      <c r="R3191" s="146">
        <v>44537</v>
      </c>
      <c r="S3191" s="146">
        <v>44581</v>
      </c>
      <c r="T3191" s="80" t="s">
        <v>213</v>
      </c>
    </row>
    <row r="3192" spans="14:20">
      <c r="N3192" s="80">
        <v>59</v>
      </c>
      <c r="O3192" s="80">
        <v>59471</v>
      </c>
      <c r="P3192" s="80" t="s">
        <v>3398</v>
      </c>
      <c r="Q3192" s="15" t="str">
        <f t="shared" si="49"/>
        <v>59 - PRÉSEAU</v>
      </c>
      <c r="R3192" s="146"/>
      <c r="S3192" s="146"/>
      <c r="T3192" s="80" t="s">
        <v>213</v>
      </c>
    </row>
    <row r="3193" spans="14:20">
      <c r="N3193" s="80">
        <v>59</v>
      </c>
      <c r="O3193" s="80">
        <v>59475</v>
      </c>
      <c r="P3193" s="80" t="s">
        <v>3399</v>
      </c>
      <c r="Q3193" s="15" t="str">
        <f t="shared" si="49"/>
        <v>59 - PROUVY</v>
      </c>
      <c r="R3193" s="146"/>
      <c r="S3193" s="146"/>
      <c r="T3193" s="80" t="s">
        <v>213</v>
      </c>
    </row>
    <row r="3194" spans="14:20">
      <c r="N3194" s="80">
        <v>59</v>
      </c>
      <c r="O3194" s="80">
        <v>59478</v>
      </c>
      <c r="P3194" s="80" t="s">
        <v>3400</v>
      </c>
      <c r="Q3194" s="15" t="str">
        <f t="shared" si="49"/>
        <v>59 - QUAEDYPRE</v>
      </c>
      <c r="R3194" s="146">
        <v>44526</v>
      </c>
      <c r="S3194" s="146">
        <v>44581</v>
      </c>
      <c r="T3194" s="80" t="s">
        <v>213</v>
      </c>
    </row>
    <row r="3195" spans="14:20">
      <c r="N3195" s="80">
        <v>59</v>
      </c>
      <c r="O3195" s="80">
        <v>59491</v>
      </c>
      <c r="P3195" s="80" t="s">
        <v>3401</v>
      </c>
      <c r="Q3195" s="15" t="str">
        <f t="shared" si="49"/>
        <v>59 - RAISMES</v>
      </c>
      <c r="R3195" s="146"/>
      <c r="S3195" s="146"/>
      <c r="T3195" s="80" t="s">
        <v>213</v>
      </c>
    </row>
    <row r="3196" spans="14:20">
      <c r="N3196" s="80">
        <v>59</v>
      </c>
      <c r="O3196" s="80">
        <v>59499</v>
      </c>
      <c r="P3196" s="80" t="s">
        <v>3402</v>
      </c>
      <c r="Q3196" s="15" t="str">
        <f t="shared" si="49"/>
        <v>59 - REXPOEDE</v>
      </c>
      <c r="R3196" s="146">
        <v>44526</v>
      </c>
      <c r="S3196" s="146">
        <v>44581</v>
      </c>
      <c r="T3196" s="80" t="s">
        <v>213</v>
      </c>
    </row>
    <row r="3197" spans="14:20">
      <c r="N3197" s="80">
        <v>59</v>
      </c>
      <c r="O3197" s="80">
        <v>59515</v>
      </c>
      <c r="P3197" s="80" t="s">
        <v>3403</v>
      </c>
      <c r="Q3197" s="15" t="str">
        <f t="shared" si="49"/>
        <v>59 - ROUVIGNIES</v>
      </c>
      <c r="R3197" s="146"/>
      <c r="S3197" s="146"/>
      <c r="T3197" s="80" t="s">
        <v>213</v>
      </c>
    </row>
    <row r="3198" spans="14:20">
      <c r="N3198" s="80">
        <v>59</v>
      </c>
      <c r="O3198" s="80">
        <v>59516</v>
      </c>
      <c r="P3198" s="80" t="s">
        <v>3404</v>
      </c>
      <c r="Q3198" s="15" t="str">
        <f t="shared" si="49"/>
        <v>59 - RUBROUCK</v>
      </c>
      <c r="R3198" s="146">
        <v>44537</v>
      </c>
      <c r="S3198" s="146">
        <v>44581</v>
      </c>
      <c r="T3198" s="80" t="s">
        <v>213</v>
      </c>
    </row>
    <row r="3199" spans="14:20">
      <c r="N3199" s="80">
        <v>59</v>
      </c>
      <c r="O3199" s="80">
        <v>59536</v>
      </c>
      <c r="P3199" s="80" t="s">
        <v>3405</v>
      </c>
      <c r="Q3199" s="15" t="str">
        <f t="shared" si="49"/>
        <v>59 - SAINTE-MARIE-CAPPEL</v>
      </c>
      <c r="R3199" s="146">
        <v>44535</v>
      </c>
      <c r="S3199" s="146">
        <v>44581</v>
      </c>
      <c r="T3199" s="80" t="s">
        <v>213</v>
      </c>
    </row>
    <row r="3200" spans="14:20">
      <c r="N3200" s="80">
        <v>59</v>
      </c>
      <c r="O3200" s="80">
        <v>59544</v>
      </c>
      <c r="P3200" s="80" t="s">
        <v>3406</v>
      </c>
      <c r="Q3200" s="15" t="str">
        <f t="shared" si="49"/>
        <v>59 - SAINT-SAULVE</v>
      </c>
      <c r="R3200" s="146"/>
      <c r="S3200" s="146"/>
      <c r="T3200" s="80" t="s">
        <v>213</v>
      </c>
    </row>
    <row r="3201" spans="14:20">
      <c r="N3201" s="80">
        <v>59</v>
      </c>
      <c r="O3201" s="80">
        <v>59546</v>
      </c>
      <c r="P3201" s="80" t="s">
        <v>3407</v>
      </c>
      <c r="Q3201" s="15" t="str">
        <f t="shared" si="49"/>
        <v>59 - SAINT-SYLVESTRE-CAPPEL</v>
      </c>
      <c r="R3201" s="146">
        <v>44535</v>
      </c>
      <c r="S3201" s="146">
        <v>44581</v>
      </c>
      <c r="T3201" s="80" t="s">
        <v>213</v>
      </c>
    </row>
    <row r="3202" spans="14:20">
      <c r="N3202" s="80">
        <v>59</v>
      </c>
      <c r="O3202" s="80">
        <v>59557</v>
      </c>
      <c r="P3202" s="80" t="s">
        <v>3408</v>
      </c>
      <c r="Q3202" s="15" t="str">
        <f t="shared" si="49"/>
        <v>59 - SAULTAIN</v>
      </c>
      <c r="R3202" s="146"/>
      <c r="S3202" s="146"/>
      <c r="T3202" s="80" t="s">
        <v>213</v>
      </c>
    </row>
    <row r="3203" spans="14:20">
      <c r="N3203" s="80">
        <v>59</v>
      </c>
      <c r="O3203" s="80">
        <v>59564</v>
      </c>
      <c r="P3203" s="80" t="s">
        <v>3409</v>
      </c>
      <c r="Q3203" s="15" t="str">
        <f t="shared" si="49"/>
        <v>59 - LA SENTINELLE</v>
      </c>
      <c r="R3203" s="146"/>
      <c r="S3203" s="146"/>
      <c r="T3203" s="80" t="s">
        <v>213</v>
      </c>
    </row>
    <row r="3204" spans="14:20">
      <c r="N3204" s="80">
        <v>59</v>
      </c>
      <c r="O3204" s="80">
        <v>59570</v>
      </c>
      <c r="P3204" s="80" t="s">
        <v>3410</v>
      </c>
      <c r="Q3204" s="15" t="str">
        <f t="shared" si="49"/>
        <v>59 - SOCX</v>
      </c>
      <c r="R3204" s="146">
        <v>44526</v>
      </c>
      <c r="S3204" s="146">
        <v>44581</v>
      </c>
      <c r="T3204" s="80" t="s">
        <v>213</v>
      </c>
    </row>
    <row r="3205" spans="14:20">
      <c r="N3205" s="80">
        <v>59</v>
      </c>
      <c r="O3205" s="80">
        <v>59579</v>
      </c>
      <c r="P3205" s="80" t="s">
        <v>3411</v>
      </c>
      <c r="Q3205" s="15" t="str">
        <f t="shared" si="49"/>
        <v>59 - STEENE</v>
      </c>
      <c r="R3205" s="146">
        <v>44537</v>
      </c>
      <c r="S3205" s="146">
        <v>44581</v>
      </c>
      <c r="T3205" s="80" t="s">
        <v>213</v>
      </c>
    </row>
    <row r="3206" spans="14:20">
      <c r="N3206" s="80">
        <v>59</v>
      </c>
      <c r="O3206" s="80">
        <v>59580</v>
      </c>
      <c r="P3206" s="80" t="s">
        <v>3412</v>
      </c>
      <c r="Q3206" s="15" t="str">
        <f t="shared" si="49"/>
        <v>59 - STEENVOORDE</v>
      </c>
      <c r="R3206" s="146">
        <v>44535</v>
      </c>
      <c r="S3206" s="146">
        <v>44581</v>
      </c>
      <c r="T3206" s="80" t="s">
        <v>213</v>
      </c>
    </row>
    <row r="3207" spans="14:20">
      <c r="N3207" s="80">
        <v>59</v>
      </c>
      <c r="O3207" s="80">
        <v>59587</v>
      </c>
      <c r="P3207" s="80" t="s">
        <v>3413</v>
      </c>
      <c r="Q3207" s="15" t="str">
        <f t="shared" si="49"/>
        <v>59 - TERDEGHEM</v>
      </c>
      <c r="R3207" s="146">
        <v>44535</v>
      </c>
      <c r="S3207" s="146">
        <v>44581</v>
      </c>
      <c r="T3207" s="80" t="s">
        <v>213</v>
      </c>
    </row>
    <row r="3208" spans="14:20">
      <c r="N3208" s="80">
        <v>59</v>
      </c>
      <c r="O3208" s="80">
        <v>59588</v>
      </c>
      <c r="P3208" s="80" t="s">
        <v>3414</v>
      </c>
      <c r="Q3208" s="15" t="str">
        <f t="shared" si="49"/>
        <v>59 - TETEGHEM-COUDEKERQUE-VILLAGE</v>
      </c>
      <c r="R3208" s="146">
        <v>44526</v>
      </c>
      <c r="S3208" s="146">
        <v>44574</v>
      </c>
      <c r="T3208" s="80" t="s">
        <v>213</v>
      </c>
    </row>
    <row r="3209" spans="14:20">
      <c r="N3209" s="80">
        <v>59</v>
      </c>
      <c r="O3209" s="80">
        <v>59589</v>
      </c>
      <c r="P3209" s="80" t="s">
        <v>3415</v>
      </c>
      <c r="Q3209" s="15" t="str">
        <f t="shared" si="49"/>
        <v>59 - THIANT</v>
      </c>
      <c r="R3209" s="146"/>
      <c r="S3209" s="146"/>
      <c r="T3209" s="80" t="s">
        <v>213</v>
      </c>
    </row>
    <row r="3210" spans="14:20">
      <c r="N3210" s="80">
        <v>59</v>
      </c>
      <c r="O3210" s="80">
        <v>59603</v>
      </c>
      <c r="P3210" s="80" t="s">
        <v>3416</v>
      </c>
      <c r="Q3210" s="15" t="str">
        <f t="shared" si="49"/>
        <v>59 - TRITH-SAINT-LÉGER</v>
      </c>
      <c r="R3210" s="146"/>
      <c r="S3210" s="146"/>
      <c r="T3210" s="80" t="s">
        <v>213</v>
      </c>
    </row>
    <row r="3211" spans="14:20">
      <c r="N3211" s="80">
        <v>59</v>
      </c>
      <c r="O3211" s="80">
        <v>59605</v>
      </c>
      <c r="P3211" s="80" t="s">
        <v>3417</v>
      </c>
      <c r="Q3211" s="15" t="str">
        <f t="shared" si="49"/>
        <v>59 - UXEM</v>
      </c>
      <c r="R3211" s="146">
        <v>44526</v>
      </c>
      <c r="S3211" s="146">
        <v>44574</v>
      </c>
      <c r="T3211" s="80" t="s">
        <v>213</v>
      </c>
    </row>
    <row r="3212" spans="14:20">
      <c r="N3212" s="80">
        <v>59</v>
      </c>
      <c r="O3212" s="80">
        <v>59606</v>
      </c>
      <c r="P3212" s="80" t="s">
        <v>3418</v>
      </c>
      <c r="Q3212" s="15" t="str">
        <f t="shared" ref="Q3212:Q3275" si="50">CONCATENATE(N3212," - ",P3212)</f>
        <v>59 - VALENCIENNES</v>
      </c>
      <c r="R3212" s="146"/>
      <c r="S3212" s="146"/>
      <c r="T3212" s="80" t="s">
        <v>213</v>
      </c>
    </row>
    <row r="3213" spans="14:20">
      <c r="N3213" s="80">
        <v>59</v>
      </c>
      <c r="O3213" s="80">
        <v>59630</v>
      </c>
      <c r="P3213" s="80" t="s">
        <v>3419</v>
      </c>
      <c r="Q3213" s="15" t="str">
        <f t="shared" si="50"/>
        <v>59 - BOURBOURG</v>
      </c>
      <c r="R3213" s="146"/>
      <c r="S3213" s="146"/>
      <c r="T3213" s="80" t="s">
        <v>213</v>
      </c>
    </row>
    <row r="3214" spans="14:20">
      <c r="N3214" s="80">
        <v>59</v>
      </c>
      <c r="O3214" s="80">
        <v>59641</v>
      </c>
      <c r="P3214" s="80" t="s">
        <v>3420</v>
      </c>
      <c r="Q3214" s="15" t="str">
        <f t="shared" si="50"/>
        <v>59 - WARHEM</v>
      </c>
      <c r="R3214" s="146">
        <v>44526</v>
      </c>
      <c r="S3214" s="146">
        <v>44581</v>
      </c>
      <c r="T3214" s="80" t="s">
        <v>213</v>
      </c>
    </row>
    <row r="3215" spans="14:20">
      <c r="N3215" s="80">
        <v>59</v>
      </c>
      <c r="O3215" s="80">
        <v>59651</v>
      </c>
      <c r="P3215" s="80" t="s">
        <v>3421</v>
      </c>
      <c r="Q3215" s="15" t="str">
        <f t="shared" si="50"/>
        <v>59 - WAVRECHAIN-SOUS-DENAIN</v>
      </c>
      <c r="R3215" s="146"/>
      <c r="S3215" s="146"/>
      <c r="T3215" s="80" t="s">
        <v>213</v>
      </c>
    </row>
    <row r="3216" spans="14:20">
      <c r="N3216" s="80">
        <v>59</v>
      </c>
      <c r="O3216" s="80">
        <v>59655</v>
      </c>
      <c r="P3216" s="80" t="s">
        <v>3422</v>
      </c>
      <c r="Q3216" s="15" t="str">
        <f t="shared" si="50"/>
        <v>59 - WEMAERS-CAPPEL</v>
      </c>
      <c r="R3216" s="146">
        <v>44535</v>
      </c>
      <c r="S3216" s="146">
        <v>44581</v>
      </c>
      <c r="T3216" s="80" t="s">
        <v>213</v>
      </c>
    </row>
    <row r="3217" spans="14:20">
      <c r="N3217" s="80">
        <v>59</v>
      </c>
      <c r="O3217" s="80">
        <v>59657</v>
      </c>
      <c r="P3217" s="80" t="s">
        <v>3423</v>
      </c>
      <c r="Q3217" s="15" t="str">
        <f t="shared" si="50"/>
        <v>59 - WEST-CAPPEL</v>
      </c>
      <c r="R3217" s="146">
        <v>44526</v>
      </c>
      <c r="S3217" s="146">
        <v>44581</v>
      </c>
      <c r="T3217" s="80" t="s">
        <v>213</v>
      </c>
    </row>
    <row r="3218" spans="14:20">
      <c r="N3218" s="80">
        <v>59</v>
      </c>
      <c r="O3218" s="80">
        <v>59662</v>
      </c>
      <c r="P3218" s="80" t="s">
        <v>3424</v>
      </c>
      <c r="Q3218" s="15" t="str">
        <f t="shared" si="50"/>
        <v>59 - WINNEZEELE</v>
      </c>
      <c r="R3218" s="146">
        <v>44535</v>
      </c>
      <c r="S3218" s="146">
        <v>44581</v>
      </c>
      <c r="T3218" s="80" t="s">
        <v>213</v>
      </c>
    </row>
    <row r="3219" spans="14:20">
      <c r="N3219" s="80">
        <v>59</v>
      </c>
      <c r="O3219" s="80">
        <v>59663</v>
      </c>
      <c r="P3219" s="80" t="s">
        <v>3425</v>
      </c>
      <c r="Q3219" s="15" t="str">
        <f t="shared" si="50"/>
        <v>59 - WORMHOUT</v>
      </c>
      <c r="R3219" s="146">
        <v>44526</v>
      </c>
      <c r="S3219" s="146">
        <v>44581</v>
      </c>
      <c r="T3219" s="80" t="s">
        <v>213</v>
      </c>
    </row>
    <row r="3220" spans="14:20">
      <c r="N3220" s="80">
        <v>59</v>
      </c>
      <c r="O3220" s="80">
        <v>59665</v>
      </c>
      <c r="P3220" s="80" t="s">
        <v>3426</v>
      </c>
      <c r="Q3220" s="15" t="str">
        <f t="shared" si="50"/>
        <v>59 - WYLDER</v>
      </c>
      <c r="R3220" s="146">
        <v>44526</v>
      </c>
      <c r="S3220" s="146">
        <v>44581</v>
      </c>
      <c r="T3220" s="80" t="s">
        <v>213</v>
      </c>
    </row>
    <row r="3221" spans="14:20">
      <c r="N3221" s="80">
        <v>59</v>
      </c>
      <c r="O3221" s="80">
        <v>59666</v>
      </c>
      <c r="P3221" s="80" t="s">
        <v>3427</v>
      </c>
      <c r="Q3221" s="15" t="str">
        <f t="shared" si="50"/>
        <v>59 - ZEGERSCAPPEL</v>
      </c>
      <c r="R3221" s="146">
        <v>44535</v>
      </c>
      <c r="S3221" s="146">
        <v>44581</v>
      </c>
      <c r="T3221" s="80" t="s">
        <v>213</v>
      </c>
    </row>
    <row r="3222" spans="14:20">
      <c r="N3222" s="80">
        <v>59</v>
      </c>
      <c r="O3222" s="80">
        <v>59667</v>
      </c>
      <c r="P3222" s="80" t="s">
        <v>3428</v>
      </c>
      <c r="Q3222" s="15" t="str">
        <f t="shared" si="50"/>
        <v>59 - ZERMEZEELE</v>
      </c>
      <c r="R3222" s="146">
        <v>44535</v>
      </c>
      <c r="S3222" s="146">
        <v>44581</v>
      </c>
      <c r="T3222" s="80" t="s">
        <v>213</v>
      </c>
    </row>
    <row r="3223" spans="14:20">
      <c r="N3223" s="80">
        <v>59</v>
      </c>
      <c r="O3223" s="80">
        <v>59668</v>
      </c>
      <c r="P3223" s="80" t="s">
        <v>3429</v>
      </c>
      <c r="Q3223" s="15" t="str">
        <f t="shared" si="50"/>
        <v>59 - ZUYDCOOTE</v>
      </c>
      <c r="R3223" s="146">
        <v>44526</v>
      </c>
      <c r="S3223" s="146">
        <v>44574</v>
      </c>
      <c r="T3223" s="80" t="s">
        <v>213</v>
      </c>
    </row>
    <row r="3224" spans="14:20">
      <c r="N3224" s="80">
        <v>59</v>
      </c>
      <c r="O3224" s="80">
        <v>59669</v>
      </c>
      <c r="P3224" s="80" t="s">
        <v>3430</v>
      </c>
      <c r="Q3224" s="15" t="str">
        <f t="shared" si="50"/>
        <v>59 - ZUYTPEENE</v>
      </c>
      <c r="R3224" s="146">
        <v>44535</v>
      </c>
      <c r="S3224" s="146">
        <v>44581</v>
      </c>
      <c r="T3224" s="80" t="s">
        <v>213</v>
      </c>
    </row>
    <row r="3225" spans="14:20">
      <c r="N3225" s="80">
        <v>59</v>
      </c>
      <c r="O3225" s="80">
        <v>59820</v>
      </c>
      <c r="P3225" s="80" t="s">
        <v>3431</v>
      </c>
      <c r="Q3225" s="15" t="str">
        <f t="shared" si="50"/>
        <v>59 - GRAVELINES</v>
      </c>
      <c r="R3225" s="146"/>
      <c r="S3225" s="146"/>
      <c r="T3225" s="80" t="s">
        <v>213</v>
      </c>
    </row>
    <row r="3226" spans="14:20">
      <c r="N3226" s="80">
        <v>59</v>
      </c>
      <c r="O3226" s="80">
        <v>59820</v>
      </c>
      <c r="P3226" s="80" t="s">
        <v>3432</v>
      </c>
      <c r="Q3226" s="15" t="str">
        <f t="shared" si="50"/>
        <v>59 - SAINT-GEORGES-SUR-L'AA</v>
      </c>
      <c r="R3226" s="146"/>
      <c r="S3226" s="146"/>
      <c r="T3226" s="80" t="s">
        <v>213</v>
      </c>
    </row>
    <row r="3227" spans="14:20">
      <c r="N3227" s="80">
        <v>60</v>
      </c>
      <c r="O3227" s="80">
        <v>60122</v>
      </c>
      <c r="P3227" s="80" t="s">
        <v>3433</v>
      </c>
      <c r="Q3227" s="15" t="str">
        <f t="shared" si="50"/>
        <v>60 - CAMPEAUX</v>
      </c>
      <c r="R3227" s="146">
        <v>44600</v>
      </c>
      <c r="S3227" s="146">
        <v>44635</v>
      </c>
      <c r="T3227" s="80" t="s">
        <v>213</v>
      </c>
    </row>
    <row r="3228" spans="14:20">
      <c r="N3228" s="80">
        <v>60</v>
      </c>
      <c r="O3228" s="80">
        <v>60128</v>
      </c>
      <c r="P3228" s="80" t="s">
        <v>3434</v>
      </c>
      <c r="Q3228" s="15" t="str">
        <f t="shared" si="50"/>
        <v>60 - CANNY-SUR-THERAIN</v>
      </c>
      <c r="R3228" s="146">
        <v>44600</v>
      </c>
      <c r="S3228" s="146">
        <v>44635</v>
      </c>
      <c r="T3228" s="80" t="s">
        <v>213</v>
      </c>
    </row>
    <row r="3229" spans="14:20">
      <c r="N3229" s="80">
        <v>60</v>
      </c>
      <c r="O3229" s="80">
        <v>60245</v>
      </c>
      <c r="P3229" s="80" t="s">
        <v>3435</v>
      </c>
      <c r="Q3229" s="15" t="str">
        <f t="shared" si="50"/>
        <v>60 - FORMERIE</v>
      </c>
      <c r="R3229" s="146">
        <v>44600</v>
      </c>
      <c r="S3229" s="146">
        <v>44635</v>
      </c>
      <c r="T3229" s="80" t="s">
        <v>213</v>
      </c>
    </row>
    <row r="3230" spans="14:20">
      <c r="N3230" s="80">
        <v>60</v>
      </c>
      <c r="O3230" s="80">
        <v>60596</v>
      </c>
      <c r="P3230" s="80" t="s">
        <v>3436</v>
      </c>
      <c r="Q3230" s="15" t="str">
        <f t="shared" si="50"/>
        <v>60 - SAINT-SAMSON-LA-POTERIE</v>
      </c>
      <c r="R3230" s="146">
        <v>44600</v>
      </c>
      <c r="S3230" s="146">
        <v>44635</v>
      </c>
      <c r="T3230" s="80" t="s">
        <v>213</v>
      </c>
    </row>
    <row r="3231" spans="14:20">
      <c r="N3231" s="80">
        <v>60</v>
      </c>
      <c r="O3231" s="80">
        <v>60691</v>
      </c>
      <c r="P3231" s="80" t="s">
        <v>3437</v>
      </c>
      <c r="Q3231" s="15" t="str">
        <f t="shared" si="50"/>
        <v>60 - VILLERS-VERMONT</v>
      </c>
      <c r="R3231" s="146">
        <v>44600</v>
      </c>
      <c r="S3231" s="146">
        <v>44635</v>
      </c>
      <c r="T3231" s="80" t="s">
        <v>213</v>
      </c>
    </row>
    <row r="3232" spans="14:20">
      <c r="N3232" s="80">
        <v>62</v>
      </c>
      <c r="O3232" s="80">
        <v>62015</v>
      </c>
      <c r="P3232" s="80" t="s">
        <v>3438</v>
      </c>
      <c r="Q3232" s="15" t="str">
        <f t="shared" si="50"/>
        <v>62 - AIRON-NOTRE-DAME</v>
      </c>
      <c r="R3232" s="146"/>
      <c r="S3232" s="146"/>
      <c r="T3232" s="80" t="s">
        <v>213</v>
      </c>
    </row>
    <row r="3233" spans="14:20">
      <c r="N3233" s="80">
        <v>62</v>
      </c>
      <c r="O3233" s="80">
        <v>62016</v>
      </c>
      <c r="P3233" s="80" t="s">
        <v>3439</v>
      </c>
      <c r="Q3233" s="15" t="str">
        <f t="shared" si="50"/>
        <v>62 - AIRON-SAINT-VAAST</v>
      </c>
      <c r="R3233" s="146"/>
      <c r="S3233" s="146"/>
      <c r="T3233" s="80" t="s">
        <v>213</v>
      </c>
    </row>
    <row r="3234" spans="14:20">
      <c r="N3234" s="80">
        <v>62</v>
      </c>
      <c r="O3234" s="80">
        <v>62025</v>
      </c>
      <c r="P3234" s="80" t="s">
        <v>3440</v>
      </c>
      <c r="Q3234" s="15" t="str">
        <f t="shared" si="50"/>
        <v>62 - AMBLETEUSE</v>
      </c>
      <c r="R3234" s="146"/>
      <c r="S3234" s="146"/>
      <c r="T3234" s="80" t="s">
        <v>213</v>
      </c>
    </row>
    <row r="3235" spans="14:20">
      <c r="N3235" s="80">
        <v>62</v>
      </c>
      <c r="O3235" s="80">
        <v>62054</v>
      </c>
      <c r="P3235" s="80" t="s">
        <v>3441</v>
      </c>
      <c r="Q3235" s="15" t="str">
        <f t="shared" si="50"/>
        <v>62 - AUDINGHEN</v>
      </c>
      <c r="R3235" s="146"/>
      <c r="S3235" s="146"/>
      <c r="T3235" s="80" t="s">
        <v>213</v>
      </c>
    </row>
    <row r="3236" spans="14:20">
      <c r="N3236" s="80">
        <v>62</v>
      </c>
      <c r="O3236" s="80">
        <v>62056</v>
      </c>
      <c r="P3236" s="80" t="s">
        <v>3442</v>
      </c>
      <c r="Q3236" s="15" t="str">
        <f t="shared" si="50"/>
        <v>62 - AUDRESSELLE</v>
      </c>
      <c r="R3236" s="146"/>
      <c r="S3236" s="146"/>
      <c r="T3236" s="80" t="s">
        <v>213</v>
      </c>
    </row>
    <row r="3237" spans="14:20">
      <c r="N3237" s="80">
        <v>62</v>
      </c>
      <c r="O3237" s="80">
        <v>62108</v>
      </c>
      <c r="P3237" s="80" t="s">
        <v>3443</v>
      </c>
      <c r="Q3237" s="15" t="str">
        <f t="shared" si="50"/>
        <v>62 - BERCK</v>
      </c>
      <c r="R3237" s="146"/>
      <c r="S3237" s="146"/>
      <c r="T3237" s="80" t="s">
        <v>213</v>
      </c>
    </row>
    <row r="3238" spans="14:20">
      <c r="N3238" s="80">
        <v>62</v>
      </c>
      <c r="O3238" s="80">
        <v>62160</v>
      </c>
      <c r="P3238" s="80" t="s">
        <v>3444</v>
      </c>
      <c r="Q3238" s="15" t="str">
        <f t="shared" si="50"/>
        <v>62 - BOULOGNE- SUR -MER</v>
      </c>
      <c r="R3238" s="146"/>
      <c r="S3238" s="146"/>
      <c r="T3238" s="80" t="s">
        <v>213</v>
      </c>
    </row>
    <row r="3239" spans="14:20">
      <c r="N3239" s="80">
        <v>62</v>
      </c>
      <c r="O3239" s="80">
        <v>62193</v>
      </c>
      <c r="P3239" s="80" t="s">
        <v>3445</v>
      </c>
      <c r="Q3239" s="15" t="str">
        <f t="shared" si="50"/>
        <v>62 - CALAIS</v>
      </c>
      <c r="R3239" s="146"/>
      <c r="S3239" s="146"/>
      <c r="T3239" s="80" t="s">
        <v>213</v>
      </c>
    </row>
    <row r="3240" spans="14:20">
      <c r="N3240" s="80">
        <v>62</v>
      </c>
      <c r="O3240" s="80">
        <v>62201</v>
      </c>
      <c r="P3240" s="80" t="s">
        <v>3446</v>
      </c>
      <c r="Q3240" s="15" t="str">
        <f t="shared" si="50"/>
        <v>62 - CAMIERS</v>
      </c>
      <c r="R3240" s="146"/>
      <c r="S3240" s="146"/>
      <c r="T3240" s="80" t="s">
        <v>213</v>
      </c>
    </row>
    <row r="3241" spans="14:20">
      <c r="N3241" s="80">
        <v>62</v>
      </c>
      <c r="O3241" s="80">
        <v>62233</v>
      </c>
      <c r="P3241" s="80" t="s">
        <v>3447</v>
      </c>
      <c r="Q3241" s="15" t="str">
        <f t="shared" si="50"/>
        <v>62 - CONCHIL-LE-TEMPLE</v>
      </c>
      <c r="R3241" s="146"/>
      <c r="S3241" s="146"/>
      <c r="T3241" s="80" t="s">
        <v>213</v>
      </c>
    </row>
    <row r="3242" spans="14:20">
      <c r="N3242" s="80">
        <v>62</v>
      </c>
      <c r="O3242" s="80">
        <v>62235</v>
      </c>
      <c r="P3242" s="80" t="s">
        <v>3448</v>
      </c>
      <c r="Q3242" s="15" t="str">
        <f t="shared" si="50"/>
        <v>62 - CONDETTE</v>
      </c>
      <c r="R3242" s="146"/>
      <c r="S3242" s="146"/>
      <c r="T3242" s="80" t="s">
        <v>213</v>
      </c>
    </row>
    <row r="3243" spans="14:20">
      <c r="N3243" s="80">
        <v>62</v>
      </c>
      <c r="O3243" s="80">
        <v>62239</v>
      </c>
      <c r="P3243" s="80" t="s">
        <v>3449</v>
      </c>
      <c r="Q3243" s="15" t="str">
        <f t="shared" si="50"/>
        <v>62 - COQUELLES</v>
      </c>
      <c r="R3243" s="146"/>
      <c r="S3243" s="146"/>
      <c r="T3243" s="80" t="s">
        <v>213</v>
      </c>
    </row>
    <row r="3244" spans="14:20">
      <c r="N3244" s="80">
        <v>62</v>
      </c>
      <c r="O3244" s="80">
        <v>62244</v>
      </c>
      <c r="P3244" s="80" t="s">
        <v>3450</v>
      </c>
      <c r="Q3244" s="15" t="str">
        <f t="shared" si="50"/>
        <v>62 - COULOGNE</v>
      </c>
      <c r="R3244" s="146"/>
      <c r="S3244" s="146"/>
      <c r="T3244" s="80" t="s">
        <v>213</v>
      </c>
    </row>
    <row r="3245" spans="14:20">
      <c r="N3245" s="80">
        <v>62</v>
      </c>
      <c r="O3245" s="80">
        <v>62261</v>
      </c>
      <c r="P3245" s="80" t="s">
        <v>3451</v>
      </c>
      <c r="Q3245" s="15" t="str">
        <f t="shared" si="50"/>
        <v>62 - CUCQ</v>
      </c>
      <c r="R3245" s="146"/>
      <c r="S3245" s="146"/>
      <c r="T3245" s="80" t="s">
        <v>213</v>
      </c>
    </row>
    <row r="3246" spans="14:20">
      <c r="N3246" s="80">
        <v>62</v>
      </c>
      <c r="O3246" s="80">
        <v>62264</v>
      </c>
      <c r="P3246" s="80" t="s">
        <v>3452</v>
      </c>
      <c r="Q3246" s="15" t="str">
        <f t="shared" si="50"/>
        <v>62 - DANNES</v>
      </c>
      <c r="R3246" s="146"/>
      <c r="S3246" s="146"/>
      <c r="T3246" s="80" t="s">
        <v>213</v>
      </c>
    </row>
    <row r="3247" spans="14:20">
      <c r="N3247" s="80">
        <v>62</v>
      </c>
      <c r="O3247" s="80">
        <v>62281</v>
      </c>
      <c r="P3247" s="80" t="s">
        <v>3453</v>
      </c>
      <c r="Q3247" s="15" t="str">
        <f t="shared" si="50"/>
        <v>62 - ECHINGHEN</v>
      </c>
      <c r="R3247" s="146"/>
      <c r="S3247" s="146"/>
      <c r="T3247" s="80" t="s">
        <v>213</v>
      </c>
    </row>
    <row r="3248" spans="14:20">
      <c r="N3248" s="80">
        <v>62</v>
      </c>
      <c r="O3248" s="80">
        <v>62300</v>
      </c>
      <c r="P3248" s="80" t="s">
        <v>3454</v>
      </c>
      <c r="Q3248" s="15" t="str">
        <f t="shared" si="50"/>
        <v>62 - EQUIHEN-PLAGE</v>
      </c>
      <c r="R3248" s="146"/>
      <c r="S3248" s="146"/>
      <c r="T3248" s="80" t="s">
        <v>213</v>
      </c>
    </row>
    <row r="3249" spans="14:20">
      <c r="N3249" s="80">
        <v>62</v>
      </c>
      <c r="O3249" s="80">
        <v>62307</v>
      </c>
      <c r="P3249" s="80" t="s">
        <v>3455</v>
      </c>
      <c r="Q3249" s="15" t="str">
        <f t="shared" si="50"/>
        <v>62 - ESCALES</v>
      </c>
      <c r="R3249" s="146"/>
      <c r="S3249" s="146"/>
      <c r="T3249" s="80" t="s">
        <v>213</v>
      </c>
    </row>
    <row r="3250" spans="14:20">
      <c r="N3250" s="80">
        <v>62</v>
      </c>
      <c r="O3250" s="80">
        <v>62318</v>
      </c>
      <c r="P3250" s="80" t="s">
        <v>3456</v>
      </c>
      <c r="Q3250" s="15" t="str">
        <f t="shared" si="50"/>
        <v>62 - ETAPLES</v>
      </c>
      <c r="R3250" s="146"/>
      <c r="S3250" s="146"/>
      <c r="T3250" s="80" t="s">
        <v>213</v>
      </c>
    </row>
    <row r="3251" spans="14:20">
      <c r="N3251" s="80">
        <v>62</v>
      </c>
      <c r="O3251" s="80">
        <v>62354</v>
      </c>
      <c r="P3251" s="80" t="s">
        <v>3457</v>
      </c>
      <c r="Q3251" s="15" t="str">
        <f t="shared" si="50"/>
        <v>62 - FRENCQ</v>
      </c>
      <c r="R3251" s="146"/>
      <c r="S3251" s="146"/>
      <c r="T3251" s="80" t="s">
        <v>213</v>
      </c>
    </row>
    <row r="3252" spans="14:20">
      <c r="N3252" s="80">
        <v>62</v>
      </c>
      <c r="O3252" s="80">
        <v>62390</v>
      </c>
      <c r="P3252" s="80" t="s">
        <v>3458</v>
      </c>
      <c r="Q3252" s="15" t="str">
        <f t="shared" si="50"/>
        <v>62 - GROFFLIERS</v>
      </c>
      <c r="R3252" s="146"/>
      <c r="S3252" s="146"/>
      <c r="T3252" s="80" t="s">
        <v>213</v>
      </c>
    </row>
    <row r="3253" spans="14:20">
      <c r="N3253" s="80">
        <v>62</v>
      </c>
      <c r="O3253" s="80">
        <v>62402</v>
      </c>
      <c r="P3253" s="80" t="s">
        <v>3459</v>
      </c>
      <c r="Q3253" s="15" t="str">
        <f t="shared" si="50"/>
        <v>62 - HALINGHEN</v>
      </c>
      <c r="R3253" s="146"/>
      <c r="S3253" s="146"/>
      <c r="T3253" s="80" t="s">
        <v>213</v>
      </c>
    </row>
    <row r="3254" spans="14:20">
      <c r="N3254" s="80">
        <v>62</v>
      </c>
      <c r="O3254" s="80">
        <v>62446</v>
      </c>
      <c r="P3254" s="80" t="s">
        <v>3460</v>
      </c>
      <c r="Q3254" s="15" t="str">
        <f t="shared" si="50"/>
        <v>62 - HESDIGNEUL-LES-BOULOGNE</v>
      </c>
      <c r="R3254" s="146"/>
      <c r="S3254" s="146"/>
      <c r="T3254" s="80" t="s">
        <v>213</v>
      </c>
    </row>
    <row r="3255" spans="14:20">
      <c r="N3255" s="80">
        <v>62</v>
      </c>
      <c r="O3255" s="80">
        <v>62448</v>
      </c>
      <c r="P3255" s="80" t="s">
        <v>3461</v>
      </c>
      <c r="Q3255" s="15" t="str">
        <f t="shared" si="50"/>
        <v>62 - HESDIN L’ABBE</v>
      </c>
      <c r="R3255" s="146"/>
      <c r="S3255" s="146"/>
      <c r="T3255" s="80" t="s">
        <v>213</v>
      </c>
    </row>
    <row r="3256" spans="14:20">
      <c r="N3256" s="80">
        <v>62</v>
      </c>
      <c r="O3256" s="80">
        <v>62474</v>
      </c>
      <c r="P3256" s="80" t="s">
        <v>3462</v>
      </c>
      <c r="Q3256" s="15" t="str">
        <f t="shared" si="50"/>
        <v>62 - ISQUES</v>
      </c>
      <c r="R3256" s="146"/>
      <c r="S3256" s="146"/>
      <c r="T3256" s="80" t="s">
        <v>213</v>
      </c>
    </row>
    <row r="3257" spans="14:20">
      <c r="N3257" s="80">
        <v>62</v>
      </c>
      <c r="O3257" s="80">
        <v>62496</v>
      </c>
      <c r="P3257" s="80" t="s">
        <v>3463</v>
      </c>
      <c r="Q3257" s="15" t="str">
        <f t="shared" si="50"/>
        <v>62 - LEFAUX</v>
      </c>
      <c r="R3257" s="146"/>
      <c r="S3257" s="146"/>
      <c r="T3257" s="80" t="s">
        <v>213</v>
      </c>
    </row>
    <row r="3258" spans="14:20">
      <c r="N3258" s="80">
        <v>62</v>
      </c>
      <c r="O3258" s="80">
        <v>62548</v>
      </c>
      <c r="P3258" s="80" t="s">
        <v>3464</v>
      </c>
      <c r="Q3258" s="15" t="str">
        <f t="shared" si="50"/>
        <v>62 - MARCK</v>
      </c>
      <c r="R3258" s="146"/>
      <c r="S3258" s="146"/>
      <c r="T3258" s="80" t="s">
        <v>213</v>
      </c>
    </row>
    <row r="3259" spans="14:20">
      <c r="N3259" s="80">
        <v>62</v>
      </c>
      <c r="O3259" s="80">
        <v>62571</v>
      </c>
      <c r="P3259" s="80" t="s">
        <v>3465</v>
      </c>
      <c r="Q3259" s="15" t="str">
        <f t="shared" si="50"/>
        <v>62 - MERLIMONT</v>
      </c>
      <c r="R3259" s="146"/>
      <c r="S3259" s="146"/>
      <c r="T3259" s="80" t="s">
        <v>213</v>
      </c>
    </row>
    <row r="3260" spans="14:20">
      <c r="N3260" s="80">
        <v>62</v>
      </c>
      <c r="O3260" s="80">
        <v>62593</v>
      </c>
      <c r="P3260" s="80" t="s">
        <v>3466</v>
      </c>
      <c r="Q3260" s="15" t="str">
        <f t="shared" si="50"/>
        <v>62 - MORVAL</v>
      </c>
      <c r="R3260" s="146">
        <v>44774</v>
      </c>
      <c r="S3260" s="146">
        <v>44811</v>
      </c>
      <c r="T3260" s="80" t="s">
        <v>213</v>
      </c>
    </row>
    <row r="3261" spans="14:20">
      <c r="N3261" s="80">
        <v>62</v>
      </c>
      <c r="O3261" s="80">
        <v>62603</v>
      </c>
      <c r="P3261" s="80" t="s">
        <v>3467</v>
      </c>
      <c r="Q3261" s="15" t="str">
        <f t="shared" si="50"/>
        <v>62 - NESLES</v>
      </c>
      <c r="R3261" s="146"/>
      <c r="S3261" s="146"/>
      <c r="T3261" s="80" t="s">
        <v>213</v>
      </c>
    </row>
    <row r="3262" spans="14:20">
      <c r="N3262" s="80">
        <v>62</v>
      </c>
      <c r="O3262" s="80">
        <v>62604</v>
      </c>
      <c r="P3262" s="80" t="s">
        <v>3468</v>
      </c>
      <c r="Q3262" s="15" t="str">
        <f t="shared" si="50"/>
        <v>62 - NEUFCHATEL-HARDELOT</v>
      </c>
      <c r="R3262" s="146"/>
      <c r="S3262" s="146"/>
      <c r="T3262" s="80" t="s">
        <v>213</v>
      </c>
    </row>
    <row r="3263" spans="14:20">
      <c r="N3263" s="80">
        <v>62</v>
      </c>
      <c r="O3263" s="80">
        <v>62643</v>
      </c>
      <c r="P3263" s="80" t="s">
        <v>3469</v>
      </c>
      <c r="Q3263" s="15" t="str">
        <f t="shared" si="50"/>
        <v>62 - OUTREAU</v>
      </c>
      <c r="R3263" s="146"/>
      <c r="S3263" s="146"/>
      <c r="T3263" s="80" t="s">
        <v>213</v>
      </c>
    </row>
    <row r="3264" spans="14:20">
      <c r="N3264" s="80">
        <v>62</v>
      </c>
      <c r="O3264" s="80">
        <v>62654</v>
      </c>
      <c r="P3264" s="80" t="s">
        <v>3470</v>
      </c>
      <c r="Q3264" s="15" t="str">
        <f t="shared" si="50"/>
        <v>62 - PEUPLINGUES</v>
      </c>
      <c r="R3264" s="146"/>
      <c r="S3264" s="146"/>
      <c r="T3264" s="80" t="s">
        <v>213</v>
      </c>
    </row>
    <row r="3265" spans="14:20">
      <c r="N3265" s="80">
        <v>62</v>
      </c>
      <c r="O3265" s="80">
        <v>62667</v>
      </c>
      <c r="P3265" s="80" t="s">
        <v>3471</v>
      </c>
      <c r="Q3265" s="15" t="str">
        <f t="shared" si="50"/>
        <v>62 - LE PORTEL</v>
      </c>
      <c r="R3265" s="146"/>
      <c r="S3265" s="146"/>
      <c r="T3265" s="80" t="s">
        <v>213</v>
      </c>
    </row>
    <row r="3266" spans="14:20">
      <c r="N3266" s="80">
        <v>62</v>
      </c>
      <c r="O3266" s="80">
        <v>62688</v>
      </c>
      <c r="P3266" s="80" t="s">
        <v>3472</v>
      </c>
      <c r="Q3266" s="15" t="str">
        <f t="shared" si="50"/>
        <v>62 - RANG-DU-FLIERS</v>
      </c>
      <c r="R3266" s="146"/>
      <c r="S3266" s="146"/>
      <c r="T3266" s="80" t="s">
        <v>213</v>
      </c>
    </row>
    <row r="3267" spans="14:20">
      <c r="N3267" s="80">
        <v>62</v>
      </c>
      <c r="O3267" s="80">
        <v>62730</v>
      </c>
      <c r="P3267" s="80" t="s">
        <v>3473</v>
      </c>
      <c r="Q3267" s="15" t="str">
        <f t="shared" si="50"/>
        <v>62 - OYE-PLAGE</v>
      </c>
      <c r="R3267" s="146"/>
      <c r="S3267" s="146"/>
      <c r="T3267" s="80" t="s">
        <v>213</v>
      </c>
    </row>
    <row r="3268" spans="14:20">
      <c r="N3268" s="80">
        <v>62</v>
      </c>
      <c r="O3268" s="80">
        <v>62742</v>
      </c>
      <c r="P3268" s="80" t="s">
        <v>1857</v>
      </c>
      <c r="Q3268" s="15" t="str">
        <f t="shared" si="50"/>
        <v>62 - SAINT-AUBIN</v>
      </c>
      <c r="R3268" s="146"/>
      <c r="S3268" s="146"/>
      <c r="T3268" s="80" t="s">
        <v>213</v>
      </c>
    </row>
    <row r="3269" spans="14:20">
      <c r="N3269" s="80">
        <v>62</v>
      </c>
      <c r="O3269" s="80">
        <v>62746</v>
      </c>
      <c r="P3269" s="80" t="s">
        <v>3474</v>
      </c>
      <c r="Q3269" s="15" t="str">
        <f t="shared" si="50"/>
        <v>62 - SAINT-ETIENNE-AU-MONT</v>
      </c>
      <c r="R3269" s="146"/>
      <c r="S3269" s="146"/>
      <c r="T3269" s="80" t="s">
        <v>213</v>
      </c>
    </row>
    <row r="3270" spans="14:20">
      <c r="N3270" s="80">
        <v>62</v>
      </c>
      <c r="O3270" s="80">
        <v>62748</v>
      </c>
      <c r="P3270" s="80" t="s">
        <v>3475</v>
      </c>
      <c r="Q3270" s="15" t="str">
        <f t="shared" si="50"/>
        <v>62 - SAINT-FOLQUIN</v>
      </c>
      <c r="R3270" s="146"/>
      <c r="S3270" s="146"/>
      <c r="T3270" s="80" t="s">
        <v>213</v>
      </c>
    </row>
    <row r="3271" spans="14:20">
      <c r="N3271" s="80">
        <v>62</v>
      </c>
      <c r="O3271" s="80">
        <v>62752</v>
      </c>
      <c r="P3271" s="80" t="s">
        <v>3476</v>
      </c>
      <c r="Q3271" s="15" t="str">
        <f t="shared" si="50"/>
        <v>62 - SAINT-JOSSE</v>
      </c>
      <c r="R3271" s="146"/>
      <c r="S3271" s="146"/>
      <c r="T3271" s="80" t="s">
        <v>213</v>
      </c>
    </row>
    <row r="3272" spans="14:20">
      <c r="N3272" s="80">
        <v>62</v>
      </c>
      <c r="O3272" s="80">
        <v>62755</v>
      </c>
      <c r="P3272" s="80" t="s">
        <v>1447</v>
      </c>
      <c r="Q3272" s="15" t="str">
        <f t="shared" si="50"/>
        <v>62 - SAINT-LEONARD</v>
      </c>
      <c r="R3272" s="146"/>
      <c r="S3272" s="146"/>
      <c r="T3272" s="80" t="s">
        <v>213</v>
      </c>
    </row>
    <row r="3273" spans="14:20">
      <c r="N3273" s="80">
        <v>62</v>
      </c>
      <c r="O3273" s="80">
        <v>62756</v>
      </c>
      <c r="P3273" s="80" t="s">
        <v>3477</v>
      </c>
      <c r="Q3273" s="15" t="str">
        <f t="shared" si="50"/>
        <v>62 - SAINTE-MARIE-KERQUE</v>
      </c>
      <c r="R3273" s="146"/>
      <c r="S3273" s="146"/>
      <c r="T3273" s="80" t="s">
        <v>213</v>
      </c>
    </row>
    <row r="3274" spans="14:20">
      <c r="N3274" s="80">
        <v>62</v>
      </c>
      <c r="O3274" s="80">
        <v>62758</v>
      </c>
      <c r="P3274" s="80" t="s">
        <v>3478</v>
      </c>
      <c r="Q3274" s="15" t="str">
        <f t="shared" si="50"/>
        <v>62 - SAINT-MARTIN-BOULOGNE</v>
      </c>
      <c r="R3274" s="146"/>
      <c r="S3274" s="146"/>
      <c r="T3274" s="80" t="s">
        <v>213</v>
      </c>
    </row>
    <row r="3275" spans="14:20">
      <c r="N3275" s="80">
        <v>62</v>
      </c>
      <c r="O3275" s="80">
        <v>62766</v>
      </c>
      <c r="P3275" s="80" t="s">
        <v>3479</v>
      </c>
      <c r="Q3275" s="15" t="str">
        <f t="shared" si="50"/>
        <v>62 - SAINT-OMER-CAPELLE</v>
      </c>
      <c r="R3275" s="146"/>
      <c r="S3275" s="146"/>
      <c r="T3275" s="80" t="s">
        <v>213</v>
      </c>
    </row>
    <row r="3276" spans="14:20">
      <c r="N3276" s="80">
        <v>62</v>
      </c>
      <c r="O3276" s="80">
        <v>62774</v>
      </c>
      <c r="P3276" s="80" t="s">
        <v>3480</v>
      </c>
      <c r="Q3276" s="15" t="str">
        <f t="shared" ref="Q3276:Q3339" si="51">CONCATENATE(N3276," - ",P3276)</f>
        <v>62 - SANGATTE</v>
      </c>
      <c r="R3276" s="146"/>
      <c r="S3276" s="146"/>
      <c r="T3276" s="80" t="s">
        <v>213</v>
      </c>
    </row>
    <row r="3277" spans="14:20">
      <c r="N3277" s="80">
        <v>62</v>
      </c>
      <c r="O3277" s="80">
        <v>62806</v>
      </c>
      <c r="P3277" s="80" t="s">
        <v>3481</v>
      </c>
      <c r="Q3277" s="15" t="str">
        <f t="shared" si="51"/>
        <v>62 - TARDINGHEN</v>
      </c>
      <c r="R3277" s="146"/>
      <c r="S3277" s="146"/>
      <c r="T3277" s="80" t="s">
        <v>213</v>
      </c>
    </row>
    <row r="3278" spans="14:20">
      <c r="N3278" s="80">
        <v>62</v>
      </c>
      <c r="O3278" s="80">
        <v>62826</v>
      </c>
      <c r="P3278" s="80" t="s">
        <v>3482</v>
      </c>
      <c r="Q3278" s="15" t="str">
        <f t="shared" si="51"/>
        <v>62 - LE TOUQUET-PARIS-PLAGE</v>
      </c>
      <c r="R3278" s="146"/>
      <c r="S3278" s="146"/>
      <c r="T3278" s="80" t="s">
        <v>213</v>
      </c>
    </row>
    <row r="3279" spans="14:20">
      <c r="N3279" s="80">
        <v>62</v>
      </c>
      <c r="O3279" s="80">
        <v>62829</v>
      </c>
      <c r="P3279" s="80" t="s">
        <v>3483</v>
      </c>
      <c r="Q3279" s="15" t="str">
        <f t="shared" si="51"/>
        <v>62 - LE TRANSLOY</v>
      </c>
      <c r="R3279" s="146">
        <v>44774</v>
      </c>
      <c r="S3279" s="146">
        <v>44811</v>
      </c>
      <c r="T3279" s="80" t="s">
        <v>213</v>
      </c>
    </row>
    <row r="3280" spans="14:20">
      <c r="N3280" s="80">
        <v>62</v>
      </c>
      <c r="O3280" s="80">
        <v>62832</v>
      </c>
      <c r="P3280" s="80" t="s">
        <v>3484</v>
      </c>
      <c r="Q3280" s="15" t="str">
        <f t="shared" si="51"/>
        <v>62 - TUBERSENT</v>
      </c>
      <c r="R3280" s="146"/>
      <c r="S3280" s="146"/>
      <c r="T3280" s="80" t="s">
        <v>213</v>
      </c>
    </row>
    <row r="3281" spans="14:20">
      <c r="N3281" s="80">
        <v>62</v>
      </c>
      <c r="O3281" s="80">
        <v>62845</v>
      </c>
      <c r="P3281" s="80" t="s">
        <v>3485</v>
      </c>
      <c r="Q3281" s="15" t="str">
        <f t="shared" si="51"/>
        <v>62 - VERLINCTHUN</v>
      </c>
      <c r="R3281" s="146"/>
      <c r="S3281" s="146"/>
      <c r="T3281" s="80" t="s">
        <v>213</v>
      </c>
    </row>
    <row r="3282" spans="14:20">
      <c r="N3282" s="80">
        <v>62</v>
      </c>
      <c r="O3282" s="80">
        <v>62849</v>
      </c>
      <c r="P3282" s="80" t="s">
        <v>3486</v>
      </c>
      <c r="Q3282" s="15" t="str">
        <f t="shared" si="51"/>
        <v>62 - VERTON</v>
      </c>
      <c r="R3282" s="146"/>
      <c r="S3282" s="146"/>
      <c r="T3282" s="80" t="s">
        <v>213</v>
      </c>
    </row>
    <row r="3283" spans="14:20">
      <c r="N3283" s="80">
        <v>62</v>
      </c>
      <c r="O3283" s="80">
        <v>62866</v>
      </c>
      <c r="P3283" s="80" t="s">
        <v>3487</v>
      </c>
      <c r="Q3283" s="15" t="str">
        <f t="shared" si="51"/>
        <v>62 - WABEN</v>
      </c>
      <c r="R3283" s="146"/>
      <c r="S3283" s="146"/>
      <c r="T3283" s="80" t="s">
        <v>213</v>
      </c>
    </row>
    <row r="3284" spans="14:20">
      <c r="N3284" s="80">
        <v>62</v>
      </c>
      <c r="O3284" s="80">
        <v>62887</v>
      </c>
      <c r="P3284" s="80" t="s">
        <v>3488</v>
      </c>
      <c r="Q3284" s="15" t="str">
        <f t="shared" si="51"/>
        <v>62 - WIDEHEM</v>
      </c>
      <c r="R3284" s="146"/>
      <c r="S3284" s="146"/>
      <c r="T3284" s="80" t="s">
        <v>213</v>
      </c>
    </row>
    <row r="3285" spans="14:20">
      <c r="N3285" s="80">
        <v>62</v>
      </c>
      <c r="O3285" s="80">
        <v>62893</v>
      </c>
      <c r="P3285" s="80" t="s">
        <v>3489</v>
      </c>
      <c r="Q3285" s="15" t="str">
        <f t="shared" si="51"/>
        <v>62 - WIMEREUX</v>
      </c>
      <c r="R3285" s="146"/>
      <c r="S3285" s="146"/>
      <c r="T3285" s="80" t="s">
        <v>213</v>
      </c>
    </row>
    <row r="3286" spans="14:20">
      <c r="N3286" s="80">
        <v>62</v>
      </c>
      <c r="O3286" s="80">
        <v>62894</v>
      </c>
      <c r="P3286" s="80" t="s">
        <v>3490</v>
      </c>
      <c r="Q3286" s="15" t="str">
        <f t="shared" si="51"/>
        <v>62 - WIMILLE</v>
      </c>
      <c r="R3286" s="146"/>
      <c r="S3286" s="146"/>
      <c r="T3286" s="80" t="s">
        <v>213</v>
      </c>
    </row>
    <row r="3287" spans="14:20">
      <c r="N3287" s="80">
        <v>62</v>
      </c>
      <c r="O3287" s="80">
        <v>62899</v>
      </c>
      <c r="P3287" s="80" t="s">
        <v>3491</v>
      </c>
      <c r="Q3287" s="15" t="str">
        <f t="shared" si="51"/>
        <v>62 - WISSANT</v>
      </c>
      <c r="R3287" s="146"/>
      <c r="S3287" s="146"/>
      <c r="T3287" s="80" t="s">
        <v>213</v>
      </c>
    </row>
    <row r="3288" spans="14:20">
      <c r="N3288" s="80">
        <v>64</v>
      </c>
      <c r="O3288" s="80">
        <v>64001</v>
      </c>
      <c r="P3288" s="80" t="s">
        <v>3492</v>
      </c>
      <c r="Q3288" s="15" t="str">
        <f t="shared" si="51"/>
        <v>64 - AAST</v>
      </c>
      <c r="R3288" s="146">
        <v>44560</v>
      </c>
      <c r="S3288" s="146">
        <v>44652</v>
      </c>
      <c r="T3288" s="80" t="s">
        <v>213</v>
      </c>
    </row>
    <row r="3289" spans="14:20">
      <c r="N3289" s="80">
        <v>64</v>
      </c>
      <c r="O3289" s="80">
        <v>64002</v>
      </c>
      <c r="P3289" s="80" t="s">
        <v>3493</v>
      </c>
      <c r="Q3289" s="15" t="str">
        <f t="shared" si="51"/>
        <v>64 - ABÈRE</v>
      </c>
      <c r="R3289" s="146">
        <v>44560</v>
      </c>
      <c r="S3289" s="146">
        <v>44676</v>
      </c>
      <c r="T3289" s="80" t="s">
        <v>213</v>
      </c>
    </row>
    <row r="3290" spans="14:20">
      <c r="N3290" s="80">
        <v>64</v>
      </c>
      <c r="O3290" s="80">
        <v>64003</v>
      </c>
      <c r="P3290" s="80" t="s">
        <v>3494</v>
      </c>
      <c r="Q3290" s="15" t="str">
        <f t="shared" si="51"/>
        <v>64 - ABIDOS</v>
      </c>
      <c r="R3290" s="146">
        <v>44577</v>
      </c>
      <c r="S3290" s="146">
        <v>44658</v>
      </c>
      <c r="T3290" s="80" t="s">
        <v>213</v>
      </c>
    </row>
    <row r="3291" spans="14:20">
      <c r="N3291" s="80">
        <v>64</v>
      </c>
      <c r="O3291" s="80">
        <v>64004</v>
      </c>
      <c r="P3291" s="80" t="s">
        <v>3495</v>
      </c>
      <c r="Q3291" s="15" t="str">
        <f t="shared" si="51"/>
        <v>64 - ABITAIN</v>
      </c>
      <c r="R3291" s="146">
        <v>44579</v>
      </c>
      <c r="S3291" s="146">
        <v>44676</v>
      </c>
      <c r="T3291" s="80" t="s">
        <v>213</v>
      </c>
    </row>
    <row r="3292" spans="14:20">
      <c r="N3292" s="80">
        <v>64</v>
      </c>
      <c r="O3292" s="80">
        <v>64007</v>
      </c>
      <c r="P3292" s="80" t="s">
        <v>3496</v>
      </c>
      <c r="Q3292" s="15" t="str">
        <f t="shared" si="51"/>
        <v>64 - AGNOS</v>
      </c>
      <c r="R3292" s="146">
        <v>44572</v>
      </c>
      <c r="S3292" s="146">
        <v>44652</v>
      </c>
      <c r="T3292" s="80" t="s">
        <v>213</v>
      </c>
    </row>
    <row r="3293" spans="14:20">
      <c r="N3293" s="80">
        <v>64</v>
      </c>
      <c r="O3293" s="80">
        <v>64010</v>
      </c>
      <c r="P3293" s="80" t="s">
        <v>3497</v>
      </c>
      <c r="Q3293" s="15" t="str">
        <f t="shared" si="51"/>
        <v>64 - AÏCIRITS-CAMOU-SUHAST</v>
      </c>
      <c r="R3293" s="146">
        <v>44572</v>
      </c>
      <c r="S3293" s="146">
        <v>44676</v>
      </c>
      <c r="T3293" s="80" t="s">
        <v>213</v>
      </c>
    </row>
    <row r="3294" spans="14:20">
      <c r="N3294" s="80">
        <v>64</v>
      </c>
      <c r="O3294" s="80">
        <v>64012</v>
      </c>
      <c r="P3294" s="80" t="s">
        <v>3498</v>
      </c>
      <c r="Q3294" s="15" t="str">
        <f t="shared" si="51"/>
        <v>64 - AINHARP</v>
      </c>
      <c r="R3294" s="146">
        <v>44566</v>
      </c>
      <c r="S3294" s="146">
        <v>44652</v>
      </c>
      <c r="T3294" s="80" t="s">
        <v>213</v>
      </c>
    </row>
    <row r="3295" spans="14:20">
      <c r="N3295" s="80">
        <v>64</v>
      </c>
      <c r="O3295" s="80">
        <v>64018</v>
      </c>
      <c r="P3295" s="80" t="s">
        <v>3499</v>
      </c>
      <c r="Q3295" s="15" t="str">
        <f t="shared" si="51"/>
        <v>64 - AMENDEUIX-ONEIX</v>
      </c>
      <c r="R3295" s="146">
        <v>44572</v>
      </c>
      <c r="S3295" s="146">
        <v>44666</v>
      </c>
      <c r="T3295" s="80" t="s">
        <v>213</v>
      </c>
    </row>
    <row r="3296" spans="14:20">
      <c r="N3296" s="80">
        <v>64</v>
      </c>
      <c r="O3296" s="80">
        <v>64019</v>
      </c>
      <c r="P3296" s="80" t="s">
        <v>3500</v>
      </c>
      <c r="Q3296" s="15" t="str">
        <f t="shared" si="51"/>
        <v>64 - AMOROTS-SUCCOS</v>
      </c>
      <c r="R3296" s="146">
        <v>44602</v>
      </c>
      <c r="S3296" s="146">
        <v>44652</v>
      </c>
      <c r="T3296" s="80" t="s">
        <v>213</v>
      </c>
    </row>
    <row r="3297" spans="14:20">
      <c r="N3297" s="80">
        <v>64</v>
      </c>
      <c r="O3297" s="80">
        <v>64020</v>
      </c>
      <c r="P3297" s="80" t="s">
        <v>3501</v>
      </c>
      <c r="Q3297" s="15" t="str">
        <f t="shared" si="51"/>
        <v>64 - ANCE</v>
      </c>
      <c r="R3297" s="146">
        <v>44576</v>
      </c>
      <c r="S3297" s="146">
        <v>44652</v>
      </c>
      <c r="T3297" s="80" t="s">
        <v>213</v>
      </c>
    </row>
    <row r="3298" spans="14:20">
      <c r="N3298" s="80">
        <v>64</v>
      </c>
      <c r="O3298" s="80">
        <v>64021</v>
      </c>
      <c r="P3298" s="80" t="s">
        <v>3502</v>
      </c>
      <c r="Q3298" s="15" t="str">
        <f t="shared" si="51"/>
        <v>64 - ANDOINS</v>
      </c>
      <c r="R3298" s="146">
        <v>44593</v>
      </c>
      <c r="S3298" s="146">
        <v>44676</v>
      </c>
      <c r="T3298" s="80" t="s">
        <v>213</v>
      </c>
    </row>
    <row r="3299" spans="14:20">
      <c r="N3299" s="80">
        <v>64</v>
      </c>
      <c r="O3299" s="80">
        <v>64022</v>
      </c>
      <c r="P3299" s="80" t="s">
        <v>3503</v>
      </c>
      <c r="Q3299" s="15" t="str">
        <f t="shared" si="51"/>
        <v>64 - ANDREIN</v>
      </c>
      <c r="R3299" s="146">
        <v>44566</v>
      </c>
      <c r="S3299" s="146">
        <v>44666</v>
      </c>
      <c r="T3299" s="80" t="s">
        <v>213</v>
      </c>
    </row>
    <row r="3300" spans="14:20">
      <c r="N3300" s="80">
        <v>64</v>
      </c>
      <c r="O3300" s="80">
        <v>64023</v>
      </c>
      <c r="P3300" s="80" t="s">
        <v>3504</v>
      </c>
      <c r="Q3300" s="15" t="str">
        <f t="shared" si="51"/>
        <v>64 - ANGAÏS</v>
      </c>
      <c r="R3300" s="146">
        <v>44590</v>
      </c>
      <c r="S3300" s="146">
        <v>44660</v>
      </c>
      <c r="T3300" s="80" t="s">
        <v>213</v>
      </c>
    </row>
    <row r="3301" spans="14:20">
      <c r="N3301" s="80">
        <v>64</v>
      </c>
      <c r="O3301" s="80">
        <v>64025</v>
      </c>
      <c r="P3301" s="80" t="s">
        <v>3505</v>
      </c>
      <c r="Q3301" s="15" t="str">
        <f t="shared" si="51"/>
        <v>64 - ANGOUS</v>
      </c>
      <c r="R3301" s="146">
        <v>44565</v>
      </c>
      <c r="S3301" s="146">
        <v>44658</v>
      </c>
      <c r="T3301" s="80" t="s">
        <v>213</v>
      </c>
    </row>
    <row r="3302" spans="14:20">
      <c r="N3302" s="80">
        <v>64</v>
      </c>
      <c r="O3302" s="80">
        <v>64027</v>
      </c>
      <c r="P3302" s="80" t="s">
        <v>3506</v>
      </c>
      <c r="Q3302" s="15" t="str">
        <f t="shared" si="51"/>
        <v>64 - ANOS</v>
      </c>
      <c r="R3302" s="146">
        <v>44573</v>
      </c>
      <c r="S3302" s="146">
        <v>44676</v>
      </c>
      <c r="T3302" s="80" t="s">
        <v>213</v>
      </c>
    </row>
    <row r="3303" spans="14:20">
      <c r="N3303" s="80">
        <v>64</v>
      </c>
      <c r="O3303" s="80">
        <v>64028</v>
      </c>
      <c r="P3303" s="80" t="s">
        <v>3507</v>
      </c>
      <c r="Q3303" s="15" t="str">
        <f t="shared" si="51"/>
        <v>64 - ANOYE</v>
      </c>
      <c r="R3303" s="146">
        <v>44560</v>
      </c>
      <c r="S3303" s="146">
        <v>44676</v>
      </c>
      <c r="T3303" s="80" t="s">
        <v>213</v>
      </c>
    </row>
    <row r="3304" spans="14:20">
      <c r="N3304" s="80">
        <v>64</v>
      </c>
      <c r="O3304" s="80">
        <v>64031</v>
      </c>
      <c r="P3304" s="80" t="s">
        <v>3508</v>
      </c>
      <c r="Q3304" s="15" t="str">
        <f t="shared" si="51"/>
        <v>64 - ARANCOU</v>
      </c>
      <c r="R3304" s="146">
        <v>44547</v>
      </c>
      <c r="S3304" s="146">
        <v>44666</v>
      </c>
      <c r="T3304" s="80" t="s">
        <v>213</v>
      </c>
    </row>
    <row r="3305" spans="14:20">
      <c r="N3305" s="80">
        <v>64</v>
      </c>
      <c r="O3305" s="80">
        <v>64032</v>
      </c>
      <c r="P3305" s="80" t="s">
        <v>3509</v>
      </c>
      <c r="Q3305" s="15" t="str">
        <f t="shared" si="51"/>
        <v>64 - ARAUJUZON</v>
      </c>
      <c r="R3305" s="146">
        <v>44566</v>
      </c>
      <c r="S3305" s="146">
        <v>44660</v>
      </c>
      <c r="T3305" s="80" t="s">
        <v>213</v>
      </c>
    </row>
    <row r="3306" spans="14:20">
      <c r="N3306" s="80">
        <v>64</v>
      </c>
      <c r="O3306" s="80">
        <v>64033</v>
      </c>
      <c r="P3306" s="80" t="s">
        <v>3510</v>
      </c>
      <c r="Q3306" s="15" t="str">
        <f t="shared" si="51"/>
        <v>64 - ARAUX</v>
      </c>
      <c r="R3306" s="146">
        <v>44565</v>
      </c>
      <c r="S3306" s="146">
        <v>44660</v>
      </c>
      <c r="T3306" s="80" t="s">
        <v>213</v>
      </c>
    </row>
    <row r="3307" spans="14:20">
      <c r="N3307" s="80">
        <v>64</v>
      </c>
      <c r="O3307" s="80">
        <v>64034</v>
      </c>
      <c r="P3307" s="80" t="s">
        <v>3511</v>
      </c>
      <c r="Q3307" s="15" t="str">
        <f t="shared" si="51"/>
        <v>64 - ARBÉRATS-SILLÈGUE</v>
      </c>
      <c r="R3307" s="146">
        <v>44566</v>
      </c>
      <c r="S3307" s="146">
        <v>44666</v>
      </c>
      <c r="T3307" s="80" t="s">
        <v>213</v>
      </c>
    </row>
    <row r="3308" spans="14:20">
      <c r="N3308" s="80">
        <v>64</v>
      </c>
      <c r="O3308" s="80">
        <v>64036</v>
      </c>
      <c r="P3308" s="80" t="s">
        <v>3512</v>
      </c>
      <c r="Q3308" s="15" t="str">
        <f t="shared" si="51"/>
        <v>64 - ARBOUET-SUSSAUTE</v>
      </c>
      <c r="R3308" s="146">
        <v>44566</v>
      </c>
      <c r="S3308" s="146">
        <v>44676</v>
      </c>
      <c r="T3308" s="80" t="s">
        <v>213</v>
      </c>
    </row>
    <row r="3309" spans="14:20">
      <c r="N3309" s="80">
        <v>64</v>
      </c>
      <c r="O3309" s="80">
        <v>64039</v>
      </c>
      <c r="P3309" s="80" t="s">
        <v>3513</v>
      </c>
      <c r="Q3309" s="15" t="str">
        <f t="shared" si="51"/>
        <v>64 - AREN</v>
      </c>
      <c r="R3309" s="146">
        <v>44563</v>
      </c>
      <c r="S3309" s="146">
        <v>44658</v>
      </c>
      <c r="T3309" s="80" t="s">
        <v>213</v>
      </c>
    </row>
    <row r="3310" spans="14:20">
      <c r="N3310" s="80">
        <v>64</v>
      </c>
      <c r="O3310" s="80">
        <v>64041</v>
      </c>
      <c r="P3310" s="80" t="s">
        <v>3514</v>
      </c>
      <c r="Q3310" s="15" t="str">
        <f t="shared" si="51"/>
        <v>64 - ARESSY</v>
      </c>
      <c r="R3310" s="146">
        <v>44598</v>
      </c>
      <c r="S3310" s="146">
        <v>44660</v>
      </c>
      <c r="T3310" s="80" t="s">
        <v>213</v>
      </c>
    </row>
    <row r="3311" spans="14:20">
      <c r="N3311" s="80">
        <v>64</v>
      </c>
      <c r="O3311" s="80">
        <v>64042</v>
      </c>
      <c r="P3311" s="80" t="s">
        <v>3515</v>
      </c>
      <c r="Q3311" s="15" t="str">
        <f t="shared" si="51"/>
        <v>64 - ARGAGNON</v>
      </c>
      <c r="R3311" s="146">
        <v>44565</v>
      </c>
      <c r="S3311" s="146">
        <v>44658</v>
      </c>
      <c r="T3311" s="80" t="s">
        <v>213</v>
      </c>
    </row>
    <row r="3312" spans="14:20">
      <c r="N3312" s="80">
        <v>64</v>
      </c>
      <c r="O3312" s="80">
        <v>64043</v>
      </c>
      <c r="P3312" s="80" t="s">
        <v>1673</v>
      </c>
      <c r="Q3312" s="15" t="str">
        <f t="shared" si="51"/>
        <v>64 - ARGELOS</v>
      </c>
      <c r="R3312" s="146">
        <v>44573</v>
      </c>
      <c r="S3312" s="146">
        <v>44676</v>
      </c>
      <c r="T3312" s="80" t="s">
        <v>213</v>
      </c>
    </row>
    <row r="3313" spans="14:20">
      <c r="N3313" s="80">
        <v>64</v>
      </c>
      <c r="O3313" s="80">
        <v>64044</v>
      </c>
      <c r="P3313" s="80" t="s">
        <v>3516</v>
      </c>
      <c r="Q3313" s="15" t="str">
        <f t="shared" si="51"/>
        <v>64 - ARGET</v>
      </c>
      <c r="R3313" s="146">
        <v>44553</v>
      </c>
      <c r="S3313" s="146">
        <v>44677</v>
      </c>
      <c r="T3313" s="80" t="s">
        <v>1399</v>
      </c>
    </row>
    <row r="3314" spans="14:20">
      <c r="N3314" s="80">
        <v>64</v>
      </c>
      <c r="O3314" s="80">
        <v>64045</v>
      </c>
      <c r="P3314" s="80" t="s">
        <v>3517</v>
      </c>
      <c r="Q3314" s="15" t="str">
        <f t="shared" si="51"/>
        <v>64 - ARHANSUS</v>
      </c>
      <c r="R3314" s="146">
        <v>44572</v>
      </c>
      <c r="S3314" s="146">
        <v>44652</v>
      </c>
      <c r="T3314" s="80" t="s">
        <v>213</v>
      </c>
    </row>
    <row r="3315" spans="14:20">
      <c r="N3315" s="80">
        <v>64</v>
      </c>
      <c r="O3315" s="80">
        <v>64048</v>
      </c>
      <c r="P3315" s="80" t="s">
        <v>3518</v>
      </c>
      <c r="Q3315" s="15" t="str">
        <f t="shared" si="51"/>
        <v>64 - ARNOS</v>
      </c>
      <c r="R3315" s="146">
        <v>44572</v>
      </c>
      <c r="S3315" s="146">
        <v>44652</v>
      </c>
      <c r="T3315" s="80" t="s">
        <v>213</v>
      </c>
    </row>
    <row r="3316" spans="14:20">
      <c r="N3316" s="80">
        <v>64</v>
      </c>
      <c r="O3316" s="80">
        <v>64049</v>
      </c>
      <c r="P3316" s="80" t="s">
        <v>3519</v>
      </c>
      <c r="Q3316" s="15" t="str">
        <f t="shared" si="51"/>
        <v>64 - AROUE-ITHOROTS-OLHAÏBY</v>
      </c>
      <c r="R3316" s="146">
        <v>44566</v>
      </c>
      <c r="S3316" s="146">
        <v>44652</v>
      </c>
      <c r="T3316" s="80" t="s">
        <v>213</v>
      </c>
    </row>
    <row r="3317" spans="14:20">
      <c r="N3317" s="80">
        <v>64</v>
      </c>
      <c r="O3317" s="80">
        <v>64050</v>
      </c>
      <c r="P3317" s="80" t="s">
        <v>3520</v>
      </c>
      <c r="Q3317" s="15" t="str">
        <f t="shared" si="51"/>
        <v>64 - ARRAST-LARREBIEU</v>
      </c>
      <c r="R3317" s="146">
        <v>44565</v>
      </c>
      <c r="S3317" s="146">
        <v>44658</v>
      </c>
      <c r="T3317" s="80" t="s">
        <v>213</v>
      </c>
    </row>
    <row r="3318" spans="14:20">
      <c r="N3318" s="80">
        <v>64</v>
      </c>
      <c r="O3318" s="80">
        <v>64051</v>
      </c>
      <c r="P3318" s="80" t="s">
        <v>3521</v>
      </c>
      <c r="Q3318" s="15" t="str">
        <f t="shared" si="51"/>
        <v>64 - ARRAUTE-CHARRITTE</v>
      </c>
      <c r="R3318" s="146">
        <v>44547</v>
      </c>
      <c r="S3318" s="146">
        <v>44666</v>
      </c>
      <c r="T3318" s="80" t="s">
        <v>213</v>
      </c>
    </row>
    <row r="3319" spans="14:20">
      <c r="N3319" s="80">
        <v>64</v>
      </c>
      <c r="O3319" s="80">
        <v>64052</v>
      </c>
      <c r="P3319" s="80" t="s">
        <v>3522</v>
      </c>
      <c r="Q3319" s="15" t="str">
        <f t="shared" si="51"/>
        <v>64 - ARRICAU-BORDES</v>
      </c>
      <c r="R3319" s="146">
        <v>44568</v>
      </c>
      <c r="S3319" s="146">
        <v>44676</v>
      </c>
      <c r="T3319" s="80" t="s">
        <v>213</v>
      </c>
    </row>
    <row r="3320" spans="14:20">
      <c r="N3320" s="80">
        <v>64</v>
      </c>
      <c r="O3320" s="80">
        <v>64053</v>
      </c>
      <c r="P3320" s="80" t="s">
        <v>3523</v>
      </c>
      <c r="Q3320" s="15" t="str">
        <f t="shared" si="51"/>
        <v>64 - ARRIEN</v>
      </c>
      <c r="R3320" s="146">
        <v>44593</v>
      </c>
      <c r="S3320" s="146">
        <v>44676</v>
      </c>
      <c r="T3320" s="80" t="s">
        <v>213</v>
      </c>
    </row>
    <row r="3321" spans="14:20">
      <c r="N3321" s="80">
        <v>64</v>
      </c>
      <c r="O3321" s="80">
        <v>64054</v>
      </c>
      <c r="P3321" s="80" t="s">
        <v>3524</v>
      </c>
      <c r="Q3321" s="15" t="str">
        <f t="shared" si="51"/>
        <v>64 - ARROS-DE-NAY</v>
      </c>
      <c r="R3321" s="146">
        <v>44598</v>
      </c>
      <c r="S3321" s="146">
        <v>44660</v>
      </c>
      <c r="T3321" s="80" t="s">
        <v>213</v>
      </c>
    </row>
    <row r="3322" spans="14:20">
      <c r="N3322" s="80">
        <v>64</v>
      </c>
      <c r="O3322" s="80">
        <v>64056</v>
      </c>
      <c r="P3322" s="80" t="s">
        <v>3525</v>
      </c>
      <c r="Q3322" s="15" t="str">
        <f t="shared" si="51"/>
        <v>64 - ARROSÈS</v>
      </c>
      <c r="R3322" s="146">
        <v>44568</v>
      </c>
      <c r="S3322" s="146">
        <v>44652</v>
      </c>
      <c r="T3322" s="80" t="s">
        <v>213</v>
      </c>
    </row>
    <row r="3323" spans="14:20">
      <c r="N3323" s="80">
        <v>64</v>
      </c>
      <c r="O3323" s="80">
        <v>64057</v>
      </c>
      <c r="P3323" s="80" t="s">
        <v>3526</v>
      </c>
      <c r="Q3323" s="15" t="str">
        <f t="shared" si="51"/>
        <v>64 - ARTHEZ-DE-BÉARN</v>
      </c>
      <c r="R3323" s="146">
        <v>44555</v>
      </c>
      <c r="S3323" s="146">
        <v>44652</v>
      </c>
      <c r="T3323" s="80" t="s">
        <v>213</v>
      </c>
    </row>
    <row r="3324" spans="14:20">
      <c r="N3324" s="80">
        <v>64</v>
      </c>
      <c r="O3324" s="80">
        <v>64058</v>
      </c>
      <c r="P3324" s="80" t="s">
        <v>3527</v>
      </c>
      <c r="Q3324" s="15" t="str">
        <f t="shared" si="51"/>
        <v>64 - ARTHEZ-D'ASSON</v>
      </c>
      <c r="R3324" s="146">
        <v>44590</v>
      </c>
      <c r="S3324" s="146">
        <v>44660</v>
      </c>
      <c r="T3324" s="80" t="s">
        <v>213</v>
      </c>
    </row>
    <row r="3325" spans="14:20">
      <c r="N3325" s="80">
        <v>64</v>
      </c>
      <c r="O3325" s="80">
        <v>64059</v>
      </c>
      <c r="P3325" s="80" t="s">
        <v>3528</v>
      </c>
      <c r="Q3325" s="15" t="str">
        <f t="shared" si="51"/>
        <v>64 - ARTIGUELOUTAN</v>
      </c>
      <c r="R3325" s="146">
        <v>44598</v>
      </c>
      <c r="S3325" s="146">
        <v>44660</v>
      </c>
      <c r="T3325" s="80" t="s">
        <v>213</v>
      </c>
    </row>
    <row r="3326" spans="14:20">
      <c r="N3326" s="80">
        <v>64</v>
      </c>
      <c r="O3326" s="80">
        <v>64063</v>
      </c>
      <c r="P3326" s="80" t="s">
        <v>3529</v>
      </c>
      <c r="Q3326" s="15" t="str">
        <f t="shared" si="51"/>
        <v>64 - ARZACQ-ARRAZIGUET</v>
      </c>
      <c r="R3326" s="146">
        <v>44553</v>
      </c>
      <c r="S3326" s="146">
        <v>44677</v>
      </c>
      <c r="T3326" s="80" t="s">
        <v>213</v>
      </c>
    </row>
    <row r="3327" spans="14:20">
      <c r="N3327" s="80">
        <v>64</v>
      </c>
      <c r="O3327" s="80">
        <v>64067</v>
      </c>
      <c r="P3327" s="80" t="s">
        <v>3530</v>
      </c>
      <c r="Q3327" s="15" t="str">
        <f t="shared" si="51"/>
        <v>64 - ASSAT</v>
      </c>
      <c r="R3327" s="146">
        <v>44598</v>
      </c>
      <c r="S3327" s="146">
        <v>44660</v>
      </c>
      <c r="T3327" s="80" t="s">
        <v>213</v>
      </c>
    </row>
    <row r="3328" spans="14:20">
      <c r="N3328" s="80">
        <v>64</v>
      </c>
      <c r="O3328" s="80">
        <v>64068</v>
      </c>
      <c r="P3328" s="80" t="s">
        <v>3531</v>
      </c>
      <c r="Q3328" s="15" t="str">
        <f t="shared" si="51"/>
        <v>64 - ASSON</v>
      </c>
      <c r="R3328" s="146">
        <v>44590</v>
      </c>
      <c r="S3328" s="146">
        <v>44660</v>
      </c>
      <c r="T3328" s="80" t="s">
        <v>213</v>
      </c>
    </row>
    <row r="3329" spans="14:20">
      <c r="N3329" s="80">
        <v>64</v>
      </c>
      <c r="O3329" s="80">
        <v>64070</v>
      </c>
      <c r="P3329" s="80" t="s">
        <v>3532</v>
      </c>
      <c r="Q3329" s="15" t="str">
        <f t="shared" si="51"/>
        <v>64 - ASTIS</v>
      </c>
      <c r="R3329" s="146">
        <v>44573</v>
      </c>
      <c r="S3329" s="146">
        <v>44676</v>
      </c>
      <c r="T3329" s="80" t="s">
        <v>213</v>
      </c>
    </row>
    <row r="3330" spans="14:20">
      <c r="N3330" s="80">
        <v>64</v>
      </c>
      <c r="O3330" s="80">
        <v>64071</v>
      </c>
      <c r="P3330" s="80" t="s">
        <v>3533</v>
      </c>
      <c r="Q3330" s="15" t="str">
        <f t="shared" si="51"/>
        <v>64 - ATHOS-ASPIS</v>
      </c>
      <c r="R3330" s="146">
        <v>44579</v>
      </c>
      <c r="S3330" s="146">
        <v>44676</v>
      </c>
      <c r="T3330" s="80" t="s">
        <v>213</v>
      </c>
    </row>
    <row r="3331" spans="14:20">
      <c r="N3331" s="80">
        <v>64</v>
      </c>
      <c r="O3331" s="80">
        <v>64073</v>
      </c>
      <c r="P3331" s="80" t="s">
        <v>3534</v>
      </c>
      <c r="Q3331" s="15" t="str">
        <f t="shared" si="51"/>
        <v>64 - AUBIN</v>
      </c>
      <c r="R3331" s="146">
        <v>44588</v>
      </c>
      <c r="S3331" s="146">
        <v>44676</v>
      </c>
      <c r="T3331" s="80" t="s">
        <v>213</v>
      </c>
    </row>
    <row r="3332" spans="14:20">
      <c r="N3332" s="80">
        <v>64</v>
      </c>
      <c r="O3332" s="80">
        <v>64074</v>
      </c>
      <c r="P3332" s="80" t="s">
        <v>3535</v>
      </c>
      <c r="Q3332" s="15" t="str">
        <f t="shared" si="51"/>
        <v>64 - AUBOUS</v>
      </c>
      <c r="R3332" s="146">
        <v>44568</v>
      </c>
      <c r="S3332" s="146">
        <v>44652</v>
      </c>
      <c r="T3332" s="80" t="s">
        <v>213</v>
      </c>
    </row>
    <row r="3333" spans="14:20">
      <c r="N3333" s="80">
        <v>64</v>
      </c>
      <c r="O3333" s="80">
        <v>64075</v>
      </c>
      <c r="P3333" s="80" t="s">
        <v>3536</v>
      </c>
      <c r="Q3333" s="15" t="str">
        <f t="shared" si="51"/>
        <v>64 - AUDAUX</v>
      </c>
      <c r="R3333" s="146">
        <v>44566</v>
      </c>
      <c r="S3333" s="146">
        <v>44660</v>
      </c>
      <c r="T3333" s="80" t="s">
        <v>213</v>
      </c>
    </row>
    <row r="3334" spans="14:20">
      <c r="N3334" s="80">
        <v>64</v>
      </c>
      <c r="O3334" s="80">
        <v>64077</v>
      </c>
      <c r="P3334" s="80" t="s">
        <v>3537</v>
      </c>
      <c r="Q3334" s="15" t="str">
        <f t="shared" si="51"/>
        <v>64 - AUGA</v>
      </c>
      <c r="R3334" s="146">
        <v>44573</v>
      </c>
      <c r="S3334" s="146">
        <v>44676</v>
      </c>
      <c r="T3334" s="80" t="s">
        <v>213</v>
      </c>
    </row>
    <row r="3335" spans="14:20">
      <c r="N3335" s="80">
        <v>64</v>
      </c>
      <c r="O3335" s="80">
        <v>64078</v>
      </c>
      <c r="P3335" s="80" t="s">
        <v>3538</v>
      </c>
      <c r="Q3335" s="15" t="str">
        <f t="shared" si="51"/>
        <v>64 - AURIAC</v>
      </c>
      <c r="R3335" s="146">
        <v>44573</v>
      </c>
      <c r="S3335" s="146">
        <v>44676</v>
      </c>
      <c r="T3335" s="80" t="s">
        <v>213</v>
      </c>
    </row>
    <row r="3336" spans="14:20">
      <c r="N3336" s="80">
        <v>64</v>
      </c>
      <c r="O3336" s="80">
        <v>64079</v>
      </c>
      <c r="P3336" s="80" t="s">
        <v>3539</v>
      </c>
      <c r="Q3336" s="15" t="str">
        <f t="shared" si="51"/>
        <v>64 - AURIONS-IDERNES</v>
      </c>
      <c r="R3336" s="146">
        <v>44568</v>
      </c>
      <c r="S3336" s="146">
        <v>44652</v>
      </c>
      <c r="T3336" s="80" t="s">
        <v>213</v>
      </c>
    </row>
    <row r="3337" spans="14:20">
      <c r="N3337" s="80">
        <v>64</v>
      </c>
      <c r="O3337" s="80">
        <v>64081</v>
      </c>
      <c r="P3337" s="80" t="s">
        <v>3540</v>
      </c>
      <c r="Q3337" s="15" t="str">
        <f t="shared" si="51"/>
        <v>64 - AUSSURUCQ</v>
      </c>
      <c r="R3337" s="146">
        <v>44576</v>
      </c>
      <c r="S3337" s="146">
        <v>44652</v>
      </c>
      <c r="T3337" s="80" t="s">
        <v>213</v>
      </c>
    </row>
    <row r="3338" spans="14:20">
      <c r="N3338" s="80">
        <v>64</v>
      </c>
      <c r="O3338" s="80">
        <v>64082</v>
      </c>
      <c r="P3338" s="80" t="s">
        <v>3541</v>
      </c>
      <c r="Q3338" s="15" t="str">
        <f t="shared" si="51"/>
        <v>64 - AUTERRIVE</v>
      </c>
      <c r="R3338" s="146">
        <v>44548</v>
      </c>
      <c r="S3338" s="146">
        <v>44666</v>
      </c>
      <c r="T3338" s="80" t="s">
        <v>213</v>
      </c>
    </row>
    <row r="3339" spans="14:20">
      <c r="N3339" s="80">
        <v>64</v>
      </c>
      <c r="O3339" s="80">
        <v>64083</v>
      </c>
      <c r="P3339" s="80" t="s">
        <v>3542</v>
      </c>
      <c r="Q3339" s="15" t="str">
        <f t="shared" si="51"/>
        <v>64 - AUTEVIELLE-ST-MARTIN-BIDEREN</v>
      </c>
      <c r="R3339" s="146">
        <v>44579</v>
      </c>
      <c r="S3339" s="146">
        <v>44676</v>
      </c>
      <c r="T3339" s="80" t="s">
        <v>213</v>
      </c>
    </row>
    <row r="3340" spans="14:20">
      <c r="N3340" s="80">
        <v>64</v>
      </c>
      <c r="O3340" s="80">
        <v>64084</v>
      </c>
      <c r="P3340" s="80" t="s">
        <v>3543</v>
      </c>
      <c r="Q3340" s="15" t="str">
        <f t="shared" ref="Q3340:Q3403" si="52">CONCATENATE(N3340," - ",P3340)</f>
        <v>64 - AYDIE</v>
      </c>
      <c r="R3340" s="146">
        <v>44568</v>
      </c>
      <c r="S3340" s="146">
        <v>44652</v>
      </c>
      <c r="T3340" s="80" t="s">
        <v>213</v>
      </c>
    </row>
    <row r="3341" spans="14:20">
      <c r="N3341" s="80">
        <v>64</v>
      </c>
      <c r="O3341" s="80">
        <v>64087</v>
      </c>
      <c r="P3341" s="80" t="s">
        <v>3544</v>
      </c>
      <c r="Q3341" s="15" t="str">
        <f t="shared" si="52"/>
        <v>64 - BAIGTS-DE-BÉARN</v>
      </c>
      <c r="R3341" s="146">
        <v>44565</v>
      </c>
      <c r="S3341" s="146">
        <v>44677</v>
      </c>
      <c r="T3341" s="80" t="s">
        <v>213</v>
      </c>
    </row>
    <row r="3342" spans="14:20">
      <c r="N3342" s="80">
        <v>64</v>
      </c>
      <c r="O3342" s="80">
        <v>64088</v>
      </c>
      <c r="P3342" s="80" t="s">
        <v>3545</v>
      </c>
      <c r="Q3342" s="15" t="str">
        <f t="shared" si="52"/>
        <v>64 - BALANSUN</v>
      </c>
      <c r="R3342" s="146">
        <v>44559</v>
      </c>
      <c r="S3342" s="146">
        <v>44652</v>
      </c>
      <c r="T3342" s="80" t="s">
        <v>213</v>
      </c>
    </row>
    <row r="3343" spans="14:20">
      <c r="N3343" s="80">
        <v>64</v>
      </c>
      <c r="O3343" s="80">
        <v>64089</v>
      </c>
      <c r="P3343" s="80" t="s">
        <v>3546</v>
      </c>
      <c r="Q3343" s="15" t="str">
        <f t="shared" si="52"/>
        <v>64 - BALEIX</v>
      </c>
      <c r="R3343" s="146">
        <v>44560</v>
      </c>
      <c r="S3343" s="146">
        <v>44676</v>
      </c>
      <c r="T3343" s="80" t="s">
        <v>213</v>
      </c>
    </row>
    <row r="3344" spans="14:20">
      <c r="N3344" s="80">
        <v>64</v>
      </c>
      <c r="O3344" s="80">
        <v>64090</v>
      </c>
      <c r="P3344" s="80" t="s">
        <v>3547</v>
      </c>
      <c r="Q3344" s="15" t="str">
        <f t="shared" si="52"/>
        <v>64 - BALIRACQ-MAUMUSSON</v>
      </c>
      <c r="R3344" s="146">
        <v>44564</v>
      </c>
      <c r="S3344" s="146">
        <v>44677</v>
      </c>
      <c r="T3344" s="80" t="s">
        <v>213</v>
      </c>
    </row>
    <row r="3345" spans="14:20">
      <c r="N3345" s="80">
        <v>64</v>
      </c>
      <c r="O3345" s="80">
        <v>64091</v>
      </c>
      <c r="P3345" s="80" t="s">
        <v>3548</v>
      </c>
      <c r="Q3345" s="15" t="str">
        <f t="shared" si="52"/>
        <v>64 - BALIROS</v>
      </c>
      <c r="R3345" s="146">
        <v>44598</v>
      </c>
      <c r="S3345" s="146">
        <v>44660</v>
      </c>
      <c r="T3345" s="80" t="s">
        <v>213</v>
      </c>
    </row>
    <row r="3346" spans="14:20">
      <c r="N3346" s="80">
        <v>64</v>
      </c>
      <c r="O3346" s="80">
        <v>64093</v>
      </c>
      <c r="P3346" s="80" t="s">
        <v>3549</v>
      </c>
      <c r="Q3346" s="15" t="str">
        <f t="shared" si="52"/>
        <v>64 - BARCUS</v>
      </c>
      <c r="R3346" s="146">
        <v>44576</v>
      </c>
      <c r="S3346" s="146">
        <v>44652</v>
      </c>
      <c r="T3346" s="80" t="s">
        <v>213</v>
      </c>
    </row>
    <row r="3347" spans="14:20">
      <c r="N3347" s="80">
        <v>64</v>
      </c>
      <c r="O3347" s="80">
        <v>64094</v>
      </c>
      <c r="P3347" s="80" t="s">
        <v>3550</v>
      </c>
      <c r="Q3347" s="15" t="str">
        <f t="shared" si="52"/>
        <v>64 - BARDOS</v>
      </c>
      <c r="R3347" s="146">
        <v>44547</v>
      </c>
      <c r="S3347" s="146">
        <v>44652</v>
      </c>
      <c r="T3347" s="80" t="s">
        <v>213</v>
      </c>
    </row>
    <row r="3348" spans="14:20">
      <c r="N3348" s="80">
        <v>64</v>
      </c>
      <c r="O3348" s="80">
        <v>64095</v>
      </c>
      <c r="P3348" s="80" t="s">
        <v>3551</v>
      </c>
      <c r="Q3348" s="15" t="str">
        <f t="shared" si="52"/>
        <v>64 - BARINQUE</v>
      </c>
      <c r="R3348" s="146">
        <v>44573</v>
      </c>
      <c r="S3348" s="146">
        <v>44676</v>
      </c>
      <c r="T3348" s="80" t="s">
        <v>213</v>
      </c>
    </row>
    <row r="3349" spans="14:20">
      <c r="N3349" s="80">
        <v>64</v>
      </c>
      <c r="O3349" s="80">
        <v>64096</v>
      </c>
      <c r="P3349" s="80" t="s">
        <v>3552</v>
      </c>
      <c r="Q3349" s="15" t="str">
        <f t="shared" si="52"/>
        <v>64 - BARRAUTE-CAMU</v>
      </c>
      <c r="R3349" s="146">
        <v>44566</v>
      </c>
      <c r="S3349" s="146">
        <v>44666</v>
      </c>
      <c r="T3349" s="80" t="s">
        <v>213</v>
      </c>
    </row>
    <row r="3350" spans="14:20">
      <c r="N3350" s="80">
        <v>64</v>
      </c>
      <c r="O3350" s="80">
        <v>64097</v>
      </c>
      <c r="P3350" s="80" t="s">
        <v>3553</v>
      </c>
      <c r="Q3350" s="15" t="str">
        <f t="shared" si="52"/>
        <v>64 - BARZUN</v>
      </c>
      <c r="R3350" s="146">
        <v>44568</v>
      </c>
      <c r="S3350" s="146">
        <v>44660</v>
      </c>
      <c r="T3350" s="80" t="s">
        <v>213</v>
      </c>
    </row>
    <row r="3351" spans="14:20">
      <c r="N3351" s="80">
        <v>64</v>
      </c>
      <c r="O3351" s="80">
        <v>64098</v>
      </c>
      <c r="P3351" s="80" t="s">
        <v>3554</v>
      </c>
      <c r="Q3351" s="15" t="str">
        <f t="shared" si="52"/>
        <v>64 - BASSILLON-VAUZÉ</v>
      </c>
      <c r="R3351" s="146">
        <v>44560</v>
      </c>
      <c r="S3351" s="146">
        <v>44652</v>
      </c>
      <c r="T3351" s="80" t="s">
        <v>213</v>
      </c>
    </row>
    <row r="3352" spans="14:20">
      <c r="N3352" s="80">
        <v>64</v>
      </c>
      <c r="O3352" s="80">
        <v>64099</v>
      </c>
      <c r="P3352" s="80" t="s">
        <v>3555</v>
      </c>
      <c r="Q3352" s="15" t="str">
        <f t="shared" si="52"/>
        <v>64 - BASTANÈS</v>
      </c>
      <c r="R3352" s="146">
        <v>44565</v>
      </c>
      <c r="S3352" s="146">
        <v>44660</v>
      </c>
      <c r="T3352" s="80" t="s">
        <v>213</v>
      </c>
    </row>
    <row r="3353" spans="14:20">
      <c r="N3353" s="80">
        <v>64</v>
      </c>
      <c r="O3353" s="80">
        <v>64101</v>
      </c>
      <c r="P3353" s="80" t="s">
        <v>3556</v>
      </c>
      <c r="Q3353" s="15" t="str">
        <f t="shared" si="52"/>
        <v>64 - BAUDREIX</v>
      </c>
      <c r="R3353" s="146">
        <v>44590</v>
      </c>
      <c r="S3353" s="146">
        <v>44660</v>
      </c>
      <c r="T3353" s="80" t="s">
        <v>213</v>
      </c>
    </row>
    <row r="3354" spans="14:20">
      <c r="N3354" s="80">
        <v>64</v>
      </c>
      <c r="O3354" s="80">
        <v>64103</v>
      </c>
      <c r="P3354" s="80" t="s">
        <v>3557</v>
      </c>
      <c r="Q3354" s="15" t="str">
        <f t="shared" si="52"/>
        <v>64 - BÉDEILLE</v>
      </c>
      <c r="R3354" s="146">
        <v>44560</v>
      </c>
      <c r="S3354" s="146">
        <v>44676</v>
      </c>
      <c r="T3354" s="80" t="s">
        <v>213</v>
      </c>
    </row>
    <row r="3355" spans="14:20">
      <c r="N3355" s="80">
        <v>64</v>
      </c>
      <c r="O3355" s="80">
        <v>64105</v>
      </c>
      <c r="P3355" s="80" t="s">
        <v>3558</v>
      </c>
      <c r="Q3355" s="15" t="str">
        <f t="shared" si="52"/>
        <v>64 - BÉGUIOS</v>
      </c>
      <c r="R3355" s="146">
        <v>44602</v>
      </c>
      <c r="S3355" s="146">
        <v>44666</v>
      </c>
      <c r="T3355" s="80" t="s">
        <v>213</v>
      </c>
    </row>
    <row r="3356" spans="14:20">
      <c r="N3356" s="80">
        <v>64</v>
      </c>
      <c r="O3356" s="80">
        <v>64106</v>
      </c>
      <c r="P3356" s="80" t="s">
        <v>3559</v>
      </c>
      <c r="Q3356" s="15" t="str">
        <f t="shared" si="52"/>
        <v>64 - BÉHASQUE-LAPISTE</v>
      </c>
      <c r="R3356" s="146">
        <v>44572</v>
      </c>
      <c r="S3356" s="146">
        <v>44666</v>
      </c>
      <c r="T3356" s="80" t="s">
        <v>213</v>
      </c>
    </row>
    <row r="3357" spans="14:20">
      <c r="N3357" s="80">
        <v>64</v>
      </c>
      <c r="O3357" s="80">
        <v>64108</v>
      </c>
      <c r="P3357" s="80" t="s">
        <v>3560</v>
      </c>
      <c r="Q3357" s="15" t="str">
        <f t="shared" si="52"/>
        <v>64 - BELLOCQ</v>
      </c>
      <c r="R3357" s="146">
        <v>44576</v>
      </c>
      <c r="S3357" s="146">
        <v>44666</v>
      </c>
      <c r="T3357" s="80" t="s">
        <v>213</v>
      </c>
    </row>
    <row r="3358" spans="14:20">
      <c r="N3358" s="80">
        <v>64</v>
      </c>
      <c r="O3358" s="80">
        <v>64109</v>
      </c>
      <c r="P3358" s="80" t="s">
        <v>3561</v>
      </c>
      <c r="Q3358" s="15" t="str">
        <f t="shared" si="52"/>
        <v>64 - BÉNÉJACQ</v>
      </c>
      <c r="R3358" s="146">
        <v>44578</v>
      </c>
      <c r="S3358" s="146">
        <v>44660</v>
      </c>
      <c r="T3358" s="80" t="s">
        <v>213</v>
      </c>
    </row>
    <row r="3359" spans="14:20">
      <c r="N3359" s="80">
        <v>64</v>
      </c>
      <c r="O3359" s="80">
        <v>64111</v>
      </c>
      <c r="P3359" s="80" t="s">
        <v>3562</v>
      </c>
      <c r="Q3359" s="15" t="str">
        <f t="shared" si="52"/>
        <v>64 - BENTAYOU-SÉRÉE</v>
      </c>
      <c r="R3359" s="146">
        <v>44560</v>
      </c>
      <c r="S3359" s="146">
        <v>44652</v>
      </c>
      <c r="T3359" s="80" t="s">
        <v>213</v>
      </c>
    </row>
    <row r="3360" spans="14:20">
      <c r="N3360" s="80">
        <v>64</v>
      </c>
      <c r="O3360" s="80">
        <v>64112</v>
      </c>
      <c r="P3360" s="80" t="s">
        <v>3563</v>
      </c>
      <c r="Q3360" s="15" t="str">
        <f t="shared" si="52"/>
        <v>64 - BÉRENX</v>
      </c>
      <c r="R3360" s="146">
        <v>44565</v>
      </c>
      <c r="S3360" s="146">
        <v>44666</v>
      </c>
      <c r="T3360" s="80" t="s">
        <v>213</v>
      </c>
    </row>
    <row r="3361" spans="14:20">
      <c r="N3361" s="80">
        <v>64</v>
      </c>
      <c r="O3361" s="80">
        <v>64113</v>
      </c>
      <c r="P3361" s="80" t="s">
        <v>3564</v>
      </c>
      <c r="Q3361" s="15" t="str">
        <f t="shared" si="52"/>
        <v>64 - BERGOUEY-VIELLENAVE</v>
      </c>
      <c r="R3361" s="146">
        <v>44548</v>
      </c>
      <c r="S3361" s="146">
        <v>44666</v>
      </c>
      <c r="T3361" s="80" t="s">
        <v>213</v>
      </c>
    </row>
    <row r="3362" spans="14:20">
      <c r="N3362" s="80">
        <v>64</v>
      </c>
      <c r="O3362" s="80">
        <v>64114</v>
      </c>
      <c r="P3362" s="80" t="s">
        <v>3565</v>
      </c>
      <c r="Q3362" s="15" t="str">
        <f t="shared" si="52"/>
        <v>64 - BERNADETS</v>
      </c>
      <c r="R3362" s="146">
        <v>44578</v>
      </c>
      <c r="S3362" s="146">
        <v>44676</v>
      </c>
      <c r="T3362" s="80" t="s">
        <v>213</v>
      </c>
    </row>
    <row r="3363" spans="14:20">
      <c r="N3363" s="80">
        <v>64</v>
      </c>
      <c r="O3363" s="80">
        <v>64115</v>
      </c>
      <c r="P3363" s="80" t="s">
        <v>3566</v>
      </c>
      <c r="Q3363" s="15" t="str">
        <f t="shared" si="52"/>
        <v>64 - BERROGAIN-LARUNS</v>
      </c>
      <c r="R3363" s="146">
        <v>44566</v>
      </c>
      <c r="S3363" s="146">
        <v>44658</v>
      </c>
      <c r="T3363" s="80" t="s">
        <v>213</v>
      </c>
    </row>
    <row r="3364" spans="14:20">
      <c r="N3364" s="80">
        <v>64</v>
      </c>
      <c r="O3364" s="80">
        <v>64118</v>
      </c>
      <c r="P3364" s="80" t="s">
        <v>3567</v>
      </c>
      <c r="Q3364" s="15" t="str">
        <f t="shared" si="52"/>
        <v>64 - BÉTRACQ</v>
      </c>
      <c r="R3364" s="146">
        <v>44572</v>
      </c>
      <c r="S3364" s="146">
        <v>44652</v>
      </c>
      <c r="T3364" s="80" t="s">
        <v>213</v>
      </c>
    </row>
    <row r="3365" spans="14:20">
      <c r="N3365" s="80">
        <v>64</v>
      </c>
      <c r="O3365" s="80">
        <v>64119</v>
      </c>
      <c r="P3365" s="80" t="s">
        <v>3568</v>
      </c>
      <c r="Q3365" s="15" t="str">
        <f t="shared" si="52"/>
        <v>64 - BEUSTE</v>
      </c>
      <c r="R3365" s="146">
        <v>44590</v>
      </c>
      <c r="S3365" s="146">
        <v>44660</v>
      </c>
      <c r="T3365" s="80" t="s">
        <v>213</v>
      </c>
    </row>
    <row r="3366" spans="14:20">
      <c r="N3366" s="80">
        <v>64</v>
      </c>
      <c r="O3366" s="80">
        <v>64120</v>
      </c>
      <c r="P3366" s="80" t="s">
        <v>3569</v>
      </c>
      <c r="Q3366" s="15" t="str">
        <f t="shared" si="52"/>
        <v>64 - BEYRIE-SUR-JOYEUSE</v>
      </c>
      <c r="R3366" s="146">
        <v>44622</v>
      </c>
      <c r="S3366" s="146">
        <v>44666</v>
      </c>
      <c r="T3366" s="80" t="s">
        <v>213</v>
      </c>
    </row>
    <row r="3367" spans="14:20">
      <c r="N3367" s="80">
        <v>64</v>
      </c>
      <c r="O3367" s="80">
        <v>64123</v>
      </c>
      <c r="P3367" s="80" t="s">
        <v>3570</v>
      </c>
      <c r="Q3367" s="15" t="str">
        <f t="shared" si="52"/>
        <v>64 - BIDACHE</v>
      </c>
      <c r="R3367" s="146">
        <v>44547</v>
      </c>
      <c r="S3367" s="146">
        <v>44652</v>
      </c>
      <c r="T3367" s="80" t="s">
        <v>1146</v>
      </c>
    </row>
    <row r="3368" spans="14:20">
      <c r="N3368" s="80">
        <v>64</v>
      </c>
      <c r="O3368" s="80">
        <v>64126</v>
      </c>
      <c r="P3368" s="80" t="s">
        <v>3571</v>
      </c>
      <c r="Q3368" s="15" t="str">
        <f t="shared" si="52"/>
        <v>64 - BIDOS</v>
      </c>
      <c r="R3368" s="146">
        <v>44569</v>
      </c>
      <c r="S3368" s="146">
        <v>44652</v>
      </c>
      <c r="T3368" s="80" t="s">
        <v>213</v>
      </c>
    </row>
    <row r="3369" spans="14:20">
      <c r="N3369" s="80">
        <v>64</v>
      </c>
      <c r="O3369" s="80">
        <v>64131</v>
      </c>
      <c r="P3369" s="80" t="s">
        <v>684</v>
      </c>
      <c r="Q3369" s="15" t="str">
        <f t="shared" si="52"/>
        <v>64 - BIRON</v>
      </c>
      <c r="R3369" s="146">
        <v>44565</v>
      </c>
      <c r="S3369" s="146">
        <v>44658</v>
      </c>
      <c r="T3369" s="80" t="s">
        <v>213</v>
      </c>
    </row>
    <row r="3370" spans="14:20">
      <c r="N3370" s="80">
        <v>64</v>
      </c>
      <c r="O3370" s="80">
        <v>64132</v>
      </c>
      <c r="P3370" s="80" t="s">
        <v>3572</v>
      </c>
      <c r="Q3370" s="15" t="str">
        <f t="shared" si="52"/>
        <v>64 - BIZANOS</v>
      </c>
      <c r="R3370" s="146">
        <v>44607</v>
      </c>
      <c r="S3370" s="146">
        <v>44676</v>
      </c>
      <c r="T3370" s="80" t="s">
        <v>213</v>
      </c>
    </row>
    <row r="3371" spans="14:20">
      <c r="N3371" s="80">
        <v>64</v>
      </c>
      <c r="O3371" s="80">
        <v>64133</v>
      </c>
      <c r="P3371" s="80" t="s">
        <v>3573</v>
      </c>
      <c r="Q3371" s="15" t="str">
        <f t="shared" si="52"/>
        <v>64 - BOEIL-BEZING</v>
      </c>
      <c r="R3371" s="146">
        <v>44590</v>
      </c>
      <c r="S3371" s="146">
        <v>44660</v>
      </c>
      <c r="T3371" s="80" t="s">
        <v>213</v>
      </c>
    </row>
    <row r="3372" spans="14:20">
      <c r="N3372" s="80">
        <v>64</v>
      </c>
      <c r="O3372" s="80">
        <v>64135</v>
      </c>
      <c r="P3372" s="80" t="s">
        <v>3574</v>
      </c>
      <c r="Q3372" s="15" t="str">
        <f t="shared" si="52"/>
        <v>64 - BONNUT</v>
      </c>
      <c r="R3372" s="146">
        <v>44559</v>
      </c>
      <c r="S3372" s="146">
        <v>44677</v>
      </c>
      <c r="T3372" s="80" t="s">
        <v>213</v>
      </c>
    </row>
    <row r="3373" spans="14:20">
      <c r="N3373" s="80">
        <v>64</v>
      </c>
      <c r="O3373" s="80">
        <v>64137</v>
      </c>
      <c r="P3373" s="80" t="s">
        <v>3575</v>
      </c>
      <c r="Q3373" s="15" t="str">
        <f t="shared" si="52"/>
        <v>64 - BORDÈRES</v>
      </c>
      <c r="R3373" s="146">
        <v>44585</v>
      </c>
      <c r="S3373" s="146">
        <v>44660</v>
      </c>
      <c r="T3373" s="80" t="s">
        <v>213</v>
      </c>
    </row>
    <row r="3374" spans="14:20">
      <c r="N3374" s="80">
        <v>64</v>
      </c>
      <c r="O3374" s="80">
        <v>64138</v>
      </c>
      <c r="P3374" s="80" t="s">
        <v>3576</v>
      </c>
      <c r="Q3374" s="15" t="str">
        <f t="shared" si="52"/>
        <v>64 - BORDES</v>
      </c>
      <c r="R3374" s="146">
        <v>44598</v>
      </c>
      <c r="S3374" s="146">
        <v>44660</v>
      </c>
      <c r="T3374" s="80" t="s">
        <v>213</v>
      </c>
    </row>
    <row r="3375" spans="14:20">
      <c r="N3375" s="80">
        <v>64</v>
      </c>
      <c r="O3375" s="80">
        <v>64139</v>
      </c>
      <c r="P3375" s="80" t="s">
        <v>3577</v>
      </c>
      <c r="Q3375" s="15" t="str">
        <f t="shared" si="52"/>
        <v>64 - BOSDARROS</v>
      </c>
      <c r="R3375" s="146">
        <v>44598</v>
      </c>
      <c r="S3375" s="146">
        <v>44660</v>
      </c>
      <c r="T3375" s="80" t="s">
        <v>213</v>
      </c>
    </row>
    <row r="3376" spans="14:20">
      <c r="N3376" s="80">
        <v>64</v>
      </c>
      <c r="O3376" s="80">
        <v>64141</v>
      </c>
      <c r="P3376" s="80" t="s">
        <v>3578</v>
      </c>
      <c r="Q3376" s="15" t="str">
        <f t="shared" si="52"/>
        <v>64 - BOUEILH-BOUEILHO-LASQUE</v>
      </c>
      <c r="R3376" s="146">
        <v>44561</v>
      </c>
      <c r="S3376" s="146">
        <v>44677</v>
      </c>
      <c r="T3376" s="80" t="s">
        <v>213</v>
      </c>
    </row>
    <row r="3377" spans="14:20">
      <c r="N3377" s="80">
        <v>64</v>
      </c>
      <c r="O3377" s="80">
        <v>64143</v>
      </c>
      <c r="P3377" s="80" t="s">
        <v>3579</v>
      </c>
      <c r="Q3377" s="15" t="str">
        <f t="shared" si="52"/>
        <v>64 - BOUILLON</v>
      </c>
      <c r="R3377" s="146">
        <v>44553</v>
      </c>
      <c r="S3377" s="146">
        <v>44652</v>
      </c>
      <c r="T3377" s="80" t="s">
        <v>213</v>
      </c>
    </row>
    <row r="3378" spans="14:20">
      <c r="N3378" s="80">
        <v>64</v>
      </c>
      <c r="O3378" s="80">
        <v>64144</v>
      </c>
      <c r="P3378" s="80" t="s">
        <v>3580</v>
      </c>
      <c r="Q3378" s="15" t="str">
        <f t="shared" si="52"/>
        <v>64 - BOUMOURT</v>
      </c>
      <c r="R3378" s="146">
        <v>44572</v>
      </c>
      <c r="S3378" s="146">
        <v>44652</v>
      </c>
      <c r="T3378" s="80" t="s">
        <v>213</v>
      </c>
    </row>
    <row r="3379" spans="14:20">
      <c r="N3379" s="80">
        <v>64</v>
      </c>
      <c r="O3379" s="80">
        <v>64145</v>
      </c>
      <c r="P3379" s="80" t="s">
        <v>3581</v>
      </c>
      <c r="Q3379" s="15" t="str">
        <f t="shared" si="52"/>
        <v>64 - BOURDETTES</v>
      </c>
      <c r="R3379" s="146">
        <v>44590</v>
      </c>
      <c r="S3379" s="146">
        <v>44660</v>
      </c>
      <c r="T3379" s="80" t="s">
        <v>213</v>
      </c>
    </row>
    <row r="3380" spans="14:20">
      <c r="N3380" s="80">
        <v>64</v>
      </c>
      <c r="O3380" s="80">
        <v>64146</v>
      </c>
      <c r="P3380" s="80" t="s">
        <v>3582</v>
      </c>
      <c r="Q3380" s="15" t="str">
        <f t="shared" si="52"/>
        <v>64 - BOURNOS</v>
      </c>
      <c r="R3380" s="146">
        <v>44573</v>
      </c>
      <c r="S3380" s="146">
        <v>44676</v>
      </c>
      <c r="T3380" s="80" t="s">
        <v>213</v>
      </c>
    </row>
    <row r="3381" spans="14:20">
      <c r="N3381" s="80">
        <v>64</v>
      </c>
      <c r="O3381" s="80">
        <v>64148</v>
      </c>
      <c r="P3381" s="80" t="s">
        <v>3583</v>
      </c>
      <c r="Q3381" s="15" t="str">
        <f t="shared" si="52"/>
        <v>64 - BRUGES-CAPBIS-MIFAGET</v>
      </c>
      <c r="R3381" s="146">
        <v>44598</v>
      </c>
      <c r="S3381" s="146">
        <v>44660</v>
      </c>
      <c r="T3381" s="80" t="s">
        <v>213</v>
      </c>
    </row>
    <row r="3382" spans="14:20">
      <c r="N3382" s="80">
        <v>64</v>
      </c>
      <c r="O3382" s="80">
        <v>64149</v>
      </c>
      <c r="P3382" s="80" t="s">
        <v>3584</v>
      </c>
      <c r="Q3382" s="15" t="str">
        <f t="shared" si="52"/>
        <v>64 - BUGNEIN</v>
      </c>
      <c r="R3382" s="146">
        <v>44565</v>
      </c>
      <c r="S3382" s="146">
        <v>44660</v>
      </c>
      <c r="T3382" s="80" t="s">
        <v>213</v>
      </c>
    </row>
    <row r="3383" spans="14:20">
      <c r="N3383" s="80">
        <v>64</v>
      </c>
      <c r="O3383" s="80">
        <v>64150</v>
      </c>
      <c r="P3383" s="80" t="s">
        <v>3585</v>
      </c>
      <c r="Q3383" s="15" t="str">
        <f t="shared" si="52"/>
        <v>64 - BUNUS</v>
      </c>
      <c r="R3383" s="146">
        <v>44576</v>
      </c>
      <c r="S3383" s="146">
        <v>44652</v>
      </c>
      <c r="T3383" s="80" t="s">
        <v>213</v>
      </c>
    </row>
    <row r="3384" spans="14:20">
      <c r="N3384" s="80">
        <v>64</v>
      </c>
      <c r="O3384" s="80">
        <v>64151</v>
      </c>
      <c r="P3384" s="80" t="s">
        <v>3586</v>
      </c>
      <c r="Q3384" s="15" t="str">
        <f t="shared" si="52"/>
        <v>64 - BURGARONNE</v>
      </c>
      <c r="R3384" s="146">
        <v>44579</v>
      </c>
      <c r="S3384" s="146">
        <v>44676</v>
      </c>
      <c r="T3384" s="80" t="s">
        <v>213</v>
      </c>
    </row>
    <row r="3385" spans="14:20">
      <c r="N3385" s="80">
        <v>64</v>
      </c>
      <c r="O3385" s="80">
        <v>64152</v>
      </c>
      <c r="P3385" s="80" t="s">
        <v>3587</v>
      </c>
      <c r="Q3385" s="15" t="str">
        <f t="shared" si="52"/>
        <v>64 - BUROS</v>
      </c>
      <c r="R3385" s="146">
        <v>44588</v>
      </c>
      <c r="S3385" s="146">
        <v>44676</v>
      </c>
      <c r="T3385" s="80" t="s">
        <v>213</v>
      </c>
    </row>
    <row r="3386" spans="14:20">
      <c r="N3386" s="80">
        <v>64</v>
      </c>
      <c r="O3386" s="80">
        <v>64153</v>
      </c>
      <c r="P3386" s="80" t="s">
        <v>3588</v>
      </c>
      <c r="Q3386" s="15" t="str">
        <f t="shared" si="52"/>
        <v>64 - BUROSSE-MENDOUSSE</v>
      </c>
      <c r="R3386" s="146">
        <v>44568</v>
      </c>
      <c r="S3386" s="146">
        <v>44676</v>
      </c>
      <c r="T3386" s="80" t="s">
        <v>213</v>
      </c>
    </row>
    <row r="3387" spans="14:20">
      <c r="N3387" s="80">
        <v>64</v>
      </c>
      <c r="O3387" s="80">
        <v>64158</v>
      </c>
      <c r="P3387" s="80" t="s">
        <v>3589</v>
      </c>
      <c r="Q3387" s="15" t="str">
        <f t="shared" si="52"/>
        <v>64 - CABIDOS</v>
      </c>
      <c r="R3387" s="146">
        <v>44553</v>
      </c>
      <c r="S3387" s="146">
        <v>44677</v>
      </c>
      <c r="T3387" s="80" t="s">
        <v>213</v>
      </c>
    </row>
    <row r="3388" spans="14:20">
      <c r="N3388" s="80">
        <v>64</v>
      </c>
      <c r="O3388" s="80">
        <v>64159</v>
      </c>
      <c r="P3388" s="80" t="s">
        <v>3590</v>
      </c>
      <c r="Q3388" s="15" t="str">
        <f t="shared" si="52"/>
        <v>64 - CADILLON</v>
      </c>
      <c r="R3388" s="146">
        <v>44568</v>
      </c>
      <c r="S3388" s="146">
        <v>44676</v>
      </c>
      <c r="T3388" s="80" t="s">
        <v>213</v>
      </c>
    </row>
    <row r="3389" spans="14:20">
      <c r="N3389" s="80">
        <v>64</v>
      </c>
      <c r="O3389" s="80">
        <v>64161</v>
      </c>
      <c r="P3389" s="80" t="s">
        <v>3591</v>
      </c>
      <c r="Q3389" s="15" t="str">
        <f t="shared" si="52"/>
        <v>64 - CAME</v>
      </c>
      <c r="R3389" s="146">
        <v>44547</v>
      </c>
      <c r="S3389" s="146">
        <v>44666</v>
      </c>
      <c r="T3389" s="80" t="s">
        <v>213</v>
      </c>
    </row>
    <row r="3390" spans="14:20">
      <c r="N3390" s="80">
        <v>64</v>
      </c>
      <c r="O3390" s="80">
        <v>64162</v>
      </c>
      <c r="P3390" s="80" t="s">
        <v>3592</v>
      </c>
      <c r="Q3390" s="15" t="str">
        <f t="shared" si="52"/>
        <v>64 - CAMOU-CIHIGUE</v>
      </c>
      <c r="R3390" s="146">
        <v>44576</v>
      </c>
      <c r="S3390" s="146">
        <v>44652</v>
      </c>
      <c r="T3390" s="80" t="s">
        <v>213</v>
      </c>
    </row>
    <row r="3391" spans="14:20">
      <c r="N3391" s="80">
        <v>64</v>
      </c>
      <c r="O3391" s="80">
        <v>64165</v>
      </c>
      <c r="P3391" s="80" t="s">
        <v>3593</v>
      </c>
      <c r="Q3391" s="15" t="str">
        <f t="shared" si="52"/>
        <v>64 - CARDESSE</v>
      </c>
      <c r="R3391" s="146">
        <v>44563</v>
      </c>
      <c r="S3391" s="146">
        <v>44652</v>
      </c>
      <c r="T3391" s="80" t="s">
        <v>213</v>
      </c>
    </row>
    <row r="3392" spans="14:20">
      <c r="N3392" s="80">
        <v>64</v>
      </c>
      <c r="O3392" s="80">
        <v>64167</v>
      </c>
      <c r="P3392" s="80" t="s">
        <v>3594</v>
      </c>
      <c r="Q3392" s="15" t="str">
        <f t="shared" si="52"/>
        <v>64 - CARRÈRE</v>
      </c>
      <c r="R3392" s="146">
        <v>44569</v>
      </c>
      <c r="S3392" s="146">
        <v>44676</v>
      </c>
      <c r="T3392" s="80" t="s">
        <v>213</v>
      </c>
    </row>
    <row r="3393" spans="14:20">
      <c r="N3393" s="80">
        <v>64</v>
      </c>
      <c r="O3393" s="80">
        <v>64168</v>
      </c>
      <c r="P3393" s="80" t="s">
        <v>3595</v>
      </c>
      <c r="Q3393" s="15" t="str">
        <f t="shared" si="52"/>
        <v>64 - CARRESSE-CASSABER</v>
      </c>
      <c r="R3393" s="146">
        <v>44548</v>
      </c>
      <c r="S3393" s="146">
        <v>44676</v>
      </c>
      <c r="T3393" s="80" t="s">
        <v>213</v>
      </c>
    </row>
    <row r="3394" spans="14:20">
      <c r="N3394" s="80">
        <v>64</v>
      </c>
      <c r="O3394" s="80">
        <v>64170</v>
      </c>
      <c r="P3394" s="80" t="s">
        <v>3596</v>
      </c>
      <c r="Q3394" s="15" t="str">
        <f t="shared" si="52"/>
        <v>64 - CASTAGNÈDE</v>
      </c>
      <c r="R3394" s="146">
        <v>44579</v>
      </c>
      <c r="S3394" s="146">
        <v>44676</v>
      </c>
      <c r="T3394" s="80" t="s">
        <v>213</v>
      </c>
    </row>
    <row r="3395" spans="14:20">
      <c r="N3395" s="80">
        <v>64</v>
      </c>
      <c r="O3395" s="80">
        <v>64172</v>
      </c>
      <c r="P3395" s="80" t="s">
        <v>3597</v>
      </c>
      <c r="Q3395" s="15" t="str">
        <f t="shared" si="52"/>
        <v>64 - CASTEIDE-CANDAU</v>
      </c>
      <c r="R3395" s="146">
        <v>44553</v>
      </c>
      <c r="S3395" s="146">
        <v>44677</v>
      </c>
      <c r="T3395" s="80" t="s">
        <v>213</v>
      </c>
    </row>
    <row r="3396" spans="14:20">
      <c r="N3396" s="80">
        <v>64</v>
      </c>
      <c r="O3396" s="80">
        <v>64173</v>
      </c>
      <c r="P3396" s="80" t="s">
        <v>3598</v>
      </c>
      <c r="Q3396" s="15" t="str">
        <f t="shared" si="52"/>
        <v>64 - CASTEIDE-DOAT</v>
      </c>
      <c r="R3396" s="146">
        <v>44560</v>
      </c>
      <c r="S3396" s="146">
        <v>44652</v>
      </c>
      <c r="T3396" s="80" t="s">
        <v>213</v>
      </c>
    </row>
    <row r="3397" spans="14:20">
      <c r="N3397" s="80">
        <v>64</v>
      </c>
      <c r="O3397" s="80">
        <v>64174</v>
      </c>
      <c r="P3397" s="80" t="s">
        <v>3599</v>
      </c>
      <c r="Q3397" s="15" t="str">
        <f t="shared" si="52"/>
        <v>64 - CASTÉRA-LOUBIX</v>
      </c>
      <c r="R3397" s="146">
        <v>44560</v>
      </c>
      <c r="S3397" s="146">
        <v>44652</v>
      </c>
      <c r="T3397" s="80" t="s">
        <v>213</v>
      </c>
    </row>
    <row r="3398" spans="14:20">
      <c r="N3398" s="80">
        <v>64</v>
      </c>
      <c r="O3398" s="80">
        <v>64176</v>
      </c>
      <c r="P3398" s="80" t="s">
        <v>3600</v>
      </c>
      <c r="Q3398" s="15" t="str">
        <f t="shared" si="52"/>
        <v>64 - CASTETBON</v>
      </c>
      <c r="R3398" s="146">
        <v>44566</v>
      </c>
      <c r="S3398" s="146">
        <v>44658</v>
      </c>
      <c r="T3398" s="80" t="s">
        <v>213</v>
      </c>
    </row>
    <row r="3399" spans="14:20">
      <c r="N3399" s="80">
        <v>64</v>
      </c>
      <c r="O3399" s="80">
        <v>64177</v>
      </c>
      <c r="P3399" s="80" t="s">
        <v>3601</v>
      </c>
      <c r="Q3399" s="15" t="str">
        <f t="shared" si="52"/>
        <v>64 - CASTÉTIS</v>
      </c>
      <c r="R3399" s="146">
        <v>44565</v>
      </c>
      <c r="S3399" s="146">
        <v>44652</v>
      </c>
      <c r="T3399" s="80" t="s">
        <v>213</v>
      </c>
    </row>
    <row r="3400" spans="14:20">
      <c r="N3400" s="80">
        <v>64</v>
      </c>
      <c r="O3400" s="80">
        <v>64178</v>
      </c>
      <c r="P3400" s="80" t="s">
        <v>3602</v>
      </c>
      <c r="Q3400" s="15" t="str">
        <f t="shared" si="52"/>
        <v>64 - CASTETNAU-CAMBLONG</v>
      </c>
      <c r="R3400" s="146">
        <v>44565</v>
      </c>
      <c r="S3400" s="146">
        <v>44660</v>
      </c>
      <c r="T3400" s="80" t="s">
        <v>1399</v>
      </c>
    </row>
    <row r="3401" spans="14:20">
      <c r="N3401" s="80">
        <v>64</v>
      </c>
      <c r="O3401" s="80">
        <v>64179</v>
      </c>
      <c r="P3401" s="80" t="s">
        <v>3603</v>
      </c>
      <c r="Q3401" s="15" t="str">
        <f t="shared" si="52"/>
        <v>64 - CASTETNER</v>
      </c>
      <c r="R3401" s="146">
        <v>44565</v>
      </c>
      <c r="S3401" s="146">
        <v>44658</v>
      </c>
      <c r="T3401" s="80" t="s">
        <v>213</v>
      </c>
    </row>
    <row r="3402" spans="14:20">
      <c r="N3402" s="80">
        <v>64</v>
      </c>
      <c r="O3402" s="80">
        <v>64180</v>
      </c>
      <c r="P3402" s="80" t="s">
        <v>3604</v>
      </c>
      <c r="Q3402" s="15" t="str">
        <f t="shared" si="52"/>
        <v>64 - CASTETPUGON</v>
      </c>
      <c r="R3402" s="146">
        <v>44564</v>
      </c>
      <c r="S3402" s="146">
        <v>44677</v>
      </c>
      <c r="T3402" s="80" t="s">
        <v>213</v>
      </c>
    </row>
    <row r="3403" spans="14:20">
      <c r="N3403" s="80">
        <v>64</v>
      </c>
      <c r="O3403" s="80">
        <v>64181</v>
      </c>
      <c r="P3403" s="80" t="s">
        <v>3605</v>
      </c>
      <c r="Q3403" s="15" t="str">
        <f t="shared" si="52"/>
        <v>64 - CASTILLON D'ARTHEZ</v>
      </c>
      <c r="R3403" s="146">
        <v>44572</v>
      </c>
      <c r="S3403" s="146">
        <v>44652</v>
      </c>
      <c r="T3403" s="80" t="s">
        <v>213</v>
      </c>
    </row>
    <row r="3404" spans="14:20">
      <c r="N3404" s="80">
        <v>64</v>
      </c>
      <c r="O3404" s="80">
        <v>64182</v>
      </c>
      <c r="P3404" s="80" t="s">
        <v>3606</v>
      </c>
      <c r="Q3404" s="15" t="str">
        <f t="shared" ref="Q3404:Q3467" si="53">CONCATENATE(N3404," - ",P3404)</f>
        <v>64 - CASTILLON</v>
      </c>
      <c r="R3404" s="146">
        <v>44568</v>
      </c>
      <c r="S3404" s="146">
        <v>44676</v>
      </c>
      <c r="T3404" s="80" t="s">
        <v>213</v>
      </c>
    </row>
    <row r="3405" spans="14:20">
      <c r="N3405" s="80">
        <v>64</v>
      </c>
      <c r="O3405" s="80">
        <v>64183</v>
      </c>
      <c r="P3405" s="80" t="s">
        <v>3607</v>
      </c>
      <c r="Q3405" s="15" t="str">
        <f t="shared" si="53"/>
        <v>64 - CAUBIOS-LOOS</v>
      </c>
      <c r="R3405" s="146">
        <v>44588</v>
      </c>
      <c r="S3405" s="146">
        <v>44676</v>
      </c>
      <c r="T3405" s="80" t="s">
        <v>213</v>
      </c>
    </row>
    <row r="3406" spans="14:20">
      <c r="N3406" s="80">
        <v>64</v>
      </c>
      <c r="O3406" s="80">
        <v>64186</v>
      </c>
      <c r="P3406" s="80" t="s">
        <v>3608</v>
      </c>
      <c r="Q3406" s="15" t="str">
        <f t="shared" si="53"/>
        <v>64 - CHARRE</v>
      </c>
      <c r="R3406" s="146">
        <v>44565</v>
      </c>
      <c r="S3406" s="146">
        <v>44658</v>
      </c>
      <c r="T3406" s="80" t="s">
        <v>213</v>
      </c>
    </row>
    <row r="3407" spans="14:20">
      <c r="N3407" s="80">
        <v>64</v>
      </c>
      <c r="O3407" s="80">
        <v>64187</v>
      </c>
      <c r="P3407" s="80" t="s">
        <v>3609</v>
      </c>
      <c r="Q3407" s="15" t="str">
        <f t="shared" si="53"/>
        <v>64 - CHARRITTE-DE-BAS</v>
      </c>
      <c r="R3407" s="146">
        <v>44566</v>
      </c>
      <c r="S3407" s="146">
        <v>44652</v>
      </c>
      <c r="T3407" s="80" t="s">
        <v>213</v>
      </c>
    </row>
    <row r="3408" spans="14:20">
      <c r="N3408" s="80">
        <v>64</v>
      </c>
      <c r="O3408" s="80">
        <v>64188</v>
      </c>
      <c r="P3408" s="80" t="s">
        <v>3610</v>
      </c>
      <c r="Q3408" s="15" t="str">
        <f t="shared" si="53"/>
        <v>64 - CHÉRAUTE</v>
      </c>
      <c r="R3408" s="146">
        <v>44565</v>
      </c>
      <c r="S3408" s="146">
        <v>44658</v>
      </c>
      <c r="T3408" s="80" t="s">
        <v>213</v>
      </c>
    </row>
    <row r="3409" spans="14:20">
      <c r="N3409" s="80">
        <v>64</v>
      </c>
      <c r="O3409" s="80">
        <v>64190</v>
      </c>
      <c r="P3409" s="80" t="s">
        <v>3611</v>
      </c>
      <c r="Q3409" s="15" t="str">
        <f t="shared" si="53"/>
        <v>64 - CLARACQ</v>
      </c>
      <c r="R3409" s="146">
        <v>44568</v>
      </c>
      <c r="S3409" s="146">
        <v>44676</v>
      </c>
      <c r="T3409" s="80" t="s">
        <v>213</v>
      </c>
    </row>
    <row r="3410" spans="14:20">
      <c r="N3410" s="80">
        <v>64</v>
      </c>
      <c r="O3410" s="80">
        <v>64191</v>
      </c>
      <c r="P3410" s="80" t="s">
        <v>3612</v>
      </c>
      <c r="Q3410" s="15" t="str">
        <f t="shared" si="53"/>
        <v>64 - COARRAZE</v>
      </c>
      <c r="R3410" s="146">
        <v>44585</v>
      </c>
      <c r="S3410" s="146">
        <v>44660</v>
      </c>
      <c r="T3410" s="80" t="s">
        <v>213</v>
      </c>
    </row>
    <row r="3411" spans="14:20">
      <c r="N3411" s="80">
        <v>64</v>
      </c>
      <c r="O3411" s="80">
        <v>64192</v>
      </c>
      <c r="P3411" s="80" t="s">
        <v>3613</v>
      </c>
      <c r="Q3411" s="15" t="str">
        <f t="shared" si="53"/>
        <v>64 - CONCHEZ-DE-BÉARN</v>
      </c>
      <c r="R3411" s="146">
        <v>44568</v>
      </c>
      <c r="S3411" s="146">
        <v>44676</v>
      </c>
      <c r="T3411" s="80" t="s">
        <v>213</v>
      </c>
    </row>
    <row r="3412" spans="14:20">
      <c r="N3412" s="80">
        <v>64</v>
      </c>
      <c r="O3412" s="80">
        <v>64193</v>
      </c>
      <c r="P3412" s="80" t="s">
        <v>3614</v>
      </c>
      <c r="Q3412" s="15" t="str">
        <f t="shared" si="53"/>
        <v>64 - CORBÈRE-ABÈRES</v>
      </c>
      <c r="R3412" s="146">
        <v>44560</v>
      </c>
      <c r="S3412" s="146">
        <v>44652</v>
      </c>
      <c r="T3412" s="80" t="s">
        <v>213</v>
      </c>
    </row>
    <row r="3413" spans="14:20">
      <c r="N3413" s="80">
        <v>64</v>
      </c>
      <c r="O3413" s="80">
        <v>64194</v>
      </c>
      <c r="P3413" s="80" t="s">
        <v>3615</v>
      </c>
      <c r="Q3413" s="15" t="str">
        <f t="shared" si="53"/>
        <v>64 - COSLÉDAÀ-LUBE-BOAST</v>
      </c>
      <c r="R3413" s="146">
        <v>44573</v>
      </c>
      <c r="S3413" s="146">
        <v>44676</v>
      </c>
      <c r="T3413" s="80" t="s">
        <v>213</v>
      </c>
    </row>
    <row r="3414" spans="14:20">
      <c r="N3414" s="80">
        <v>64</v>
      </c>
      <c r="O3414" s="80">
        <v>64195</v>
      </c>
      <c r="P3414" s="80" t="s">
        <v>3616</v>
      </c>
      <c r="Q3414" s="15" t="str">
        <f t="shared" si="53"/>
        <v>64 - COUBLUCQ</v>
      </c>
      <c r="R3414" s="146">
        <v>44553</v>
      </c>
      <c r="S3414" s="146">
        <v>44677</v>
      </c>
      <c r="T3414" s="80" t="s">
        <v>213</v>
      </c>
    </row>
    <row r="3415" spans="14:20">
      <c r="N3415" s="80">
        <v>64</v>
      </c>
      <c r="O3415" s="80">
        <v>64196</v>
      </c>
      <c r="P3415" s="80" t="s">
        <v>3617</v>
      </c>
      <c r="Q3415" s="15" t="str">
        <f t="shared" si="53"/>
        <v>64 - CROUSEILLES</v>
      </c>
      <c r="R3415" s="146">
        <v>44572</v>
      </c>
      <c r="S3415" s="146">
        <v>44652</v>
      </c>
      <c r="T3415" s="80" t="s">
        <v>213</v>
      </c>
    </row>
    <row r="3416" spans="14:20">
      <c r="N3416" s="80">
        <v>64</v>
      </c>
      <c r="O3416" s="80">
        <v>64197</v>
      </c>
      <c r="P3416" s="80" t="s">
        <v>3618</v>
      </c>
      <c r="Q3416" s="15" t="str">
        <f t="shared" si="53"/>
        <v>64 - CUQUERON</v>
      </c>
      <c r="R3416" s="146">
        <v>44569</v>
      </c>
      <c r="S3416" s="146">
        <v>44652</v>
      </c>
      <c r="T3416" s="80" t="s">
        <v>213</v>
      </c>
    </row>
    <row r="3417" spans="14:20">
      <c r="N3417" s="80">
        <v>64</v>
      </c>
      <c r="O3417" s="80">
        <v>64199</v>
      </c>
      <c r="P3417" s="80" t="s">
        <v>3619</v>
      </c>
      <c r="Q3417" s="15" t="str">
        <f t="shared" si="53"/>
        <v>64 - DIUSSE</v>
      </c>
      <c r="R3417" s="146">
        <v>44568</v>
      </c>
      <c r="S3417" s="146">
        <v>44677</v>
      </c>
      <c r="T3417" s="80" t="s">
        <v>213</v>
      </c>
    </row>
    <row r="3418" spans="14:20">
      <c r="N3418" s="80">
        <v>64</v>
      </c>
      <c r="O3418" s="80">
        <v>64200</v>
      </c>
      <c r="P3418" s="80" t="s">
        <v>3620</v>
      </c>
      <c r="Q3418" s="15" t="str">
        <f t="shared" si="53"/>
        <v>64 - DOAZON</v>
      </c>
      <c r="R3418" s="146">
        <v>44572</v>
      </c>
      <c r="S3418" s="146">
        <v>44652</v>
      </c>
      <c r="T3418" s="80" t="s">
        <v>213</v>
      </c>
    </row>
    <row r="3419" spans="14:20">
      <c r="N3419" s="80">
        <v>64</v>
      </c>
      <c r="O3419" s="80">
        <v>64201</v>
      </c>
      <c r="P3419" s="80" t="s">
        <v>3621</v>
      </c>
      <c r="Q3419" s="15" t="str">
        <f t="shared" si="53"/>
        <v>64 - DOGNEN</v>
      </c>
      <c r="R3419" s="146">
        <v>44563</v>
      </c>
      <c r="S3419" s="146">
        <v>44658</v>
      </c>
      <c r="T3419" s="80" t="s">
        <v>213</v>
      </c>
    </row>
    <row r="3420" spans="14:20">
      <c r="N3420" s="80">
        <v>64</v>
      </c>
      <c r="O3420" s="80">
        <v>64202</v>
      </c>
      <c r="P3420" s="80" t="s">
        <v>3622</v>
      </c>
      <c r="Q3420" s="15" t="str">
        <f t="shared" si="53"/>
        <v>64 - DOMEZAIN-BERRAUTE</v>
      </c>
      <c r="R3420" s="146">
        <v>44566</v>
      </c>
      <c r="S3420" s="146">
        <v>44666</v>
      </c>
      <c r="T3420" s="80" t="s">
        <v>213</v>
      </c>
    </row>
    <row r="3421" spans="14:20">
      <c r="N3421" s="80">
        <v>64</v>
      </c>
      <c r="O3421" s="80">
        <v>64203</v>
      </c>
      <c r="P3421" s="80" t="s">
        <v>3623</v>
      </c>
      <c r="Q3421" s="15" t="str">
        <f t="shared" si="53"/>
        <v>64 - DOUMY</v>
      </c>
      <c r="R3421" s="146">
        <v>44573</v>
      </c>
      <c r="S3421" s="146">
        <v>44676</v>
      </c>
      <c r="T3421" s="80" t="s">
        <v>213</v>
      </c>
    </row>
    <row r="3422" spans="14:20">
      <c r="N3422" s="80">
        <v>64</v>
      </c>
      <c r="O3422" s="80">
        <v>64205</v>
      </c>
      <c r="P3422" s="80" t="s">
        <v>3624</v>
      </c>
      <c r="Q3422" s="15" t="str">
        <f t="shared" si="53"/>
        <v>64 - ESCOS</v>
      </c>
      <c r="R3422" s="146">
        <v>44579</v>
      </c>
      <c r="S3422" s="146">
        <v>44676</v>
      </c>
      <c r="T3422" s="80" t="s">
        <v>213</v>
      </c>
    </row>
    <row r="3423" spans="14:20">
      <c r="N3423" s="80">
        <v>64</v>
      </c>
      <c r="O3423" s="80">
        <v>64207</v>
      </c>
      <c r="P3423" s="80" t="s">
        <v>3625</v>
      </c>
      <c r="Q3423" s="15" t="str">
        <f t="shared" si="53"/>
        <v>64 - ESCOU</v>
      </c>
      <c r="R3423" s="146">
        <v>44572</v>
      </c>
      <c r="S3423" s="146">
        <v>44652</v>
      </c>
      <c r="T3423" s="80" t="s">
        <v>213</v>
      </c>
    </row>
    <row r="3424" spans="14:20">
      <c r="N3424" s="80">
        <v>64</v>
      </c>
      <c r="O3424" s="80">
        <v>64208</v>
      </c>
      <c r="P3424" s="80" t="s">
        <v>3626</v>
      </c>
      <c r="Q3424" s="15" t="str">
        <f t="shared" si="53"/>
        <v>64 - ESCOUBÈS</v>
      </c>
      <c r="R3424" s="146">
        <v>44573</v>
      </c>
      <c r="S3424" s="146">
        <v>44676</v>
      </c>
      <c r="T3424" s="80" t="s">
        <v>213</v>
      </c>
    </row>
    <row r="3425" spans="14:20">
      <c r="N3425" s="80">
        <v>64</v>
      </c>
      <c r="O3425" s="80">
        <v>64209</v>
      </c>
      <c r="P3425" s="80" t="s">
        <v>3627</v>
      </c>
      <c r="Q3425" s="15" t="str">
        <f t="shared" si="53"/>
        <v>64 - ESCOUT</v>
      </c>
      <c r="R3425" s="146">
        <v>44572</v>
      </c>
      <c r="S3425" s="146">
        <v>44652</v>
      </c>
      <c r="T3425" s="80" t="s">
        <v>213</v>
      </c>
    </row>
    <row r="3426" spans="14:20">
      <c r="N3426" s="80">
        <v>64</v>
      </c>
      <c r="O3426" s="80">
        <v>64210</v>
      </c>
      <c r="P3426" s="80" t="s">
        <v>3628</v>
      </c>
      <c r="Q3426" s="15" t="str">
        <f t="shared" si="53"/>
        <v>64 - ESCURÈS</v>
      </c>
      <c r="R3426" s="146">
        <v>44560</v>
      </c>
      <c r="S3426" s="146">
        <v>44652</v>
      </c>
      <c r="T3426" s="80" t="s">
        <v>213</v>
      </c>
    </row>
    <row r="3427" spans="14:20">
      <c r="N3427" s="80">
        <v>64</v>
      </c>
      <c r="O3427" s="80">
        <v>64211</v>
      </c>
      <c r="P3427" s="80" t="s">
        <v>3629</v>
      </c>
      <c r="Q3427" s="15" t="str">
        <f t="shared" si="53"/>
        <v>64 - ESLOURENTIES-DABAN</v>
      </c>
      <c r="R3427" s="146">
        <v>44593</v>
      </c>
      <c r="S3427" s="146">
        <v>44676</v>
      </c>
      <c r="T3427" s="80" t="s">
        <v>213</v>
      </c>
    </row>
    <row r="3428" spans="14:20">
      <c r="N3428" s="80">
        <v>64</v>
      </c>
      <c r="O3428" s="80">
        <v>64212</v>
      </c>
      <c r="P3428" s="80" t="s">
        <v>3630</v>
      </c>
      <c r="Q3428" s="15" t="str">
        <f t="shared" si="53"/>
        <v>64 - ESPÉCHÈDE</v>
      </c>
      <c r="R3428" s="146">
        <v>44593</v>
      </c>
      <c r="S3428" s="146">
        <v>44676</v>
      </c>
      <c r="T3428" s="80" t="s">
        <v>213</v>
      </c>
    </row>
    <row r="3429" spans="14:20">
      <c r="N3429" s="80">
        <v>64</v>
      </c>
      <c r="O3429" s="80">
        <v>64214</v>
      </c>
      <c r="P3429" s="80" t="s">
        <v>3631</v>
      </c>
      <c r="Q3429" s="15" t="str">
        <f t="shared" si="53"/>
        <v>64 - ESPÈS-UNDUREIN</v>
      </c>
      <c r="R3429" s="146">
        <v>44566</v>
      </c>
      <c r="S3429" s="146">
        <v>44652</v>
      </c>
      <c r="T3429" s="80" t="s">
        <v>213</v>
      </c>
    </row>
    <row r="3430" spans="14:20">
      <c r="N3430" s="80">
        <v>64</v>
      </c>
      <c r="O3430" s="80">
        <v>64215</v>
      </c>
      <c r="P3430" s="80" t="s">
        <v>3632</v>
      </c>
      <c r="Q3430" s="15" t="str">
        <f t="shared" si="53"/>
        <v>64 - ESPIUTE</v>
      </c>
      <c r="R3430" s="146">
        <v>44566</v>
      </c>
      <c r="S3430" s="146">
        <v>44666</v>
      </c>
      <c r="T3430" s="80" t="s">
        <v>213</v>
      </c>
    </row>
    <row r="3431" spans="14:20">
      <c r="N3431" s="80">
        <v>64</v>
      </c>
      <c r="O3431" s="80">
        <v>64216</v>
      </c>
      <c r="P3431" s="80" t="s">
        <v>3633</v>
      </c>
      <c r="Q3431" s="15" t="str">
        <f t="shared" si="53"/>
        <v>64 - ESPOEY</v>
      </c>
      <c r="R3431" s="146">
        <v>44578</v>
      </c>
      <c r="S3431" s="146">
        <v>44660</v>
      </c>
      <c r="T3431" s="80" t="s">
        <v>213</v>
      </c>
    </row>
    <row r="3432" spans="14:20">
      <c r="N3432" s="80">
        <v>64</v>
      </c>
      <c r="O3432" s="80">
        <v>64217</v>
      </c>
      <c r="P3432" s="80" t="s">
        <v>3634</v>
      </c>
      <c r="Q3432" s="15" t="str">
        <f t="shared" si="53"/>
        <v>64 - ESQUIULE</v>
      </c>
      <c r="R3432" s="146">
        <v>44563</v>
      </c>
      <c r="S3432" s="146">
        <v>44652</v>
      </c>
      <c r="T3432" s="80" t="s">
        <v>213</v>
      </c>
    </row>
    <row r="3433" spans="14:20">
      <c r="N3433" s="80">
        <v>64</v>
      </c>
      <c r="O3433" s="80">
        <v>64219</v>
      </c>
      <c r="P3433" s="80" t="s">
        <v>3635</v>
      </c>
      <c r="Q3433" s="15" t="str">
        <f t="shared" si="53"/>
        <v>64 - ESTIALESCQ</v>
      </c>
      <c r="R3433" s="146">
        <v>44569</v>
      </c>
      <c r="S3433" s="146">
        <v>44652</v>
      </c>
      <c r="T3433" s="80" t="s">
        <v>213</v>
      </c>
    </row>
    <row r="3434" spans="14:20">
      <c r="N3434" s="80">
        <v>64</v>
      </c>
      <c r="O3434" s="80">
        <v>64220</v>
      </c>
      <c r="P3434" s="80" t="s">
        <v>3636</v>
      </c>
      <c r="Q3434" s="15" t="str">
        <f t="shared" si="53"/>
        <v>64 - ESTOS</v>
      </c>
      <c r="R3434" s="146">
        <v>44563</v>
      </c>
      <c r="S3434" s="146">
        <v>44652</v>
      </c>
      <c r="T3434" s="80" t="s">
        <v>213</v>
      </c>
    </row>
    <row r="3435" spans="14:20">
      <c r="N3435" s="80">
        <v>64</v>
      </c>
      <c r="O3435" s="80">
        <v>64221</v>
      </c>
      <c r="P3435" s="80" t="s">
        <v>3637</v>
      </c>
      <c r="Q3435" s="15" t="str">
        <f t="shared" si="53"/>
        <v>64 - ETCHARRY</v>
      </c>
      <c r="R3435" s="146">
        <v>44566</v>
      </c>
      <c r="S3435" s="146">
        <v>44666</v>
      </c>
      <c r="T3435" s="80" t="s">
        <v>213</v>
      </c>
    </row>
    <row r="3436" spans="14:20">
      <c r="N3436" s="80">
        <v>64</v>
      </c>
      <c r="O3436" s="80">
        <v>64224</v>
      </c>
      <c r="P3436" s="80" t="s">
        <v>3638</v>
      </c>
      <c r="Q3436" s="15" t="str">
        <f t="shared" si="53"/>
        <v>64 - EYSUS</v>
      </c>
      <c r="R3436" s="146">
        <v>44572</v>
      </c>
      <c r="S3436" s="146">
        <v>44652</v>
      </c>
      <c r="T3436" s="80" t="s">
        <v>213</v>
      </c>
    </row>
    <row r="3437" spans="14:20">
      <c r="N3437" s="80">
        <v>64</v>
      </c>
      <c r="O3437" s="80">
        <v>64225</v>
      </c>
      <c r="P3437" s="80" t="s">
        <v>3639</v>
      </c>
      <c r="Q3437" s="15" t="str">
        <f t="shared" si="53"/>
        <v>64 - FÉAS</v>
      </c>
      <c r="R3437" s="146">
        <v>44569</v>
      </c>
      <c r="S3437" s="146">
        <v>44652</v>
      </c>
      <c r="T3437" s="80" t="s">
        <v>213</v>
      </c>
    </row>
    <row r="3438" spans="14:20">
      <c r="N3438" s="80">
        <v>64</v>
      </c>
      <c r="O3438" s="80">
        <v>64226</v>
      </c>
      <c r="P3438" s="80" t="s">
        <v>3640</v>
      </c>
      <c r="Q3438" s="15" t="str">
        <f t="shared" si="53"/>
        <v>64 - FICHOUS-RIUMAYOU</v>
      </c>
      <c r="R3438" s="146">
        <v>44553</v>
      </c>
      <c r="S3438" s="146">
        <v>44676</v>
      </c>
      <c r="T3438" s="80" t="s">
        <v>213</v>
      </c>
    </row>
    <row r="3439" spans="14:20">
      <c r="N3439" s="80">
        <v>64</v>
      </c>
      <c r="O3439" s="80">
        <v>64227</v>
      </c>
      <c r="P3439" s="80" t="s">
        <v>3641</v>
      </c>
      <c r="Q3439" s="15" t="str">
        <f t="shared" si="53"/>
        <v>64 - GABASTON</v>
      </c>
      <c r="R3439" s="146">
        <v>44588</v>
      </c>
      <c r="S3439" s="146">
        <v>44676</v>
      </c>
      <c r="T3439" s="80" t="s">
        <v>213</v>
      </c>
    </row>
    <row r="3440" spans="14:20">
      <c r="N3440" s="80">
        <v>64</v>
      </c>
      <c r="O3440" s="80">
        <v>64228</v>
      </c>
      <c r="P3440" s="80" t="s">
        <v>3642</v>
      </c>
      <c r="Q3440" s="15" t="str">
        <f t="shared" si="53"/>
        <v>64 - GABAT</v>
      </c>
      <c r="R3440" s="146">
        <v>44587</v>
      </c>
      <c r="S3440" s="146">
        <v>44676</v>
      </c>
      <c r="T3440" s="80" t="s">
        <v>213</v>
      </c>
    </row>
    <row r="3441" spans="14:20">
      <c r="N3441" s="80">
        <v>64</v>
      </c>
      <c r="O3441" s="80">
        <v>64230</v>
      </c>
      <c r="P3441" s="80" t="s">
        <v>3643</v>
      </c>
      <c r="Q3441" s="15" t="str">
        <f t="shared" si="53"/>
        <v>64 - GAN</v>
      </c>
      <c r="R3441" s="146">
        <v>44598</v>
      </c>
      <c r="S3441" s="146">
        <v>44660</v>
      </c>
      <c r="T3441" s="80" t="s">
        <v>213</v>
      </c>
    </row>
    <row r="3442" spans="14:20">
      <c r="N3442" s="80">
        <v>64</v>
      </c>
      <c r="O3442" s="80">
        <v>64231</v>
      </c>
      <c r="P3442" s="80" t="s">
        <v>3644</v>
      </c>
      <c r="Q3442" s="15" t="str">
        <f t="shared" si="53"/>
        <v>64 - GARINDEIN</v>
      </c>
      <c r="R3442" s="146">
        <v>44572</v>
      </c>
      <c r="S3442" s="146">
        <v>44652</v>
      </c>
      <c r="T3442" s="80" t="s">
        <v>213</v>
      </c>
    </row>
    <row r="3443" spans="14:20">
      <c r="N3443" s="80">
        <v>64</v>
      </c>
      <c r="O3443" s="80">
        <v>64232</v>
      </c>
      <c r="P3443" s="80" t="s">
        <v>3645</v>
      </c>
      <c r="Q3443" s="15" t="str">
        <f t="shared" si="53"/>
        <v>64 - GARLÈDE-MONDEBAT</v>
      </c>
      <c r="R3443" s="146">
        <v>44561</v>
      </c>
      <c r="S3443" s="146">
        <v>44676</v>
      </c>
      <c r="T3443" s="80" t="s">
        <v>213</v>
      </c>
    </row>
    <row r="3444" spans="14:20">
      <c r="N3444" s="80">
        <v>64</v>
      </c>
      <c r="O3444" s="80">
        <v>64233</v>
      </c>
      <c r="P3444" s="80" t="s">
        <v>3646</v>
      </c>
      <c r="Q3444" s="15" t="str">
        <f t="shared" si="53"/>
        <v>64 - GARLIN</v>
      </c>
      <c r="R3444" s="146">
        <v>44561</v>
      </c>
      <c r="S3444" s="146">
        <v>44677</v>
      </c>
      <c r="T3444" s="80" t="s">
        <v>213</v>
      </c>
    </row>
    <row r="3445" spans="14:20">
      <c r="N3445" s="80">
        <v>64</v>
      </c>
      <c r="O3445" s="80">
        <v>64234</v>
      </c>
      <c r="P3445" s="80" t="s">
        <v>3647</v>
      </c>
      <c r="Q3445" s="15" t="str">
        <f t="shared" si="53"/>
        <v>64 - GAROS</v>
      </c>
      <c r="R3445" s="146">
        <v>44553</v>
      </c>
      <c r="S3445" s="146">
        <v>44676</v>
      </c>
      <c r="T3445" s="80" t="s">
        <v>213</v>
      </c>
    </row>
    <row r="3446" spans="14:20">
      <c r="N3446" s="80">
        <v>64</v>
      </c>
      <c r="O3446" s="80">
        <v>64235</v>
      </c>
      <c r="P3446" s="80" t="s">
        <v>3648</v>
      </c>
      <c r="Q3446" s="15" t="str">
        <f t="shared" si="53"/>
        <v>64 - GARRIS</v>
      </c>
      <c r="R3446" s="146">
        <v>44602</v>
      </c>
      <c r="S3446" s="146">
        <v>44666</v>
      </c>
      <c r="T3446" s="80" t="s">
        <v>213</v>
      </c>
    </row>
    <row r="3447" spans="14:20">
      <c r="N3447" s="80">
        <v>64</v>
      </c>
      <c r="O3447" s="80">
        <v>64236</v>
      </c>
      <c r="P3447" s="80" t="s">
        <v>3649</v>
      </c>
      <c r="Q3447" s="15" t="str">
        <f t="shared" si="53"/>
        <v>64 - GAYON</v>
      </c>
      <c r="R3447" s="146">
        <v>44568</v>
      </c>
      <c r="S3447" s="146">
        <v>44676</v>
      </c>
      <c r="T3447" s="80" t="s">
        <v>213</v>
      </c>
    </row>
    <row r="3448" spans="14:20">
      <c r="N3448" s="80">
        <v>64</v>
      </c>
      <c r="O3448" s="80">
        <v>64237</v>
      </c>
      <c r="P3448" s="80" t="s">
        <v>3650</v>
      </c>
      <c r="Q3448" s="15" t="str">
        <f t="shared" si="53"/>
        <v>64 - GELOS</v>
      </c>
      <c r="R3448" s="146">
        <v>44598</v>
      </c>
      <c r="S3448" s="146">
        <v>44660</v>
      </c>
      <c r="T3448" s="80" t="s">
        <v>213</v>
      </c>
    </row>
    <row r="3449" spans="14:20">
      <c r="N3449" s="80">
        <v>64</v>
      </c>
      <c r="O3449" s="80">
        <v>64238</v>
      </c>
      <c r="P3449" s="80" t="s">
        <v>3651</v>
      </c>
      <c r="Q3449" s="15" t="str">
        <f t="shared" si="53"/>
        <v>64 - GER</v>
      </c>
      <c r="R3449" s="146">
        <v>44578</v>
      </c>
      <c r="S3449" s="146">
        <v>44660</v>
      </c>
      <c r="T3449" s="80" t="s">
        <v>213</v>
      </c>
    </row>
    <row r="3450" spans="14:20">
      <c r="N3450" s="80">
        <v>64</v>
      </c>
      <c r="O3450" s="80">
        <v>64239</v>
      </c>
      <c r="P3450" s="80" t="s">
        <v>3652</v>
      </c>
      <c r="Q3450" s="15" t="str">
        <f t="shared" si="53"/>
        <v>64 - GERDEREST</v>
      </c>
      <c r="R3450" s="146">
        <v>44560</v>
      </c>
      <c r="S3450" s="146">
        <v>44676</v>
      </c>
      <c r="T3450" s="80" t="s">
        <v>213</v>
      </c>
    </row>
    <row r="3451" spans="14:20">
      <c r="N3451" s="80">
        <v>64</v>
      </c>
      <c r="O3451" s="80">
        <v>64241</v>
      </c>
      <c r="P3451" s="80" t="s">
        <v>3653</v>
      </c>
      <c r="Q3451" s="15" t="str">
        <f t="shared" si="53"/>
        <v>64 - GÉRONCE</v>
      </c>
      <c r="R3451" s="146">
        <v>44563</v>
      </c>
      <c r="S3451" s="146">
        <v>44652</v>
      </c>
      <c r="T3451" s="80" t="s">
        <v>213</v>
      </c>
    </row>
    <row r="3452" spans="14:20">
      <c r="N3452" s="80">
        <v>64</v>
      </c>
      <c r="O3452" s="80">
        <v>64242</v>
      </c>
      <c r="P3452" s="80" t="s">
        <v>3654</v>
      </c>
      <c r="Q3452" s="15" t="str">
        <f t="shared" si="53"/>
        <v>64 - GESTAS</v>
      </c>
      <c r="R3452" s="146">
        <v>44566</v>
      </c>
      <c r="S3452" s="146">
        <v>44666</v>
      </c>
      <c r="T3452" s="80" t="s">
        <v>1399</v>
      </c>
    </row>
    <row r="3453" spans="14:20">
      <c r="N3453" s="80">
        <v>64</v>
      </c>
      <c r="O3453" s="80">
        <v>64243</v>
      </c>
      <c r="P3453" s="80" t="s">
        <v>3655</v>
      </c>
      <c r="Q3453" s="15" t="str">
        <f t="shared" si="53"/>
        <v>64 - GÉUS-D'ARZACQ</v>
      </c>
      <c r="R3453" s="146">
        <v>44553</v>
      </c>
      <c r="S3453" s="146">
        <v>44652</v>
      </c>
      <c r="T3453" s="80" t="s">
        <v>213</v>
      </c>
    </row>
    <row r="3454" spans="14:20">
      <c r="N3454" s="80">
        <v>64</v>
      </c>
      <c r="O3454" s="80">
        <v>64244</v>
      </c>
      <c r="P3454" s="80" t="s">
        <v>3656</v>
      </c>
      <c r="Q3454" s="15" t="str">
        <f t="shared" si="53"/>
        <v>64 - GEÜS-D'OLORON</v>
      </c>
      <c r="R3454" s="146">
        <v>44563</v>
      </c>
      <c r="S3454" s="146">
        <v>44658</v>
      </c>
      <c r="T3454" s="80" t="s">
        <v>213</v>
      </c>
    </row>
    <row r="3455" spans="14:20">
      <c r="N3455" s="80">
        <v>64</v>
      </c>
      <c r="O3455" s="80">
        <v>64245</v>
      </c>
      <c r="P3455" s="80" t="s">
        <v>3657</v>
      </c>
      <c r="Q3455" s="15" t="str">
        <f t="shared" si="53"/>
        <v>64 - GOÈS</v>
      </c>
      <c r="R3455" s="146">
        <v>44563</v>
      </c>
      <c r="S3455" s="146">
        <v>44652</v>
      </c>
      <c r="T3455" s="80" t="s">
        <v>213</v>
      </c>
    </row>
    <row r="3456" spans="14:20">
      <c r="N3456" s="80">
        <v>64</v>
      </c>
      <c r="O3456" s="80">
        <v>64246</v>
      </c>
      <c r="P3456" s="80" t="s">
        <v>3658</v>
      </c>
      <c r="Q3456" s="15" t="str">
        <f t="shared" si="53"/>
        <v>64 - GOMER</v>
      </c>
      <c r="R3456" s="146">
        <v>44585</v>
      </c>
      <c r="S3456" s="146">
        <v>44660</v>
      </c>
      <c r="T3456" s="80" t="s">
        <v>213</v>
      </c>
    </row>
    <row r="3457" spans="14:20">
      <c r="N3457" s="80">
        <v>64</v>
      </c>
      <c r="O3457" s="80">
        <v>64247</v>
      </c>
      <c r="P3457" s="80" t="s">
        <v>3659</v>
      </c>
      <c r="Q3457" s="15" t="str">
        <f t="shared" si="53"/>
        <v>64 - GOTEIN-LIBARRENX</v>
      </c>
      <c r="R3457" s="146">
        <v>44576</v>
      </c>
      <c r="S3457" s="146">
        <v>44652</v>
      </c>
      <c r="T3457" s="80" t="s">
        <v>213</v>
      </c>
    </row>
    <row r="3458" spans="14:20">
      <c r="N3458" s="80">
        <v>64</v>
      </c>
      <c r="O3458" s="80">
        <v>64250</v>
      </c>
      <c r="P3458" s="80" t="s">
        <v>3660</v>
      </c>
      <c r="Q3458" s="15" t="str">
        <f t="shared" si="53"/>
        <v>64 - GUICHE</v>
      </c>
      <c r="R3458" s="146">
        <v>44547</v>
      </c>
      <c r="S3458" s="146">
        <v>44652</v>
      </c>
      <c r="T3458" s="80" t="s">
        <v>213</v>
      </c>
    </row>
    <row r="3459" spans="14:20">
      <c r="N3459" s="80">
        <v>64</v>
      </c>
      <c r="O3459" s="80">
        <v>64251</v>
      </c>
      <c r="P3459" s="80" t="s">
        <v>3661</v>
      </c>
      <c r="Q3459" s="15" t="str">
        <f t="shared" si="53"/>
        <v>64 - GUINARTHE-PARENTIES</v>
      </c>
      <c r="R3459" s="146">
        <v>44566</v>
      </c>
      <c r="S3459" s="146">
        <v>44676</v>
      </c>
      <c r="T3459" s="80" t="s">
        <v>213</v>
      </c>
    </row>
    <row r="3460" spans="14:20">
      <c r="N3460" s="80">
        <v>64</v>
      </c>
      <c r="O3460" s="80">
        <v>64252</v>
      </c>
      <c r="P3460" s="80" t="s">
        <v>3662</v>
      </c>
      <c r="Q3460" s="15" t="str">
        <f t="shared" si="53"/>
        <v>64 - GURMENÇON</v>
      </c>
      <c r="R3460" s="146">
        <v>44572</v>
      </c>
      <c r="S3460" s="146">
        <v>44652</v>
      </c>
      <c r="T3460" s="80" t="s">
        <v>213</v>
      </c>
    </row>
    <row r="3461" spans="14:20">
      <c r="N3461" s="80">
        <v>64</v>
      </c>
      <c r="O3461" s="80">
        <v>64253</v>
      </c>
      <c r="P3461" s="80" t="s">
        <v>3663</v>
      </c>
      <c r="Q3461" s="15" t="str">
        <f t="shared" si="53"/>
        <v>64 - GURS</v>
      </c>
      <c r="R3461" s="146">
        <v>44563</v>
      </c>
      <c r="S3461" s="146">
        <v>44658</v>
      </c>
      <c r="T3461" s="80" t="s">
        <v>213</v>
      </c>
    </row>
    <row r="3462" spans="14:20">
      <c r="N3462" s="80">
        <v>64</v>
      </c>
      <c r="O3462" s="80">
        <v>64254</v>
      </c>
      <c r="P3462" s="80" t="s">
        <v>3664</v>
      </c>
      <c r="Q3462" s="15" t="str">
        <f t="shared" si="53"/>
        <v>64 - HAGETAUBIN</v>
      </c>
      <c r="R3462" s="146">
        <v>44555</v>
      </c>
      <c r="S3462" s="146">
        <v>44677</v>
      </c>
      <c r="T3462" s="80" t="s">
        <v>213</v>
      </c>
    </row>
    <row r="3463" spans="14:20">
      <c r="N3463" s="80">
        <v>64</v>
      </c>
      <c r="O3463" s="80">
        <v>64257</v>
      </c>
      <c r="P3463" s="80" t="s">
        <v>3665</v>
      </c>
      <c r="Q3463" s="15" t="str">
        <f t="shared" si="53"/>
        <v>64 - HAUT-DE-BOSDARROS</v>
      </c>
      <c r="R3463" s="146">
        <v>44598</v>
      </c>
      <c r="S3463" s="146">
        <v>44660</v>
      </c>
      <c r="T3463" s="80" t="s">
        <v>213</v>
      </c>
    </row>
    <row r="3464" spans="14:20">
      <c r="N3464" s="80">
        <v>64</v>
      </c>
      <c r="O3464" s="80">
        <v>64261</v>
      </c>
      <c r="P3464" s="80" t="s">
        <v>3666</v>
      </c>
      <c r="Q3464" s="15" t="str">
        <f t="shared" si="53"/>
        <v>64 - HERRÈRE</v>
      </c>
      <c r="R3464" s="146">
        <v>44572</v>
      </c>
      <c r="S3464" s="146">
        <v>44652</v>
      </c>
      <c r="T3464" s="80" t="s">
        <v>213</v>
      </c>
    </row>
    <row r="3465" spans="14:20">
      <c r="N3465" s="80">
        <v>64</v>
      </c>
      <c r="O3465" s="80">
        <v>64262</v>
      </c>
      <c r="P3465" s="80" t="s">
        <v>3667</v>
      </c>
      <c r="Q3465" s="15" t="str">
        <f t="shared" si="53"/>
        <v>64 - HIGUÈRES-SOUYE</v>
      </c>
      <c r="R3465" s="146">
        <v>44578</v>
      </c>
      <c r="S3465" s="146">
        <v>44676</v>
      </c>
      <c r="T3465" s="80" t="s">
        <v>213</v>
      </c>
    </row>
    <row r="3466" spans="14:20">
      <c r="N3466" s="80">
        <v>64</v>
      </c>
      <c r="O3466" s="80">
        <v>64263</v>
      </c>
      <c r="P3466" s="80" t="s">
        <v>3668</v>
      </c>
      <c r="Q3466" s="15" t="str">
        <f t="shared" si="53"/>
        <v>64 - L'HÔPITAL-D'ORION</v>
      </c>
      <c r="R3466" s="146">
        <v>44579</v>
      </c>
      <c r="S3466" s="146">
        <v>44666</v>
      </c>
      <c r="T3466" s="80" t="s">
        <v>213</v>
      </c>
    </row>
    <row r="3467" spans="14:20">
      <c r="N3467" s="80">
        <v>64</v>
      </c>
      <c r="O3467" s="80">
        <v>64264</v>
      </c>
      <c r="P3467" s="80" t="s">
        <v>3669</v>
      </c>
      <c r="Q3467" s="15" t="str">
        <f t="shared" si="53"/>
        <v>64 - L'HÔPITAL-SAINT-BLAISE</v>
      </c>
      <c r="R3467" s="146">
        <v>44563</v>
      </c>
      <c r="S3467" s="146">
        <v>44658</v>
      </c>
      <c r="T3467" s="80" t="s">
        <v>213</v>
      </c>
    </row>
    <row r="3468" spans="14:20">
      <c r="N3468" s="80">
        <v>64</v>
      </c>
      <c r="O3468" s="80">
        <v>64266</v>
      </c>
      <c r="P3468" s="80" t="s">
        <v>3670</v>
      </c>
      <c r="Q3468" s="15" t="str">
        <f t="shared" ref="Q3468:Q3531" si="54">CONCATENATE(N3468," - ",P3468)</f>
        <v>64 - HOURS</v>
      </c>
      <c r="R3468" s="146">
        <v>44578</v>
      </c>
      <c r="S3468" s="146">
        <v>44660</v>
      </c>
      <c r="T3468" s="80" t="s">
        <v>213</v>
      </c>
    </row>
    <row r="3469" spans="14:20">
      <c r="N3469" s="80">
        <v>64</v>
      </c>
      <c r="O3469" s="80">
        <v>64268</v>
      </c>
      <c r="P3469" s="80" t="s">
        <v>3671</v>
      </c>
      <c r="Q3469" s="15" t="str">
        <f t="shared" si="54"/>
        <v>64 - IDAUX-MENDY</v>
      </c>
      <c r="R3469" s="146">
        <v>44576</v>
      </c>
      <c r="S3469" s="146">
        <v>44652</v>
      </c>
      <c r="T3469" s="80" t="s">
        <v>213</v>
      </c>
    </row>
    <row r="3470" spans="14:20">
      <c r="N3470" s="80">
        <v>64</v>
      </c>
      <c r="O3470" s="80">
        <v>64269</v>
      </c>
      <c r="P3470" s="80" t="s">
        <v>3672</v>
      </c>
      <c r="Q3470" s="15" t="str">
        <f t="shared" si="54"/>
        <v>64 - IDRON</v>
      </c>
      <c r="R3470" s="146">
        <v>44607</v>
      </c>
      <c r="S3470" s="146">
        <v>44676</v>
      </c>
      <c r="T3470" s="80" t="s">
        <v>213</v>
      </c>
    </row>
    <row r="3471" spans="14:20">
      <c r="N3471" s="80">
        <v>64</v>
      </c>
      <c r="O3471" s="80">
        <v>64270</v>
      </c>
      <c r="P3471" s="80" t="s">
        <v>3673</v>
      </c>
      <c r="Q3471" s="15" t="str">
        <f t="shared" si="54"/>
        <v>64 - IGON</v>
      </c>
      <c r="R3471" s="146">
        <v>44590</v>
      </c>
      <c r="S3471" s="146">
        <v>44660</v>
      </c>
      <c r="T3471" s="80" t="s">
        <v>213</v>
      </c>
    </row>
    <row r="3472" spans="14:20">
      <c r="N3472" s="80">
        <v>64</v>
      </c>
      <c r="O3472" s="80">
        <v>64272</v>
      </c>
      <c r="P3472" s="80" t="s">
        <v>3674</v>
      </c>
      <c r="Q3472" s="15" t="str">
        <f t="shared" si="54"/>
        <v>64 - ILHARRE</v>
      </c>
      <c r="R3472" s="146">
        <v>44587</v>
      </c>
      <c r="S3472" s="146">
        <v>44676</v>
      </c>
      <c r="T3472" s="80" t="s">
        <v>213</v>
      </c>
    </row>
    <row r="3473" spans="14:20">
      <c r="N3473" s="80">
        <v>64</v>
      </c>
      <c r="O3473" s="80">
        <v>64281</v>
      </c>
      <c r="P3473" s="80" t="s">
        <v>3675</v>
      </c>
      <c r="Q3473" s="15" t="str">
        <f t="shared" si="54"/>
        <v>64 - JASSES</v>
      </c>
      <c r="R3473" s="146">
        <v>44563</v>
      </c>
      <c r="S3473" s="146">
        <v>44660</v>
      </c>
      <c r="T3473" s="80" t="s">
        <v>213</v>
      </c>
    </row>
    <row r="3474" spans="14:20">
      <c r="N3474" s="80">
        <v>64</v>
      </c>
      <c r="O3474" s="80">
        <v>64285</v>
      </c>
      <c r="P3474" s="80" t="s">
        <v>3676</v>
      </c>
      <c r="Q3474" s="15" t="str">
        <f t="shared" si="54"/>
        <v>64 - JUXUE</v>
      </c>
      <c r="R3474" s="146">
        <v>44572</v>
      </c>
      <c r="S3474" s="146">
        <v>44652</v>
      </c>
      <c r="T3474" s="80" t="s">
        <v>213</v>
      </c>
    </row>
    <row r="3475" spans="14:20">
      <c r="N3475" s="80">
        <v>64</v>
      </c>
      <c r="O3475" s="80">
        <v>64286</v>
      </c>
      <c r="P3475" s="80" t="s">
        <v>3677</v>
      </c>
      <c r="Q3475" s="15" t="str">
        <f t="shared" si="54"/>
        <v>64 - LAÀ-MONDRANS</v>
      </c>
      <c r="R3475" s="146">
        <v>44565</v>
      </c>
      <c r="S3475" s="146">
        <v>44658</v>
      </c>
      <c r="T3475" s="80" t="s">
        <v>213</v>
      </c>
    </row>
    <row r="3476" spans="14:20">
      <c r="N3476" s="80">
        <v>64</v>
      </c>
      <c r="O3476" s="80">
        <v>64287</v>
      </c>
      <c r="P3476" s="80" t="s">
        <v>3678</v>
      </c>
      <c r="Q3476" s="15" t="str">
        <f t="shared" si="54"/>
        <v>64 - LAÀS</v>
      </c>
      <c r="R3476" s="146">
        <v>44566</v>
      </c>
      <c r="S3476" s="146">
        <v>44666</v>
      </c>
      <c r="T3476" s="80" t="s">
        <v>213</v>
      </c>
    </row>
    <row r="3477" spans="14:20">
      <c r="N3477" s="80">
        <v>64</v>
      </c>
      <c r="O3477" s="80">
        <v>64291</v>
      </c>
      <c r="P3477" s="80" t="s">
        <v>3679</v>
      </c>
      <c r="Q3477" s="15" t="str">
        <f t="shared" si="54"/>
        <v>64 - LABASTIDE-VILLEFRANCHE</v>
      </c>
      <c r="R3477" s="146">
        <v>44547</v>
      </c>
      <c r="S3477" s="146">
        <v>44676</v>
      </c>
      <c r="T3477" s="80" t="s">
        <v>213</v>
      </c>
    </row>
    <row r="3478" spans="14:20">
      <c r="N3478" s="80">
        <v>64</v>
      </c>
      <c r="O3478" s="80">
        <v>64292</v>
      </c>
      <c r="P3478" s="80" t="s">
        <v>3680</v>
      </c>
      <c r="Q3478" s="15" t="str">
        <f t="shared" si="54"/>
        <v>64 - LABATMALE</v>
      </c>
      <c r="R3478" s="146">
        <v>44568</v>
      </c>
      <c r="S3478" s="146">
        <v>44660</v>
      </c>
      <c r="T3478" s="80" t="s">
        <v>213</v>
      </c>
    </row>
    <row r="3479" spans="14:20">
      <c r="N3479" s="80">
        <v>64</v>
      </c>
      <c r="O3479" s="80">
        <v>64293</v>
      </c>
      <c r="P3479" s="80" t="s">
        <v>1774</v>
      </c>
      <c r="Q3479" s="15" t="str">
        <f t="shared" si="54"/>
        <v>64 - LABATUT</v>
      </c>
      <c r="R3479" s="146">
        <v>44560</v>
      </c>
      <c r="S3479" s="146">
        <v>44652</v>
      </c>
      <c r="T3479" s="80" t="s">
        <v>213</v>
      </c>
    </row>
    <row r="3480" spans="14:20">
      <c r="N3480" s="80">
        <v>64</v>
      </c>
      <c r="O3480" s="80">
        <v>64294</v>
      </c>
      <c r="P3480" s="80" t="s">
        <v>3681</v>
      </c>
      <c r="Q3480" s="15" t="str">
        <f t="shared" si="54"/>
        <v>64 - LABETS-BISCAY</v>
      </c>
      <c r="R3480" s="146">
        <v>44587</v>
      </c>
      <c r="S3480" s="146">
        <v>44676</v>
      </c>
      <c r="T3480" s="80" t="s">
        <v>213</v>
      </c>
    </row>
    <row r="3481" spans="14:20">
      <c r="N3481" s="80">
        <v>64</v>
      </c>
      <c r="O3481" s="80">
        <v>64295</v>
      </c>
      <c r="P3481" s="80" t="s">
        <v>3682</v>
      </c>
      <c r="Q3481" s="15" t="str">
        <f t="shared" si="54"/>
        <v>64 - LABEYRIE</v>
      </c>
      <c r="R3481" s="146">
        <v>44555</v>
      </c>
      <c r="S3481" s="146">
        <v>44677</v>
      </c>
      <c r="T3481" s="80" t="s">
        <v>213</v>
      </c>
    </row>
    <row r="3482" spans="14:20">
      <c r="N3482" s="80">
        <v>64</v>
      </c>
      <c r="O3482" s="80">
        <v>64296</v>
      </c>
      <c r="P3482" s="80" t="s">
        <v>3683</v>
      </c>
      <c r="Q3482" s="15" t="str">
        <f t="shared" si="54"/>
        <v>64 - LACADÉE</v>
      </c>
      <c r="R3482" s="146">
        <v>44555</v>
      </c>
      <c r="S3482" s="146">
        <v>44677</v>
      </c>
      <c r="T3482" s="80" t="s">
        <v>213</v>
      </c>
    </row>
    <row r="3483" spans="14:20">
      <c r="N3483" s="80">
        <v>64</v>
      </c>
      <c r="O3483" s="80">
        <v>64301</v>
      </c>
      <c r="P3483" s="80" t="s">
        <v>3684</v>
      </c>
      <c r="Q3483" s="15" t="str">
        <f t="shared" si="54"/>
        <v>64 - LAGOR</v>
      </c>
      <c r="R3483" s="146">
        <v>44577</v>
      </c>
      <c r="S3483" s="146">
        <v>44660</v>
      </c>
      <c r="T3483" s="80" t="s">
        <v>213</v>
      </c>
    </row>
    <row r="3484" spans="14:20">
      <c r="N3484" s="80">
        <v>64</v>
      </c>
      <c r="O3484" s="80">
        <v>64302</v>
      </c>
      <c r="P3484" s="80" t="s">
        <v>3685</v>
      </c>
      <c r="Q3484" s="15" t="str">
        <f t="shared" si="54"/>
        <v>64 - LAGOS</v>
      </c>
      <c r="R3484" s="146">
        <v>44585</v>
      </c>
      <c r="S3484" s="146">
        <v>44660</v>
      </c>
      <c r="T3484" s="80" t="s">
        <v>213</v>
      </c>
    </row>
    <row r="3485" spans="14:20">
      <c r="N3485" s="80">
        <v>64</v>
      </c>
      <c r="O3485" s="80">
        <v>64305</v>
      </c>
      <c r="P3485" s="80" t="s">
        <v>3686</v>
      </c>
      <c r="Q3485" s="15" t="str">
        <f t="shared" si="54"/>
        <v>64 - LAHONTAN</v>
      </c>
      <c r="R3485" s="146">
        <v>44576</v>
      </c>
      <c r="S3485" s="146">
        <v>44677</v>
      </c>
      <c r="T3485" s="80" t="s">
        <v>213</v>
      </c>
    </row>
    <row r="3486" spans="14:20">
      <c r="N3486" s="80">
        <v>64</v>
      </c>
      <c r="O3486" s="80">
        <v>64306</v>
      </c>
      <c r="P3486" s="80" t="s">
        <v>3687</v>
      </c>
      <c r="Q3486" s="15" t="str">
        <f t="shared" si="54"/>
        <v>64 - LAHOURCADE</v>
      </c>
      <c r="R3486" s="146">
        <v>44577</v>
      </c>
      <c r="S3486" s="146">
        <v>44658</v>
      </c>
      <c r="T3486" s="80" t="s">
        <v>213</v>
      </c>
    </row>
    <row r="3487" spans="14:20">
      <c r="N3487" s="80">
        <v>64</v>
      </c>
      <c r="O3487" s="80">
        <v>64307</v>
      </c>
      <c r="P3487" s="80" t="s">
        <v>3688</v>
      </c>
      <c r="Q3487" s="15" t="str">
        <f t="shared" si="54"/>
        <v>64 - LALONGUE</v>
      </c>
      <c r="R3487" s="146">
        <v>44568</v>
      </c>
      <c r="S3487" s="146">
        <v>44676</v>
      </c>
      <c r="T3487" s="80" t="s">
        <v>213</v>
      </c>
    </row>
    <row r="3488" spans="14:20">
      <c r="N3488" s="80">
        <v>64</v>
      </c>
      <c r="O3488" s="80">
        <v>64308</v>
      </c>
      <c r="P3488" s="80" t="s">
        <v>3689</v>
      </c>
      <c r="Q3488" s="15" t="str">
        <f t="shared" si="54"/>
        <v>64 - LALONQUETTE</v>
      </c>
      <c r="R3488" s="146">
        <v>44569</v>
      </c>
      <c r="S3488" s="146">
        <v>44676</v>
      </c>
      <c r="T3488" s="80" t="s">
        <v>213</v>
      </c>
    </row>
    <row r="3489" spans="14:20">
      <c r="N3489" s="80">
        <v>64</v>
      </c>
      <c r="O3489" s="80">
        <v>64309</v>
      </c>
      <c r="P3489" s="80" t="s">
        <v>3690</v>
      </c>
      <c r="Q3489" s="15" t="str">
        <f t="shared" si="54"/>
        <v>64 - LAMAYOU</v>
      </c>
      <c r="R3489" s="146">
        <v>44560</v>
      </c>
      <c r="S3489" s="146">
        <v>44652</v>
      </c>
      <c r="T3489" s="80" t="s">
        <v>213</v>
      </c>
    </row>
    <row r="3490" spans="14:20">
      <c r="N3490" s="80">
        <v>64</v>
      </c>
      <c r="O3490" s="80">
        <v>64311</v>
      </c>
      <c r="P3490" s="80" t="s">
        <v>3691</v>
      </c>
      <c r="Q3490" s="15" t="str">
        <f t="shared" si="54"/>
        <v>64 - LANNECAUBE</v>
      </c>
      <c r="R3490" s="146">
        <v>44568</v>
      </c>
      <c r="S3490" s="146">
        <v>44676</v>
      </c>
      <c r="T3490" s="80" t="s">
        <v>213</v>
      </c>
    </row>
    <row r="3491" spans="14:20">
      <c r="N3491" s="80">
        <v>64</v>
      </c>
      <c r="O3491" s="80">
        <v>64312</v>
      </c>
      <c r="P3491" s="80" t="s">
        <v>3692</v>
      </c>
      <c r="Q3491" s="15" t="str">
        <f t="shared" si="54"/>
        <v>64 - LANNEPLAÀ</v>
      </c>
      <c r="R3491" s="146">
        <v>44565</v>
      </c>
      <c r="S3491" s="146">
        <v>44658</v>
      </c>
      <c r="T3491" s="80" t="s">
        <v>213</v>
      </c>
    </row>
    <row r="3492" spans="14:20">
      <c r="N3492" s="80">
        <v>64</v>
      </c>
      <c r="O3492" s="80">
        <v>64314</v>
      </c>
      <c r="P3492" s="80" t="s">
        <v>3693</v>
      </c>
      <c r="Q3492" s="15" t="str">
        <f t="shared" si="54"/>
        <v>64 - LARCEVEAU-ARROS-CIBITS</v>
      </c>
      <c r="R3492" s="146">
        <v>44578</v>
      </c>
      <c r="S3492" s="146">
        <v>44652</v>
      </c>
      <c r="T3492" s="80" t="s">
        <v>213</v>
      </c>
    </row>
    <row r="3493" spans="14:20">
      <c r="N3493" s="80">
        <v>64</v>
      </c>
      <c r="O3493" s="80">
        <v>64318</v>
      </c>
      <c r="P3493" s="80" t="s">
        <v>3694</v>
      </c>
      <c r="Q3493" s="15" t="str">
        <f t="shared" si="54"/>
        <v>64 - LARREULE</v>
      </c>
      <c r="R3493" s="146">
        <v>44553</v>
      </c>
      <c r="S3493" s="146">
        <v>44676</v>
      </c>
      <c r="T3493" s="80" t="s">
        <v>213</v>
      </c>
    </row>
    <row r="3494" spans="14:20">
      <c r="N3494" s="80">
        <v>64</v>
      </c>
      <c r="O3494" s="80">
        <v>64319</v>
      </c>
      <c r="P3494" s="80" t="s">
        <v>3695</v>
      </c>
      <c r="Q3494" s="15" t="str">
        <f t="shared" si="54"/>
        <v>64 - LARRIBAR-SORHAPURU</v>
      </c>
      <c r="R3494" s="146">
        <v>44572</v>
      </c>
      <c r="S3494" s="146">
        <v>44652</v>
      </c>
      <c r="T3494" s="80" t="s">
        <v>213</v>
      </c>
    </row>
    <row r="3495" spans="14:20">
      <c r="N3495" s="80">
        <v>64</v>
      </c>
      <c r="O3495" s="80">
        <v>64321</v>
      </c>
      <c r="P3495" s="80" t="s">
        <v>3696</v>
      </c>
      <c r="Q3495" s="15" t="str">
        <f t="shared" si="54"/>
        <v>64 - LASCLAVERIES</v>
      </c>
      <c r="R3495" s="146">
        <v>44573</v>
      </c>
      <c r="S3495" s="146">
        <v>44676</v>
      </c>
      <c r="T3495" s="80" t="s">
        <v>213</v>
      </c>
    </row>
    <row r="3496" spans="14:20">
      <c r="N3496" s="80">
        <v>64</v>
      </c>
      <c r="O3496" s="80">
        <v>64323</v>
      </c>
      <c r="P3496" s="80" t="s">
        <v>3697</v>
      </c>
      <c r="Q3496" s="15" t="str">
        <f t="shared" si="54"/>
        <v>64 - LASSERRE</v>
      </c>
      <c r="R3496" s="146">
        <v>44572</v>
      </c>
      <c r="S3496" s="146">
        <v>44652</v>
      </c>
      <c r="T3496" s="80" t="s">
        <v>213</v>
      </c>
    </row>
    <row r="3497" spans="14:20">
      <c r="N3497" s="80">
        <v>64</v>
      </c>
      <c r="O3497" s="80">
        <v>64326</v>
      </c>
      <c r="P3497" s="80" t="s">
        <v>3698</v>
      </c>
      <c r="Q3497" s="15" t="str">
        <f t="shared" si="54"/>
        <v>64 - LAY-LAMIDOU</v>
      </c>
      <c r="R3497" s="146">
        <v>44563</v>
      </c>
      <c r="S3497" s="146">
        <v>44658</v>
      </c>
      <c r="T3497" s="80" t="s">
        <v>1399</v>
      </c>
    </row>
    <row r="3498" spans="14:20">
      <c r="N3498" s="80">
        <v>64</v>
      </c>
      <c r="O3498" s="80">
        <v>64328</v>
      </c>
      <c r="P3498" s="80" t="s">
        <v>3699</v>
      </c>
      <c r="Q3498" s="15" t="str">
        <f t="shared" si="54"/>
        <v>64 - LEDEUIX</v>
      </c>
      <c r="R3498" s="146">
        <v>44563</v>
      </c>
      <c r="S3498" s="146">
        <v>44652</v>
      </c>
      <c r="T3498" s="80" t="s">
        <v>213</v>
      </c>
    </row>
    <row r="3499" spans="14:20">
      <c r="N3499" s="80">
        <v>64</v>
      </c>
      <c r="O3499" s="80">
        <v>64329</v>
      </c>
      <c r="P3499" s="80" t="s">
        <v>3700</v>
      </c>
      <c r="Q3499" s="15" t="str">
        <f t="shared" si="54"/>
        <v>64 - LÉE</v>
      </c>
      <c r="R3499" s="146">
        <v>44607</v>
      </c>
      <c r="S3499" s="146">
        <v>44676</v>
      </c>
      <c r="T3499" s="80" t="s">
        <v>213</v>
      </c>
    </row>
    <row r="3500" spans="14:20">
      <c r="N3500" s="80">
        <v>64</v>
      </c>
      <c r="O3500" s="80">
        <v>64331</v>
      </c>
      <c r="P3500" s="80" t="s">
        <v>3701</v>
      </c>
      <c r="Q3500" s="15" t="str">
        <f t="shared" si="54"/>
        <v>64 - LEMBEYE</v>
      </c>
      <c r="R3500" s="146">
        <v>44560</v>
      </c>
      <c r="S3500" s="146">
        <v>44652</v>
      </c>
      <c r="T3500" s="80" t="s">
        <v>213</v>
      </c>
    </row>
    <row r="3501" spans="14:20">
      <c r="N3501" s="80">
        <v>64</v>
      </c>
      <c r="O3501" s="80">
        <v>64332</v>
      </c>
      <c r="P3501" s="80" t="s">
        <v>3702</v>
      </c>
      <c r="Q3501" s="15" t="str">
        <f t="shared" si="54"/>
        <v>64 - LÈME</v>
      </c>
      <c r="R3501" s="146">
        <v>44569</v>
      </c>
      <c r="S3501" s="146">
        <v>44676</v>
      </c>
      <c r="T3501" s="80" t="s">
        <v>213</v>
      </c>
    </row>
    <row r="3502" spans="14:20">
      <c r="N3502" s="80">
        <v>64</v>
      </c>
      <c r="O3502" s="80">
        <v>64334</v>
      </c>
      <c r="P3502" s="80" t="s">
        <v>3703</v>
      </c>
      <c r="Q3502" s="15" t="str">
        <f t="shared" si="54"/>
        <v>64 - LÉREN</v>
      </c>
      <c r="R3502" s="146">
        <v>44547</v>
      </c>
      <c r="S3502" s="146">
        <v>44666</v>
      </c>
      <c r="T3502" s="80" t="s">
        <v>1399</v>
      </c>
    </row>
    <row r="3503" spans="14:20">
      <c r="N3503" s="80">
        <v>64</v>
      </c>
      <c r="O3503" s="80">
        <v>64335</v>
      </c>
      <c r="P3503" s="80" t="s">
        <v>3704</v>
      </c>
      <c r="Q3503" s="15" t="str">
        <f t="shared" si="54"/>
        <v>64 - LESCAR</v>
      </c>
      <c r="R3503" s="146">
        <v>44607</v>
      </c>
      <c r="S3503" s="146">
        <v>44676</v>
      </c>
      <c r="T3503" s="80" t="s">
        <v>213</v>
      </c>
    </row>
    <row r="3504" spans="14:20">
      <c r="N3504" s="80">
        <v>64</v>
      </c>
      <c r="O3504" s="80">
        <v>64337</v>
      </c>
      <c r="P3504" s="80" t="s">
        <v>3705</v>
      </c>
      <c r="Q3504" s="15" t="str">
        <f t="shared" si="54"/>
        <v>64 - LESPIELLE</v>
      </c>
      <c r="R3504" s="146">
        <v>44568</v>
      </c>
      <c r="S3504" s="146">
        <v>44676</v>
      </c>
      <c r="T3504" s="80" t="s">
        <v>213</v>
      </c>
    </row>
    <row r="3505" spans="14:20">
      <c r="N3505" s="80">
        <v>64</v>
      </c>
      <c r="O3505" s="80">
        <v>64338</v>
      </c>
      <c r="P3505" s="80" t="s">
        <v>3706</v>
      </c>
      <c r="Q3505" s="15" t="str">
        <f t="shared" si="54"/>
        <v>64 - LESPOURCY</v>
      </c>
      <c r="R3505" s="146">
        <v>44560</v>
      </c>
      <c r="S3505" s="146">
        <v>44676</v>
      </c>
      <c r="T3505" s="80" t="s">
        <v>213</v>
      </c>
    </row>
    <row r="3506" spans="14:20">
      <c r="N3506" s="80">
        <v>64</v>
      </c>
      <c r="O3506" s="80">
        <v>64339</v>
      </c>
      <c r="P3506" s="80" t="s">
        <v>3707</v>
      </c>
      <c r="Q3506" s="15" t="str">
        <f t="shared" si="54"/>
        <v>64 - LESTELLE-BÉTHARRAM</v>
      </c>
      <c r="R3506" s="146">
        <v>44590</v>
      </c>
      <c r="S3506" s="146">
        <v>44660</v>
      </c>
      <c r="T3506" s="80" t="s">
        <v>213</v>
      </c>
    </row>
    <row r="3507" spans="14:20">
      <c r="N3507" s="80">
        <v>64</v>
      </c>
      <c r="O3507" s="80">
        <v>64341</v>
      </c>
      <c r="P3507" s="80" t="s">
        <v>3708</v>
      </c>
      <c r="Q3507" s="15" t="str">
        <f t="shared" si="54"/>
        <v>64 - LICHOS</v>
      </c>
      <c r="R3507" s="146">
        <v>44566</v>
      </c>
      <c r="S3507" s="146">
        <v>44658</v>
      </c>
      <c r="T3507" s="80" t="s">
        <v>213</v>
      </c>
    </row>
    <row r="3508" spans="14:20">
      <c r="N3508" s="80">
        <v>64</v>
      </c>
      <c r="O3508" s="80">
        <v>64343</v>
      </c>
      <c r="P3508" s="80" t="s">
        <v>3709</v>
      </c>
      <c r="Q3508" s="15" t="str">
        <f t="shared" si="54"/>
        <v>64 - LIMENDOUS</v>
      </c>
      <c r="R3508" s="146">
        <v>44593</v>
      </c>
      <c r="S3508" s="146">
        <v>44676</v>
      </c>
      <c r="T3508" s="80" t="s">
        <v>213</v>
      </c>
    </row>
    <row r="3509" spans="14:20">
      <c r="N3509" s="80">
        <v>64</v>
      </c>
      <c r="O3509" s="80">
        <v>64344</v>
      </c>
      <c r="P3509" s="80" t="s">
        <v>3710</v>
      </c>
      <c r="Q3509" s="15" t="str">
        <f t="shared" si="54"/>
        <v>64 - LIVRON</v>
      </c>
      <c r="R3509" s="146">
        <v>44578</v>
      </c>
      <c r="S3509" s="146">
        <v>44660</v>
      </c>
      <c r="T3509" s="80" t="s">
        <v>213</v>
      </c>
    </row>
    <row r="3510" spans="14:20">
      <c r="N3510" s="80">
        <v>64</v>
      </c>
      <c r="O3510" s="80">
        <v>64345</v>
      </c>
      <c r="P3510" s="80" t="s">
        <v>3711</v>
      </c>
      <c r="Q3510" s="15" t="str">
        <f t="shared" si="54"/>
        <v>64 - LOHITZUN-OYHERCQ</v>
      </c>
      <c r="R3510" s="146">
        <v>44566</v>
      </c>
      <c r="S3510" s="146">
        <v>44652</v>
      </c>
      <c r="T3510" s="80" t="s">
        <v>213</v>
      </c>
    </row>
    <row r="3511" spans="14:20">
      <c r="N3511" s="80">
        <v>64</v>
      </c>
      <c r="O3511" s="80">
        <v>64346</v>
      </c>
      <c r="P3511" s="80" t="s">
        <v>3712</v>
      </c>
      <c r="Q3511" s="15" t="str">
        <f t="shared" si="54"/>
        <v>64 - LOMBIA</v>
      </c>
      <c r="R3511" s="146">
        <v>44560</v>
      </c>
      <c r="S3511" s="146">
        <v>44676</v>
      </c>
      <c r="T3511" s="80" t="s">
        <v>213</v>
      </c>
    </row>
    <row r="3512" spans="14:20">
      <c r="N3512" s="80">
        <v>64</v>
      </c>
      <c r="O3512" s="80">
        <v>64347</v>
      </c>
      <c r="P3512" s="80" t="s">
        <v>3713</v>
      </c>
      <c r="Q3512" s="15" t="str">
        <f t="shared" si="54"/>
        <v>64 - LONÇON</v>
      </c>
      <c r="R3512" s="146">
        <v>44572</v>
      </c>
      <c r="S3512" s="146">
        <v>44676</v>
      </c>
      <c r="T3512" s="80" t="s">
        <v>213</v>
      </c>
    </row>
    <row r="3513" spans="14:20">
      <c r="N3513" s="80">
        <v>64</v>
      </c>
      <c r="O3513" s="80">
        <v>64348</v>
      </c>
      <c r="P3513" s="80" t="s">
        <v>3714</v>
      </c>
      <c r="Q3513" s="15" t="str">
        <f t="shared" si="54"/>
        <v>64 - LONS</v>
      </c>
      <c r="R3513" s="146">
        <v>44607</v>
      </c>
      <c r="S3513" s="146">
        <v>44676</v>
      </c>
      <c r="T3513" s="80" t="s">
        <v>213</v>
      </c>
    </row>
    <row r="3514" spans="14:20">
      <c r="N3514" s="80">
        <v>64</v>
      </c>
      <c r="O3514" s="80">
        <v>64349</v>
      </c>
      <c r="P3514" s="80" t="s">
        <v>3715</v>
      </c>
      <c r="Q3514" s="15" t="str">
        <f t="shared" si="54"/>
        <v>64 - LOUBIENG</v>
      </c>
      <c r="R3514" s="146">
        <v>44565</v>
      </c>
      <c r="S3514" s="146">
        <v>44658</v>
      </c>
      <c r="T3514" s="80" t="s">
        <v>213</v>
      </c>
    </row>
    <row r="3515" spans="14:20">
      <c r="N3515" s="80">
        <v>64</v>
      </c>
      <c r="O3515" s="80">
        <v>64352</v>
      </c>
      <c r="P3515" s="80" t="s">
        <v>3716</v>
      </c>
      <c r="Q3515" s="15" t="str">
        <f t="shared" si="54"/>
        <v>64 - LOURENTIES</v>
      </c>
      <c r="R3515" s="146">
        <v>44593</v>
      </c>
      <c r="S3515" s="146">
        <v>44676</v>
      </c>
      <c r="T3515" s="80" t="s">
        <v>213</v>
      </c>
    </row>
    <row r="3516" spans="14:20">
      <c r="N3516" s="80">
        <v>64</v>
      </c>
      <c r="O3516" s="80">
        <v>64353</v>
      </c>
      <c r="P3516" s="80" t="s">
        <v>3717</v>
      </c>
      <c r="Q3516" s="15" t="str">
        <f t="shared" si="54"/>
        <v>64 - LOUVIE-JUZON</v>
      </c>
      <c r="R3516" s="146">
        <v>44598</v>
      </c>
      <c r="S3516" s="146">
        <v>44660</v>
      </c>
      <c r="T3516" s="80" t="s">
        <v>213</v>
      </c>
    </row>
    <row r="3517" spans="14:20">
      <c r="N3517" s="80">
        <v>64</v>
      </c>
      <c r="O3517" s="80">
        <v>64355</v>
      </c>
      <c r="P3517" s="80" t="s">
        <v>3718</v>
      </c>
      <c r="Q3517" s="15" t="str">
        <f t="shared" si="54"/>
        <v>64 - LOUVIGNY</v>
      </c>
      <c r="R3517" s="146">
        <v>44553</v>
      </c>
      <c r="S3517" s="146">
        <v>44676</v>
      </c>
      <c r="T3517" s="80" t="s">
        <v>213</v>
      </c>
    </row>
    <row r="3518" spans="14:20">
      <c r="N3518" s="80">
        <v>64</v>
      </c>
      <c r="O3518" s="80">
        <v>64356</v>
      </c>
      <c r="P3518" s="80" t="s">
        <v>3719</v>
      </c>
      <c r="Q3518" s="15" t="str">
        <f t="shared" si="54"/>
        <v>64 - LUC-ARMAU</v>
      </c>
      <c r="R3518" s="146">
        <v>44560</v>
      </c>
      <c r="S3518" s="146">
        <v>44652</v>
      </c>
      <c r="T3518" s="80" t="s">
        <v>213</v>
      </c>
    </row>
    <row r="3519" spans="14:20">
      <c r="N3519" s="80">
        <v>64</v>
      </c>
      <c r="O3519" s="80">
        <v>64357</v>
      </c>
      <c r="P3519" s="80" t="s">
        <v>3720</v>
      </c>
      <c r="Q3519" s="15" t="str">
        <f t="shared" si="54"/>
        <v>64 - LUCARRÉ</v>
      </c>
      <c r="R3519" s="146">
        <v>44560</v>
      </c>
      <c r="S3519" s="146">
        <v>44652</v>
      </c>
      <c r="T3519" s="80" t="s">
        <v>213</v>
      </c>
    </row>
    <row r="3520" spans="14:20">
      <c r="N3520" s="80">
        <v>64</v>
      </c>
      <c r="O3520" s="80">
        <v>64358</v>
      </c>
      <c r="P3520" s="80" t="s">
        <v>3721</v>
      </c>
      <c r="Q3520" s="15" t="str">
        <f t="shared" si="54"/>
        <v>64 - LUCGARIER</v>
      </c>
      <c r="R3520" s="146">
        <v>44585</v>
      </c>
      <c r="S3520" s="146">
        <v>44660</v>
      </c>
      <c r="T3520" s="80" t="s">
        <v>213</v>
      </c>
    </row>
    <row r="3521" spans="14:20">
      <c r="N3521" s="80">
        <v>64</v>
      </c>
      <c r="O3521" s="80">
        <v>64359</v>
      </c>
      <c r="P3521" s="80" t="s">
        <v>3722</v>
      </c>
      <c r="Q3521" s="15" t="str">
        <f t="shared" si="54"/>
        <v>64 - LUCQ-DE-BÉARN</v>
      </c>
      <c r="R3521" s="146">
        <v>44563</v>
      </c>
      <c r="S3521" s="146">
        <v>44652</v>
      </c>
      <c r="T3521" s="80" t="s">
        <v>213</v>
      </c>
    </row>
    <row r="3522" spans="14:20">
      <c r="N3522" s="80">
        <v>64</v>
      </c>
      <c r="O3522" s="80">
        <v>64361</v>
      </c>
      <c r="P3522" s="80" t="s">
        <v>3723</v>
      </c>
      <c r="Q3522" s="15" t="str">
        <f t="shared" si="54"/>
        <v>64 - LUSSAGNET-LUSSON</v>
      </c>
      <c r="R3522" s="146">
        <v>44573</v>
      </c>
      <c r="S3522" s="146">
        <v>44676</v>
      </c>
      <c r="T3522" s="80" t="s">
        <v>213</v>
      </c>
    </row>
    <row r="3523" spans="14:20">
      <c r="N3523" s="80">
        <v>64</v>
      </c>
      <c r="O3523" s="80">
        <v>64362</v>
      </c>
      <c r="P3523" s="80" t="s">
        <v>3724</v>
      </c>
      <c r="Q3523" s="15" t="str">
        <f t="shared" si="54"/>
        <v>64 - LUXE-SUMBERRAUTE</v>
      </c>
      <c r="R3523" s="146">
        <v>44602</v>
      </c>
      <c r="S3523" s="146">
        <v>44666</v>
      </c>
      <c r="T3523" s="80" t="s">
        <v>213</v>
      </c>
    </row>
    <row r="3524" spans="14:20">
      <c r="N3524" s="80">
        <v>64</v>
      </c>
      <c r="O3524" s="80">
        <v>64363</v>
      </c>
      <c r="P3524" s="80" t="s">
        <v>3725</v>
      </c>
      <c r="Q3524" s="15" t="str">
        <f t="shared" si="54"/>
        <v>64 - LYS</v>
      </c>
      <c r="R3524" s="146">
        <v>44598</v>
      </c>
      <c r="S3524" s="146">
        <v>44660</v>
      </c>
      <c r="T3524" s="80" t="s">
        <v>213</v>
      </c>
    </row>
    <row r="3525" spans="14:20">
      <c r="N3525" s="80">
        <v>64</v>
      </c>
      <c r="O3525" s="80">
        <v>64365</v>
      </c>
      <c r="P3525" s="80" t="s">
        <v>3726</v>
      </c>
      <c r="Q3525" s="15" t="str">
        <f t="shared" si="54"/>
        <v>64 - MALAUSSANNE</v>
      </c>
      <c r="R3525" s="146">
        <v>44553</v>
      </c>
      <c r="S3525" s="146">
        <v>44677</v>
      </c>
      <c r="T3525" s="80" t="s">
        <v>1399</v>
      </c>
    </row>
    <row r="3526" spans="14:20">
      <c r="N3526" s="80">
        <v>64</v>
      </c>
      <c r="O3526" s="80">
        <v>64366</v>
      </c>
      <c r="P3526" s="80" t="s">
        <v>3727</v>
      </c>
      <c r="Q3526" s="15" t="str">
        <f t="shared" si="54"/>
        <v>64 - MASCARAÀS-HARON</v>
      </c>
      <c r="R3526" s="146">
        <v>44568</v>
      </c>
      <c r="S3526" s="146">
        <v>44676</v>
      </c>
      <c r="T3526" s="80" t="s">
        <v>213</v>
      </c>
    </row>
    <row r="3527" spans="14:20">
      <c r="N3527" s="80">
        <v>64</v>
      </c>
      <c r="O3527" s="80">
        <v>64367</v>
      </c>
      <c r="P3527" s="80" t="s">
        <v>3728</v>
      </c>
      <c r="Q3527" s="15" t="str">
        <f t="shared" si="54"/>
        <v>64 - MASLACQ</v>
      </c>
      <c r="R3527" s="146">
        <v>44565</v>
      </c>
      <c r="S3527" s="146">
        <v>44658</v>
      </c>
      <c r="T3527" s="80" t="s">
        <v>213</v>
      </c>
    </row>
    <row r="3528" spans="14:20">
      <c r="N3528" s="80">
        <v>64</v>
      </c>
      <c r="O3528" s="80">
        <v>64368</v>
      </c>
      <c r="P3528" s="80" t="s">
        <v>3729</v>
      </c>
      <c r="Q3528" s="15" t="str">
        <f t="shared" si="54"/>
        <v>64 - MASPARRAUTE</v>
      </c>
      <c r="R3528" s="146">
        <v>44587</v>
      </c>
      <c r="S3528" s="146">
        <v>44666</v>
      </c>
      <c r="T3528" s="80" t="s">
        <v>213</v>
      </c>
    </row>
    <row r="3529" spans="14:20">
      <c r="N3529" s="80">
        <v>64</v>
      </c>
      <c r="O3529" s="80">
        <v>64369</v>
      </c>
      <c r="P3529" s="80" t="s">
        <v>3730</v>
      </c>
      <c r="Q3529" s="15" t="str">
        <f t="shared" si="54"/>
        <v>64 - MASPIE-LALONQUÈRE-JUILLACQ</v>
      </c>
      <c r="R3529" s="146">
        <v>44560</v>
      </c>
      <c r="S3529" s="146">
        <v>44676</v>
      </c>
      <c r="T3529" s="80" t="s">
        <v>213</v>
      </c>
    </row>
    <row r="3530" spans="14:20">
      <c r="N3530" s="80">
        <v>64</v>
      </c>
      <c r="O3530" s="80">
        <v>64370</v>
      </c>
      <c r="P3530" s="80" t="s">
        <v>3731</v>
      </c>
      <c r="Q3530" s="15" t="str">
        <f t="shared" si="54"/>
        <v>64 - MAUCOR</v>
      </c>
      <c r="R3530" s="146">
        <v>44588</v>
      </c>
      <c r="S3530" s="146">
        <v>44676</v>
      </c>
      <c r="T3530" s="80" t="s">
        <v>213</v>
      </c>
    </row>
    <row r="3531" spans="14:20">
      <c r="N3531" s="80">
        <v>64</v>
      </c>
      <c r="O3531" s="80">
        <v>64371</v>
      </c>
      <c r="P3531" s="80" t="s">
        <v>3732</v>
      </c>
      <c r="Q3531" s="15" t="str">
        <f t="shared" si="54"/>
        <v>64 - MAULÉON-LICHARRE</v>
      </c>
      <c r="R3531" s="146">
        <v>44572</v>
      </c>
      <c r="S3531" s="146">
        <v>44652</v>
      </c>
      <c r="T3531" s="80" t="s">
        <v>213</v>
      </c>
    </row>
    <row r="3532" spans="14:20">
      <c r="N3532" s="80">
        <v>64</v>
      </c>
      <c r="O3532" s="80">
        <v>64372</v>
      </c>
      <c r="P3532" s="80" t="s">
        <v>3733</v>
      </c>
      <c r="Q3532" s="15" t="str">
        <f t="shared" ref="Q3532:Q3595" si="55">CONCATENATE(N3532," - ",P3532)</f>
        <v>64 - MAURE</v>
      </c>
      <c r="R3532" s="146">
        <v>44560</v>
      </c>
      <c r="S3532" s="146">
        <v>44652</v>
      </c>
      <c r="T3532" s="80" t="s">
        <v>213</v>
      </c>
    </row>
    <row r="3533" spans="14:20">
      <c r="N3533" s="80">
        <v>64</v>
      </c>
      <c r="O3533" s="80">
        <v>64373</v>
      </c>
      <c r="P3533" s="80" t="s">
        <v>3734</v>
      </c>
      <c r="Q3533" s="15" t="str">
        <f t="shared" si="55"/>
        <v>64 - MAZÈRES-LEZONS</v>
      </c>
      <c r="R3533" s="146">
        <v>44598</v>
      </c>
      <c r="S3533" s="146">
        <v>44660</v>
      </c>
      <c r="T3533" s="80" t="s">
        <v>213</v>
      </c>
    </row>
    <row r="3534" spans="14:20">
      <c r="N3534" s="80">
        <v>64</v>
      </c>
      <c r="O3534" s="80">
        <v>64374</v>
      </c>
      <c r="P3534" s="80" t="s">
        <v>1804</v>
      </c>
      <c r="Q3534" s="15" t="str">
        <f t="shared" si="55"/>
        <v>64 - MAZEROLLES</v>
      </c>
      <c r="R3534" s="146">
        <v>44572</v>
      </c>
      <c r="S3534" s="146">
        <v>44676</v>
      </c>
      <c r="T3534" s="80" t="s">
        <v>213</v>
      </c>
    </row>
    <row r="3535" spans="14:20">
      <c r="N3535" s="80">
        <v>64</v>
      </c>
      <c r="O3535" s="80">
        <v>64375</v>
      </c>
      <c r="P3535" s="80" t="s">
        <v>3735</v>
      </c>
      <c r="Q3535" s="15" t="str">
        <f t="shared" si="55"/>
        <v>64 - MÉHARIN</v>
      </c>
      <c r="R3535" s="146">
        <v>44622</v>
      </c>
      <c r="S3535" s="146">
        <v>44666</v>
      </c>
      <c r="T3535" s="80" t="s">
        <v>213</v>
      </c>
    </row>
    <row r="3536" spans="14:20">
      <c r="N3536" s="80">
        <v>64</v>
      </c>
      <c r="O3536" s="80">
        <v>64376</v>
      </c>
      <c r="P3536" s="80" t="s">
        <v>3736</v>
      </c>
      <c r="Q3536" s="15" t="str">
        <f t="shared" si="55"/>
        <v>64 - MEILLON</v>
      </c>
      <c r="R3536" s="146">
        <v>44598</v>
      </c>
      <c r="S3536" s="146">
        <v>44660</v>
      </c>
      <c r="T3536" s="80" t="s">
        <v>213</v>
      </c>
    </row>
    <row r="3537" spans="14:20">
      <c r="N3537" s="80">
        <v>64</v>
      </c>
      <c r="O3537" s="80">
        <v>64378</v>
      </c>
      <c r="P3537" s="80" t="s">
        <v>3737</v>
      </c>
      <c r="Q3537" s="15" t="str">
        <f t="shared" si="55"/>
        <v>64 - MENDITTE</v>
      </c>
      <c r="R3537" s="146">
        <v>44576</v>
      </c>
      <c r="S3537" s="146">
        <v>44652</v>
      </c>
      <c r="T3537" s="80" t="s">
        <v>213</v>
      </c>
    </row>
    <row r="3538" spans="14:20">
      <c r="N3538" s="80">
        <v>64</v>
      </c>
      <c r="O3538" s="80">
        <v>64380</v>
      </c>
      <c r="P3538" s="80" t="s">
        <v>3738</v>
      </c>
      <c r="Q3538" s="15" t="str">
        <f t="shared" si="55"/>
        <v>64 - MÉRACQ</v>
      </c>
      <c r="R3538" s="146">
        <v>44553</v>
      </c>
      <c r="S3538" s="146">
        <v>44676</v>
      </c>
      <c r="T3538" s="80" t="s">
        <v>213</v>
      </c>
    </row>
    <row r="3539" spans="14:20">
      <c r="N3539" s="80">
        <v>64</v>
      </c>
      <c r="O3539" s="80">
        <v>64381</v>
      </c>
      <c r="P3539" s="80" t="s">
        <v>3739</v>
      </c>
      <c r="Q3539" s="15" t="str">
        <f t="shared" si="55"/>
        <v>64 - MÉRITEIN</v>
      </c>
      <c r="R3539" s="146">
        <v>44565</v>
      </c>
      <c r="S3539" s="146">
        <v>44660</v>
      </c>
      <c r="T3539" s="80" t="s">
        <v>213</v>
      </c>
    </row>
    <row r="3540" spans="14:20">
      <c r="N3540" s="80">
        <v>64</v>
      </c>
      <c r="O3540" s="80">
        <v>64382</v>
      </c>
      <c r="P3540" s="80" t="s">
        <v>3740</v>
      </c>
      <c r="Q3540" s="15" t="str">
        <f t="shared" si="55"/>
        <v>64 - MESPLÈDE</v>
      </c>
      <c r="R3540" s="146">
        <v>44555</v>
      </c>
      <c r="S3540" s="146">
        <v>44652</v>
      </c>
      <c r="T3540" s="80" t="s">
        <v>213</v>
      </c>
    </row>
    <row r="3541" spans="14:20">
      <c r="N3541" s="80">
        <v>64</v>
      </c>
      <c r="O3541" s="80">
        <v>64383</v>
      </c>
      <c r="P3541" s="80" t="s">
        <v>3741</v>
      </c>
      <c r="Q3541" s="15" t="str">
        <f t="shared" si="55"/>
        <v>64 - MIALOS</v>
      </c>
      <c r="R3541" s="146">
        <v>44553</v>
      </c>
      <c r="S3541" s="146">
        <v>44676</v>
      </c>
      <c r="T3541" s="80" t="s">
        <v>213</v>
      </c>
    </row>
    <row r="3542" spans="14:20">
      <c r="N3542" s="80">
        <v>64</v>
      </c>
      <c r="O3542" s="80">
        <v>64385</v>
      </c>
      <c r="P3542" s="80" t="s">
        <v>3742</v>
      </c>
      <c r="Q3542" s="15" t="str">
        <f t="shared" si="55"/>
        <v>64 - MIOSSENS-LANUSSE</v>
      </c>
      <c r="R3542" s="146">
        <v>44569</v>
      </c>
      <c r="S3542" s="146">
        <v>44676</v>
      </c>
      <c r="T3542" s="80" t="s">
        <v>213</v>
      </c>
    </row>
    <row r="3543" spans="14:20">
      <c r="N3543" s="80">
        <v>64</v>
      </c>
      <c r="O3543" s="80">
        <v>64386</v>
      </c>
      <c r="P3543" s="80" t="s">
        <v>3743</v>
      </c>
      <c r="Q3543" s="15" t="str">
        <f t="shared" si="55"/>
        <v>64 - MIREPEIX</v>
      </c>
      <c r="R3543" s="146">
        <v>44590</v>
      </c>
      <c r="S3543" s="146">
        <v>44660</v>
      </c>
      <c r="T3543" s="80" t="s">
        <v>213</v>
      </c>
    </row>
    <row r="3544" spans="14:20">
      <c r="N3544" s="80">
        <v>64</v>
      </c>
      <c r="O3544" s="80">
        <v>64387</v>
      </c>
      <c r="P3544" s="80" t="s">
        <v>3744</v>
      </c>
      <c r="Q3544" s="15" t="str">
        <f t="shared" si="55"/>
        <v>64 - MOMAS</v>
      </c>
      <c r="R3544" s="146">
        <v>44572</v>
      </c>
      <c r="S3544" s="146">
        <v>44676</v>
      </c>
      <c r="T3544" s="80" t="s">
        <v>213</v>
      </c>
    </row>
    <row r="3545" spans="14:20">
      <c r="N3545" s="80">
        <v>64</v>
      </c>
      <c r="O3545" s="80">
        <v>64388</v>
      </c>
      <c r="P3545" s="80" t="s">
        <v>3745</v>
      </c>
      <c r="Q3545" s="15" t="str">
        <f t="shared" si="55"/>
        <v>64 - MOMY</v>
      </c>
      <c r="R3545" s="146">
        <v>44560</v>
      </c>
      <c r="S3545" s="146">
        <v>44676</v>
      </c>
      <c r="T3545" s="80" t="s">
        <v>213</v>
      </c>
    </row>
    <row r="3546" spans="14:20">
      <c r="N3546" s="80">
        <v>64</v>
      </c>
      <c r="O3546" s="80">
        <v>64389</v>
      </c>
      <c r="P3546" s="80" t="s">
        <v>3746</v>
      </c>
      <c r="Q3546" s="15" t="str">
        <f t="shared" si="55"/>
        <v>64 - MONASSUT-AUDIRACQ</v>
      </c>
      <c r="R3546" s="146">
        <v>44573</v>
      </c>
      <c r="S3546" s="146">
        <v>44676</v>
      </c>
      <c r="T3546" s="80" t="s">
        <v>213</v>
      </c>
    </row>
    <row r="3547" spans="14:20">
      <c r="N3547" s="80">
        <v>64</v>
      </c>
      <c r="O3547" s="80">
        <v>64390</v>
      </c>
      <c r="P3547" s="80" t="s">
        <v>3747</v>
      </c>
      <c r="Q3547" s="15" t="str">
        <f t="shared" si="55"/>
        <v>64 - MONCAUP</v>
      </c>
      <c r="R3547" s="146">
        <v>44560</v>
      </c>
      <c r="S3547" s="146">
        <v>44652</v>
      </c>
      <c r="T3547" s="80" t="s">
        <v>213</v>
      </c>
    </row>
    <row r="3548" spans="14:20">
      <c r="N3548" s="80">
        <v>64</v>
      </c>
      <c r="O3548" s="80">
        <v>64391</v>
      </c>
      <c r="P3548" s="80" t="s">
        <v>3748</v>
      </c>
      <c r="Q3548" s="15" t="str">
        <f t="shared" si="55"/>
        <v>64 - MONCAYOLLE-LARRORY-MENDIBIEU</v>
      </c>
      <c r="R3548" s="146">
        <v>44563</v>
      </c>
      <c r="S3548" s="146">
        <v>44658</v>
      </c>
      <c r="T3548" s="80" t="s">
        <v>213</v>
      </c>
    </row>
    <row r="3549" spans="14:20">
      <c r="N3549" s="80">
        <v>64</v>
      </c>
      <c r="O3549" s="80">
        <v>64392</v>
      </c>
      <c r="P3549" s="80" t="s">
        <v>3749</v>
      </c>
      <c r="Q3549" s="15" t="str">
        <f t="shared" si="55"/>
        <v>64 - MONCLA</v>
      </c>
      <c r="R3549" s="146">
        <v>44564</v>
      </c>
      <c r="S3549" s="146">
        <v>44677</v>
      </c>
      <c r="T3549" s="80" t="s">
        <v>213</v>
      </c>
    </row>
    <row r="3550" spans="14:20">
      <c r="N3550" s="80">
        <v>64</v>
      </c>
      <c r="O3550" s="80">
        <v>64393</v>
      </c>
      <c r="P3550" s="80" t="s">
        <v>3750</v>
      </c>
      <c r="Q3550" s="15" t="str">
        <f t="shared" si="55"/>
        <v>64 - MONEIN</v>
      </c>
      <c r="R3550" s="146">
        <v>44569</v>
      </c>
      <c r="S3550" s="146">
        <v>44652</v>
      </c>
      <c r="T3550" s="80" t="s">
        <v>213</v>
      </c>
    </row>
    <row r="3551" spans="14:20">
      <c r="N3551" s="80">
        <v>64</v>
      </c>
      <c r="O3551" s="80">
        <v>64394</v>
      </c>
      <c r="P3551" s="80" t="s">
        <v>3751</v>
      </c>
      <c r="Q3551" s="15" t="str">
        <f t="shared" si="55"/>
        <v>64 - MONPEZAT</v>
      </c>
      <c r="R3551" s="146">
        <v>44572</v>
      </c>
      <c r="S3551" s="146">
        <v>44652</v>
      </c>
      <c r="T3551" s="80" t="s">
        <v>213</v>
      </c>
    </row>
    <row r="3552" spans="14:20">
      <c r="N3552" s="80">
        <v>64</v>
      </c>
      <c r="O3552" s="80">
        <v>64395</v>
      </c>
      <c r="P3552" s="80" t="s">
        <v>1811</v>
      </c>
      <c r="Q3552" s="15" t="str">
        <f t="shared" si="55"/>
        <v>64 - MONSÉGUR</v>
      </c>
      <c r="R3552" s="146">
        <v>44560</v>
      </c>
      <c r="S3552" s="146">
        <v>44652</v>
      </c>
      <c r="T3552" s="80" t="s">
        <v>213</v>
      </c>
    </row>
    <row r="3553" spans="14:20">
      <c r="N3553" s="80">
        <v>64</v>
      </c>
      <c r="O3553" s="80">
        <v>64396</v>
      </c>
      <c r="P3553" s="80" t="s">
        <v>3752</v>
      </c>
      <c r="Q3553" s="15" t="str">
        <f t="shared" si="55"/>
        <v>64 - MONT</v>
      </c>
      <c r="R3553" s="146">
        <v>44577</v>
      </c>
      <c r="S3553" s="146">
        <v>44658</v>
      </c>
      <c r="T3553" s="80" t="s">
        <v>213</v>
      </c>
    </row>
    <row r="3554" spans="14:20">
      <c r="N3554" s="80">
        <v>64</v>
      </c>
      <c r="O3554" s="80">
        <v>64397</v>
      </c>
      <c r="P3554" s="80" t="s">
        <v>3753</v>
      </c>
      <c r="Q3554" s="15" t="str">
        <f t="shared" si="55"/>
        <v>64 - MONTAGUT</v>
      </c>
      <c r="R3554" s="146">
        <v>44553</v>
      </c>
      <c r="S3554" s="146">
        <v>44677</v>
      </c>
      <c r="T3554" s="80" t="s">
        <v>213</v>
      </c>
    </row>
    <row r="3555" spans="14:20">
      <c r="N3555" s="80">
        <v>64</v>
      </c>
      <c r="O3555" s="80">
        <v>64398</v>
      </c>
      <c r="P3555" s="80" t="s">
        <v>3754</v>
      </c>
      <c r="Q3555" s="15" t="str">
        <f t="shared" si="55"/>
        <v>64 - MONTANER</v>
      </c>
      <c r="R3555" s="146">
        <v>44560</v>
      </c>
      <c r="S3555" s="146">
        <v>44652</v>
      </c>
      <c r="T3555" s="80" t="s">
        <v>213</v>
      </c>
    </row>
    <row r="3556" spans="14:20">
      <c r="N3556" s="80">
        <v>64</v>
      </c>
      <c r="O3556" s="80">
        <v>64399</v>
      </c>
      <c r="P3556" s="80" t="s">
        <v>3755</v>
      </c>
      <c r="Q3556" s="15" t="str">
        <f t="shared" si="55"/>
        <v>64 - MONTARDON</v>
      </c>
      <c r="R3556" s="146">
        <v>44588</v>
      </c>
      <c r="S3556" s="146">
        <v>44676</v>
      </c>
      <c r="T3556" s="80" t="s">
        <v>213</v>
      </c>
    </row>
    <row r="3557" spans="14:20">
      <c r="N3557" s="80">
        <v>64</v>
      </c>
      <c r="O3557" s="80">
        <v>64400</v>
      </c>
      <c r="P3557" s="80" t="s">
        <v>872</v>
      </c>
      <c r="Q3557" s="15" t="str">
        <f t="shared" si="55"/>
        <v>64 - MONTAUT</v>
      </c>
      <c r="R3557" s="146">
        <v>44568</v>
      </c>
      <c r="S3557" s="146">
        <v>44660</v>
      </c>
      <c r="T3557" s="80" t="s">
        <v>213</v>
      </c>
    </row>
    <row r="3558" spans="14:20">
      <c r="N3558" s="80">
        <v>64</v>
      </c>
      <c r="O3558" s="80">
        <v>64401</v>
      </c>
      <c r="P3558" s="80" t="s">
        <v>3756</v>
      </c>
      <c r="Q3558" s="15" t="str">
        <f t="shared" si="55"/>
        <v>64 - MONT-DISSE</v>
      </c>
      <c r="R3558" s="146">
        <v>44568</v>
      </c>
      <c r="S3558" s="146">
        <v>44652</v>
      </c>
      <c r="T3558" s="80" t="s">
        <v>213</v>
      </c>
    </row>
    <row r="3559" spans="14:20">
      <c r="N3559" s="80">
        <v>64</v>
      </c>
      <c r="O3559" s="80">
        <v>64403</v>
      </c>
      <c r="P3559" s="80" t="s">
        <v>3757</v>
      </c>
      <c r="Q3559" s="15" t="str">
        <f t="shared" si="55"/>
        <v>64 - MONTFORT</v>
      </c>
      <c r="R3559" s="146">
        <v>44566</v>
      </c>
      <c r="S3559" s="146">
        <v>44666</v>
      </c>
      <c r="T3559" s="80" t="s">
        <v>213</v>
      </c>
    </row>
    <row r="3560" spans="14:20">
      <c r="N3560" s="80">
        <v>64</v>
      </c>
      <c r="O3560" s="80">
        <v>64405</v>
      </c>
      <c r="P3560" s="80" t="s">
        <v>3758</v>
      </c>
      <c r="Q3560" s="15" t="str">
        <f t="shared" si="55"/>
        <v>64 - MORLAÀS</v>
      </c>
      <c r="R3560" s="146">
        <v>44588</v>
      </c>
      <c r="S3560" s="146">
        <v>44676</v>
      </c>
      <c r="T3560" s="80" t="s">
        <v>213</v>
      </c>
    </row>
    <row r="3561" spans="14:20">
      <c r="N3561" s="80">
        <v>64</v>
      </c>
      <c r="O3561" s="80">
        <v>64406</v>
      </c>
      <c r="P3561" s="80" t="s">
        <v>3759</v>
      </c>
      <c r="Q3561" s="15" t="str">
        <f t="shared" si="55"/>
        <v>64 - MORLANNE</v>
      </c>
      <c r="R3561" s="146">
        <v>44553</v>
      </c>
      <c r="S3561" s="146">
        <v>44677</v>
      </c>
      <c r="T3561" s="80" t="s">
        <v>213</v>
      </c>
    </row>
    <row r="3562" spans="14:20">
      <c r="N3562" s="80">
        <v>64</v>
      </c>
      <c r="O3562" s="80">
        <v>64408</v>
      </c>
      <c r="P3562" s="80" t="s">
        <v>3760</v>
      </c>
      <c r="Q3562" s="15" t="str">
        <f t="shared" si="55"/>
        <v>64 - MOUHOUS</v>
      </c>
      <c r="R3562" s="146">
        <v>44568</v>
      </c>
      <c r="S3562" s="146">
        <v>44676</v>
      </c>
      <c r="T3562" s="80" t="s">
        <v>213</v>
      </c>
    </row>
    <row r="3563" spans="14:20">
      <c r="N3563" s="80">
        <v>64</v>
      </c>
      <c r="O3563" s="80">
        <v>64409</v>
      </c>
      <c r="P3563" s="80" t="s">
        <v>3761</v>
      </c>
      <c r="Q3563" s="15" t="str">
        <f t="shared" si="55"/>
        <v>64 - MOUMOUR</v>
      </c>
      <c r="R3563" s="146">
        <v>44563</v>
      </c>
      <c r="S3563" s="146">
        <v>44652</v>
      </c>
      <c r="T3563" s="80" t="s">
        <v>213</v>
      </c>
    </row>
    <row r="3564" spans="14:20">
      <c r="N3564" s="80">
        <v>64</v>
      </c>
      <c r="O3564" s="80">
        <v>64410</v>
      </c>
      <c r="P3564" s="80" t="s">
        <v>3762</v>
      </c>
      <c r="Q3564" s="15" t="str">
        <f t="shared" si="55"/>
        <v>64 - MOURENX</v>
      </c>
      <c r="R3564" s="146">
        <v>44577</v>
      </c>
      <c r="S3564" s="146">
        <v>44658</v>
      </c>
      <c r="T3564" s="80" t="s">
        <v>213</v>
      </c>
    </row>
    <row r="3565" spans="14:20">
      <c r="N3565" s="80">
        <v>64</v>
      </c>
      <c r="O3565" s="80">
        <v>64411</v>
      </c>
      <c r="P3565" s="80" t="s">
        <v>3763</v>
      </c>
      <c r="Q3565" s="15" t="str">
        <f t="shared" si="55"/>
        <v>64 - MUSCULDY</v>
      </c>
      <c r="R3565" s="146">
        <v>44572</v>
      </c>
      <c r="S3565" s="146">
        <v>44652</v>
      </c>
      <c r="T3565" s="80" t="s">
        <v>213</v>
      </c>
    </row>
    <row r="3566" spans="14:20">
      <c r="N3566" s="80">
        <v>64</v>
      </c>
      <c r="O3566" s="80">
        <v>64412</v>
      </c>
      <c r="P3566" s="80" t="s">
        <v>3764</v>
      </c>
      <c r="Q3566" s="15" t="str">
        <f t="shared" si="55"/>
        <v>64 - NABAS</v>
      </c>
      <c r="R3566" s="146">
        <v>44566</v>
      </c>
      <c r="S3566" s="146">
        <v>44666</v>
      </c>
      <c r="T3566" s="80" t="s">
        <v>213</v>
      </c>
    </row>
    <row r="3567" spans="14:20">
      <c r="N3567" s="80">
        <v>64</v>
      </c>
      <c r="O3567" s="80">
        <v>64413</v>
      </c>
      <c r="P3567" s="80" t="s">
        <v>3765</v>
      </c>
      <c r="Q3567" s="15" t="str">
        <f t="shared" si="55"/>
        <v>64 - NARCASTET</v>
      </c>
      <c r="R3567" s="146">
        <v>44598</v>
      </c>
      <c r="S3567" s="146">
        <v>44660</v>
      </c>
      <c r="T3567" s="80" t="s">
        <v>213</v>
      </c>
    </row>
    <row r="3568" spans="14:20">
      <c r="N3568" s="80">
        <v>64</v>
      </c>
      <c r="O3568" s="80">
        <v>64414</v>
      </c>
      <c r="P3568" s="80" t="s">
        <v>3766</v>
      </c>
      <c r="Q3568" s="15" t="str">
        <f t="shared" si="55"/>
        <v>64 - NARP</v>
      </c>
      <c r="R3568" s="146">
        <v>44566</v>
      </c>
      <c r="S3568" s="146">
        <v>44660</v>
      </c>
      <c r="T3568" s="80" t="s">
        <v>213</v>
      </c>
    </row>
    <row r="3569" spans="14:20">
      <c r="N3569" s="80">
        <v>64</v>
      </c>
      <c r="O3569" s="80">
        <v>64415</v>
      </c>
      <c r="P3569" s="80" t="s">
        <v>3767</v>
      </c>
      <c r="Q3569" s="15" t="str">
        <f t="shared" si="55"/>
        <v>64 - NAVAILLES-ANGOS</v>
      </c>
      <c r="R3569" s="146">
        <v>44573</v>
      </c>
      <c r="S3569" s="146">
        <v>44676</v>
      </c>
      <c r="T3569" s="80" t="s">
        <v>213</v>
      </c>
    </row>
    <row r="3570" spans="14:20">
      <c r="N3570" s="80">
        <v>64</v>
      </c>
      <c r="O3570" s="80">
        <v>64416</v>
      </c>
      <c r="P3570" s="80" t="s">
        <v>3768</v>
      </c>
      <c r="Q3570" s="15" t="str">
        <f t="shared" si="55"/>
        <v>64 - NAVARRENX</v>
      </c>
      <c r="R3570" s="146">
        <v>44563</v>
      </c>
      <c r="S3570" s="146">
        <v>44660</v>
      </c>
      <c r="T3570" s="80" t="s">
        <v>213</v>
      </c>
    </row>
    <row r="3571" spans="14:20">
      <c r="N3571" s="80">
        <v>64</v>
      </c>
      <c r="O3571" s="80">
        <v>64417</v>
      </c>
      <c r="P3571" s="80" t="s">
        <v>3769</v>
      </c>
      <c r="Q3571" s="15" t="str">
        <f t="shared" si="55"/>
        <v>64 - NAY</v>
      </c>
      <c r="R3571" s="146">
        <v>44590</v>
      </c>
      <c r="S3571" s="146">
        <v>44660</v>
      </c>
      <c r="T3571" s="80" t="s">
        <v>213</v>
      </c>
    </row>
    <row r="3572" spans="14:20">
      <c r="N3572" s="80">
        <v>64</v>
      </c>
      <c r="O3572" s="80">
        <v>64419</v>
      </c>
      <c r="P3572" s="80" t="s">
        <v>3770</v>
      </c>
      <c r="Q3572" s="15" t="str">
        <f t="shared" si="55"/>
        <v>64 - NOUSTY</v>
      </c>
      <c r="R3572" s="146">
        <v>44590</v>
      </c>
      <c r="S3572" s="146">
        <v>44660</v>
      </c>
      <c r="T3572" s="80" t="s">
        <v>213</v>
      </c>
    </row>
    <row r="3573" spans="14:20">
      <c r="N3573" s="80">
        <v>64</v>
      </c>
      <c r="O3573" s="80">
        <v>64420</v>
      </c>
      <c r="P3573" s="80" t="s">
        <v>3771</v>
      </c>
      <c r="Q3573" s="15" t="str">
        <f t="shared" si="55"/>
        <v>64 - OGENNE-CAMPTORT</v>
      </c>
      <c r="R3573" s="146">
        <v>44563</v>
      </c>
      <c r="S3573" s="146">
        <v>44652</v>
      </c>
      <c r="T3573" s="80" t="s">
        <v>213</v>
      </c>
    </row>
    <row r="3574" spans="14:20">
      <c r="N3574" s="80">
        <v>64</v>
      </c>
      <c r="O3574" s="80">
        <v>64422</v>
      </c>
      <c r="P3574" s="80" t="s">
        <v>3772</v>
      </c>
      <c r="Q3574" s="15" t="str">
        <f t="shared" si="55"/>
        <v>64 - OLORON-SAINTE-MARIE</v>
      </c>
      <c r="R3574" s="146">
        <v>44563</v>
      </c>
      <c r="S3574" s="146">
        <v>44652</v>
      </c>
      <c r="T3574" s="80" t="s">
        <v>213</v>
      </c>
    </row>
    <row r="3575" spans="14:20">
      <c r="N3575" s="80">
        <v>64</v>
      </c>
      <c r="O3575" s="80">
        <v>64423</v>
      </c>
      <c r="P3575" s="80" t="s">
        <v>3773</v>
      </c>
      <c r="Q3575" s="15" t="str">
        <f t="shared" si="55"/>
        <v>64 - ORAÀS</v>
      </c>
      <c r="R3575" s="146">
        <v>44579</v>
      </c>
      <c r="S3575" s="146">
        <v>44676</v>
      </c>
      <c r="T3575" s="80" t="s">
        <v>213</v>
      </c>
    </row>
    <row r="3576" spans="14:20">
      <c r="N3576" s="80">
        <v>64</v>
      </c>
      <c r="O3576" s="80">
        <v>64424</v>
      </c>
      <c r="P3576" s="80" t="s">
        <v>3774</v>
      </c>
      <c r="Q3576" s="15" t="str">
        <f t="shared" si="55"/>
        <v>64 - ORDIARP</v>
      </c>
      <c r="R3576" s="146">
        <v>44572</v>
      </c>
      <c r="S3576" s="146">
        <v>44652</v>
      </c>
      <c r="T3576" s="80" t="s">
        <v>213</v>
      </c>
    </row>
    <row r="3577" spans="14:20">
      <c r="N3577" s="80">
        <v>64</v>
      </c>
      <c r="O3577" s="80">
        <v>64425</v>
      </c>
      <c r="P3577" s="80" t="s">
        <v>3775</v>
      </c>
      <c r="Q3577" s="15" t="str">
        <f t="shared" si="55"/>
        <v>64 - ORÈGUE</v>
      </c>
      <c r="R3577" s="146">
        <v>44548</v>
      </c>
      <c r="S3577" s="146">
        <v>44652</v>
      </c>
      <c r="T3577" s="80" t="s">
        <v>213</v>
      </c>
    </row>
    <row r="3578" spans="14:20">
      <c r="N3578" s="80">
        <v>64</v>
      </c>
      <c r="O3578" s="80">
        <v>64426</v>
      </c>
      <c r="P3578" s="80" t="s">
        <v>3776</v>
      </c>
      <c r="Q3578" s="15" t="str">
        <f t="shared" si="55"/>
        <v>64 - ORIN</v>
      </c>
      <c r="R3578" s="146">
        <v>44563</v>
      </c>
      <c r="S3578" s="146">
        <v>44652</v>
      </c>
      <c r="T3578" s="80" t="s">
        <v>213</v>
      </c>
    </row>
    <row r="3579" spans="14:20">
      <c r="N3579" s="80">
        <v>64</v>
      </c>
      <c r="O3579" s="80">
        <v>64427</v>
      </c>
      <c r="P3579" s="80" t="s">
        <v>3777</v>
      </c>
      <c r="Q3579" s="15" t="str">
        <f t="shared" si="55"/>
        <v>64 - ORION</v>
      </c>
      <c r="R3579" s="146">
        <v>44579</v>
      </c>
      <c r="S3579" s="146">
        <v>44666</v>
      </c>
      <c r="T3579" s="80" t="s">
        <v>213</v>
      </c>
    </row>
    <row r="3580" spans="14:20">
      <c r="N3580" s="80">
        <v>64</v>
      </c>
      <c r="O3580" s="80">
        <v>64428</v>
      </c>
      <c r="P3580" s="80" t="s">
        <v>3778</v>
      </c>
      <c r="Q3580" s="15" t="str">
        <f t="shared" si="55"/>
        <v>64 - ORRIULE</v>
      </c>
      <c r="R3580" s="146">
        <v>44566</v>
      </c>
      <c r="S3580" s="146">
        <v>44666</v>
      </c>
      <c r="T3580" s="80" t="s">
        <v>1399</v>
      </c>
    </row>
    <row r="3581" spans="14:20">
      <c r="N3581" s="80">
        <v>64</v>
      </c>
      <c r="O3581" s="80">
        <v>64429</v>
      </c>
      <c r="P3581" s="80" t="s">
        <v>3779</v>
      </c>
      <c r="Q3581" s="15" t="str">
        <f t="shared" si="55"/>
        <v>64 - ORSANCO</v>
      </c>
      <c r="R3581" s="146">
        <v>44572</v>
      </c>
      <c r="S3581" s="146">
        <v>44652</v>
      </c>
      <c r="T3581" s="80" t="s">
        <v>213</v>
      </c>
    </row>
    <row r="3582" spans="14:20">
      <c r="N3582" s="80">
        <v>64</v>
      </c>
      <c r="O3582" s="80">
        <v>64430</v>
      </c>
      <c r="P3582" s="80" t="s">
        <v>3780</v>
      </c>
      <c r="Q3582" s="15" t="str">
        <f t="shared" si="55"/>
        <v>64 - ORTHEZ</v>
      </c>
      <c r="R3582" s="146">
        <v>44565</v>
      </c>
      <c r="S3582" s="146">
        <v>44677</v>
      </c>
      <c r="T3582" s="80" t="s">
        <v>213</v>
      </c>
    </row>
    <row r="3583" spans="14:20">
      <c r="N3583" s="80">
        <v>64</v>
      </c>
      <c r="O3583" s="80">
        <v>64431</v>
      </c>
      <c r="P3583" s="80" t="s">
        <v>3781</v>
      </c>
      <c r="Q3583" s="15" t="str">
        <f t="shared" si="55"/>
        <v>64 - OS-MARSILLON</v>
      </c>
      <c r="R3583" s="146">
        <v>44577</v>
      </c>
      <c r="S3583" s="146">
        <v>44658</v>
      </c>
      <c r="T3583" s="80" t="s">
        <v>213</v>
      </c>
    </row>
    <row r="3584" spans="14:20">
      <c r="N3584" s="80">
        <v>64</v>
      </c>
      <c r="O3584" s="80">
        <v>64432</v>
      </c>
      <c r="P3584" s="80" t="s">
        <v>3782</v>
      </c>
      <c r="Q3584" s="15" t="str">
        <f t="shared" si="55"/>
        <v>64 - OSSAS-SUHARE</v>
      </c>
      <c r="R3584" s="146">
        <v>44576</v>
      </c>
      <c r="S3584" s="146">
        <v>44652</v>
      </c>
      <c r="T3584" s="80" t="s">
        <v>213</v>
      </c>
    </row>
    <row r="3585" spans="14:20">
      <c r="N3585" s="80">
        <v>64</v>
      </c>
      <c r="O3585" s="80">
        <v>64434</v>
      </c>
      <c r="P3585" s="80" t="s">
        <v>3783</v>
      </c>
      <c r="Q3585" s="15" t="str">
        <f t="shared" si="55"/>
        <v>64 - OSSENX</v>
      </c>
      <c r="R3585" s="146">
        <v>44566</v>
      </c>
      <c r="S3585" s="146">
        <v>44660</v>
      </c>
      <c r="T3585" s="80" t="s">
        <v>213</v>
      </c>
    </row>
    <row r="3586" spans="14:20">
      <c r="N3586" s="80">
        <v>64</v>
      </c>
      <c r="O3586" s="80">
        <v>64435</v>
      </c>
      <c r="P3586" s="80" t="s">
        <v>3784</v>
      </c>
      <c r="Q3586" s="15" t="str">
        <f t="shared" si="55"/>
        <v>64 - OSSERAIN-RIVAREYTE</v>
      </c>
      <c r="R3586" s="146">
        <v>44566</v>
      </c>
      <c r="S3586" s="146">
        <v>44676</v>
      </c>
      <c r="T3586" s="80" t="s">
        <v>213</v>
      </c>
    </row>
    <row r="3587" spans="14:20">
      <c r="N3587" s="80">
        <v>64</v>
      </c>
      <c r="O3587" s="80">
        <v>64437</v>
      </c>
      <c r="P3587" s="80" t="s">
        <v>3785</v>
      </c>
      <c r="Q3587" s="15" t="str">
        <f t="shared" si="55"/>
        <v>64 - OSTABAT-ASME</v>
      </c>
      <c r="R3587" s="146">
        <v>44572</v>
      </c>
      <c r="S3587" s="146">
        <v>44652</v>
      </c>
      <c r="T3587" s="80" t="s">
        <v>213</v>
      </c>
    </row>
    <row r="3588" spans="14:20">
      <c r="N3588" s="80">
        <v>64</v>
      </c>
      <c r="O3588" s="80">
        <v>64438</v>
      </c>
      <c r="P3588" s="80" t="s">
        <v>3786</v>
      </c>
      <c r="Q3588" s="15" t="str">
        <f t="shared" si="55"/>
        <v>64 - OUILLON</v>
      </c>
      <c r="R3588" s="146">
        <v>44593</v>
      </c>
      <c r="S3588" s="146">
        <v>44676</v>
      </c>
      <c r="T3588" s="80" t="s">
        <v>213</v>
      </c>
    </row>
    <row r="3589" spans="14:20">
      <c r="N3589" s="80">
        <v>64</v>
      </c>
      <c r="O3589" s="80">
        <v>64439</v>
      </c>
      <c r="P3589" s="80" t="s">
        <v>3787</v>
      </c>
      <c r="Q3589" s="15" t="str">
        <f t="shared" si="55"/>
        <v>64 - OUSSE</v>
      </c>
      <c r="R3589" s="146">
        <v>44598</v>
      </c>
      <c r="S3589" s="146">
        <v>44660</v>
      </c>
      <c r="T3589" s="80" t="s">
        <v>213</v>
      </c>
    </row>
    <row r="3590" spans="14:20">
      <c r="N3590" s="80">
        <v>64</v>
      </c>
      <c r="O3590" s="80">
        <v>64440</v>
      </c>
      <c r="P3590" s="80" t="s">
        <v>3788</v>
      </c>
      <c r="Q3590" s="15" t="str">
        <f t="shared" si="55"/>
        <v>64 - OZENX-MONTESTRUCQ</v>
      </c>
      <c r="R3590" s="146">
        <v>44565</v>
      </c>
      <c r="S3590" s="146">
        <v>44658</v>
      </c>
      <c r="T3590" s="80" t="s">
        <v>213</v>
      </c>
    </row>
    <row r="3591" spans="14:20">
      <c r="N3591" s="80">
        <v>64</v>
      </c>
      <c r="O3591" s="80">
        <v>64441</v>
      </c>
      <c r="P3591" s="80" t="s">
        <v>3789</v>
      </c>
      <c r="Q3591" s="15" t="str">
        <f t="shared" si="55"/>
        <v>64 - PAGOLLE</v>
      </c>
      <c r="R3591" s="146">
        <v>44572</v>
      </c>
      <c r="S3591" s="146">
        <v>44652</v>
      </c>
      <c r="T3591" s="80" t="s">
        <v>213</v>
      </c>
    </row>
    <row r="3592" spans="14:20">
      <c r="N3592" s="80">
        <v>64</v>
      </c>
      <c r="O3592" s="80">
        <v>64444</v>
      </c>
      <c r="P3592" s="80" t="s">
        <v>3790</v>
      </c>
      <c r="Q3592" s="15" t="str">
        <f t="shared" si="55"/>
        <v>64 - PARDIES-PIÉTAT</v>
      </c>
      <c r="R3592" s="146">
        <v>44598</v>
      </c>
      <c r="S3592" s="146">
        <v>44660</v>
      </c>
      <c r="T3592" s="80" t="s">
        <v>213</v>
      </c>
    </row>
    <row r="3593" spans="14:20">
      <c r="N3593" s="80">
        <v>64</v>
      </c>
      <c r="O3593" s="80">
        <v>64445</v>
      </c>
      <c r="P3593" s="80" t="s">
        <v>3791</v>
      </c>
      <c r="Q3593" s="15" t="str">
        <f t="shared" si="55"/>
        <v>64 - PAU</v>
      </c>
      <c r="R3593" s="146">
        <v>44607</v>
      </c>
      <c r="S3593" s="146">
        <v>44676</v>
      </c>
      <c r="T3593" s="80" t="s">
        <v>213</v>
      </c>
    </row>
    <row r="3594" spans="14:20">
      <c r="N3594" s="80">
        <v>64</v>
      </c>
      <c r="O3594" s="80">
        <v>64446</v>
      </c>
      <c r="P3594" s="80" t="s">
        <v>3792</v>
      </c>
      <c r="Q3594" s="15" t="str">
        <f t="shared" si="55"/>
        <v>64 - PEYRELONGUE-ABOS</v>
      </c>
      <c r="R3594" s="146">
        <v>44560</v>
      </c>
      <c r="S3594" s="146">
        <v>44652</v>
      </c>
      <c r="T3594" s="80" t="s">
        <v>213</v>
      </c>
    </row>
    <row r="3595" spans="14:20">
      <c r="N3595" s="80">
        <v>64</v>
      </c>
      <c r="O3595" s="80">
        <v>64447</v>
      </c>
      <c r="P3595" s="80" t="s">
        <v>3793</v>
      </c>
      <c r="Q3595" s="15" t="str">
        <f t="shared" si="55"/>
        <v>64 - PIETS-PLASENCE-MOUSTROU</v>
      </c>
      <c r="R3595" s="146">
        <v>44553</v>
      </c>
      <c r="S3595" s="146">
        <v>44677</v>
      </c>
      <c r="T3595" s="80" t="s">
        <v>213</v>
      </c>
    </row>
    <row r="3596" spans="14:20">
      <c r="N3596" s="80">
        <v>64</v>
      </c>
      <c r="O3596" s="80">
        <v>64449</v>
      </c>
      <c r="P3596" s="80" t="s">
        <v>3794</v>
      </c>
      <c r="Q3596" s="15" t="str">
        <f t="shared" ref="Q3596:Q3659" si="56">CONCATENATE(N3596," - ",P3596)</f>
        <v>64 - POEY-D'OLORON</v>
      </c>
      <c r="R3596" s="146">
        <v>44563</v>
      </c>
      <c r="S3596" s="146">
        <v>44652</v>
      </c>
      <c r="T3596" s="80" t="s">
        <v>1160</v>
      </c>
    </row>
    <row r="3597" spans="14:20">
      <c r="N3597" s="80">
        <v>64</v>
      </c>
      <c r="O3597" s="80">
        <v>64450</v>
      </c>
      <c r="P3597" s="80" t="s">
        <v>3795</v>
      </c>
      <c r="Q3597" s="15" t="str">
        <f t="shared" si="56"/>
        <v>64 - POMPS</v>
      </c>
      <c r="R3597" s="146">
        <v>44555</v>
      </c>
      <c r="S3597" s="146">
        <v>44652</v>
      </c>
      <c r="T3597" s="80" t="s">
        <v>213</v>
      </c>
    </row>
    <row r="3598" spans="14:20">
      <c r="N3598" s="80">
        <v>64</v>
      </c>
      <c r="O3598" s="80">
        <v>64451</v>
      </c>
      <c r="P3598" s="80" t="s">
        <v>3796</v>
      </c>
      <c r="Q3598" s="15" t="str">
        <f t="shared" si="56"/>
        <v>64 - PONSON-DEBAT-POUTS</v>
      </c>
      <c r="R3598" s="146">
        <v>44560</v>
      </c>
      <c r="S3598" s="146">
        <v>44652</v>
      </c>
      <c r="T3598" s="80" t="s">
        <v>213</v>
      </c>
    </row>
    <row r="3599" spans="14:20">
      <c r="N3599" s="80">
        <v>64</v>
      </c>
      <c r="O3599" s="80">
        <v>64452</v>
      </c>
      <c r="P3599" s="80" t="s">
        <v>3797</v>
      </c>
      <c r="Q3599" s="15" t="str">
        <f t="shared" si="56"/>
        <v>64 - PONSON-DESSUS</v>
      </c>
      <c r="R3599" s="146">
        <v>44560</v>
      </c>
      <c r="S3599" s="146">
        <v>44652</v>
      </c>
      <c r="T3599" s="80" t="s">
        <v>213</v>
      </c>
    </row>
    <row r="3600" spans="14:20">
      <c r="N3600" s="80">
        <v>64</v>
      </c>
      <c r="O3600" s="80">
        <v>64453</v>
      </c>
      <c r="P3600" s="80" t="s">
        <v>3798</v>
      </c>
      <c r="Q3600" s="15" t="str">
        <f t="shared" si="56"/>
        <v>64 - PONTACQ</v>
      </c>
      <c r="R3600" s="146">
        <v>44568</v>
      </c>
      <c r="S3600" s="146">
        <v>44660</v>
      </c>
      <c r="T3600" s="80" t="s">
        <v>213</v>
      </c>
    </row>
    <row r="3601" spans="14:20">
      <c r="N3601" s="80">
        <v>64</v>
      </c>
      <c r="O3601" s="80">
        <v>64454</v>
      </c>
      <c r="P3601" s="80" t="s">
        <v>3799</v>
      </c>
      <c r="Q3601" s="15" t="str">
        <f t="shared" si="56"/>
        <v>64 - PONTIACQ-VIELLEPINTE</v>
      </c>
      <c r="R3601" s="146">
        <v>44560</v>
      </c>
      <c r="S3601" s="146">
        <v>44652</v>
      </c>
      <c r="T3601" s="80" t="s">
        <v>213</v>
      </c>
    </row>
    <row r="3602" spans="14:20">
      <c r="N3602" s="80">
        <v>64</v>
      </c>
      <c r="O3602" s="80">
        <v>64455</v>
      </c>
      <c r="P3602" s="80" t="s">
        <v>3800</v>
      </c>
      <c r="Q3602" s="15" t="str">
        <f t="shared" si="56"/>
        <v>64 - PORTET</v>
      </c>
      <c r="R3602" s="146">
        <v>44564</v>
      </c>
      <c r="S3602" s="146">
        <v>44677</v>
      </c>
      <c r="T3602" s="80" t="s">
        <v>213</v>
      </c>
    </row>
    <row r="3603" spans="14:20">
      <c r="N3603" s="80">
        <v>64</v>
      </c>
      <c r="O3603" s="80">
        <v>64456</v>
      </c>
      <c r="P3603" s="80" t="s">
        <v>3801</v>
      </c>
      <c r="Q3603" s="15" t="str">
        <f t="shared" si="56"/>
        <v>64 - POULIACQ</v>
      </c>
      <c r="R3603" s="146">
        <v>44561</v>
      </c>
      <c r="S3603" s="146">
        <v>44676</v>
      </c>
      <c r="T3603" s="80" t="s">
        <v>213</v>
      </c>
    </row>
    <row r="3604" spans="14:20">
      <c r="N3604" s="80">
        <v>64</v>
      </c>
      <c r="O3604" s="80">
        <v>64457</v>
      </c>
      <c r="P3604" s="80" t="s">
        <v>3802</v>
      </c>
      <c r="Q3604" s="15" t="str">
        <f t="shared" si="56"/>
        <v>64 - POURSIUGUES-BOUCOUE</v>
      </c>
      <c r="R3604" s="146">
        <v>44553</v>
      </c>
      <c r="S3604" s="146">
        <v>44677</v>
      </c>
      <c r="T3604" s="80" t="s">
        <v>213</v>
      </c>
    </row>
    <row r="3605" spans="14:20">
      <c r="N3605" s="80">
        <v>64</v>
      </c>
      <c r="O3605" s="80">
        <v>64458</v>
      </c>
      <c r="P3605" s="80" t="s">
        <v>3803</v>
      </c>
      <c r="Q3605" s="15" t="str">
        <f t="shared" si="56"/>
        <v>64 - PRÉCHACQ-JOSBAIG</v>
      </c>
      <c r="R3605" s="146">
        <v>44563</v>
      </c>
      <c r="S3605" s="146">
        <v>44658</v>
      </c>
      <c r="T3605" s="80" t="s">
        <v>213</v>
      </c>
    </row>
    <row r="3606" spans="14:20">
      <c r="N3606" s="80">
        <v>64</v>
      </c>
      <c r="O3606" s="80">
        <v>64459</v>
      </c>
      <c r="P3606" s="80" t="s">
        <v>3804</v>
      </c>
      <c r="Q3606" s="15" t="str">
        <f t="shared" si="56"/>
        <v>64 - PRÉCHACQ-NAVARRENX</v>
      </c>
      <c r="R3606" s="146">
        <v>44563</v>
      </c>
      <c r="S3606" s="146">
        <v>44658</v>
      </c>
      <c r="T3606" s="80" t="s">
        <v>213</v>
      </c>
    </row>
    <row r="3607" spans="14:20">
      <c r="N3607" s="80">
        <v>64</v>
      </c>
      <c r="O3607" s="80">
        <v>64460</v>
      </c>
      <c r="P3607" s="80" t="s">
        <v>3805</v>
      </c>
      <c r="Q3607" s="15" t="str">
        <f t="shared" si="56"/>
        <v>64 - PRÉCILHON</v>
      </c>
      <c r="R3607" s="146">
        <v>44569</v>
      </c>
      <c r="S3607" s="146">
        <v>44652</v>
      </c>
      <c r="T3607" s="80" t="s">
        <v>213</v>
      </c>
    </row>
    <row r="3608" spans="14:20">
      <c r="N3608" s="80">
        <v>64</v>
      </c>
      <c r="O3608" s="80">
        <v>64461</v>
      </c>
      <c r="P3608" s="80" t="s">
        <v>3806</v>
      </c>
      <c r="Q3608" s="15" t="str">
        <f t="shared" si="56"/>
        <v>64 - PUYOÔ</v>
      </c>
      <c r="R3608" s="146">
        <v>44561</v>
      </c>
      <c r="S3608" s="146">
        <v>44677</v>
      </c>
      <c r="T3608" s="80" t="s">
        <v>213</v>
      </c>
    </row>
    <row r="3609" spans="14:20">
      <c r="N3609" s="80">
        <v>64</v>
      </c>
      <c r="O3609" s="80">
        <v>64462</v>
      </c>
      <c r="P3609" s="80" t="s">
        <v>3807</v>
      </c>
      <c r="Q3609" s="15" t="str">
        <f t="shared" si="56"/>
        <v>64 - RAMOUS</v>
      </c>
      <c r="R3609" s="146">
        <v>44561</v>
      </c>
      <c r="S3609" s="146">
        <v>44677</v>
      </c>
      <c r="T3609" s="80" t="s">
        <v>213</v>
      </c>
    </row>
    <row r="3610" spans="14:20">
      <c r="N3610" s="80">
        <v>64</v>
      </c>
      <c r="O3610" s="80">
        <v>64463</v>
      </c>
      <c r="P3610" s="80" t="s">
        <v>3808</v>
      </c>
      <c r="Q3610" s="15" t="str">
        <f t="shared" si="56"/>
        <v>64 - RÉBÉNACQ</v>
      </c>
      <c r="R3610" s="146">
        <v>44598</v>
      </c>
      <c r="S3610" s="146">
        <v>44660</v>
      </c>
      <c r="T3610" s="80" t="s">
        <v>213</v>
      </c>
    </row>
    <row r="3611" spans="14:20">
      <c r="N3611" s="80">
        <v>64</v>
      </c>
      <c r="O3611" s="80">
        <v>64464</v>
      </c>
      <c r="P3611" s="80" t="s">
        <v>3809</v>
      </c>
      <c r="Q3611" s="15" t="str">
        <f t="shared" si="56"/>
        <v>64 - RIBARROUY</v>
      </c>
      <c r="R3611" s="146">
        <v>44568</v>
      </c>
      <c r="S3611" s="146">
        <v>44677</v>
      </c>
      <c r="T3611" s="80" t="s">
        <v>213</v>
      </c>
    </row>
    <row r="3612" spans="14:20">
      <c r="N3612" s="80">
        <v>64</v>
      </c>
      <c r="O3612" s="80">
        <v>64465</v>
      </c>
      <c r="P3612" s="80" t="s">
        <v>3810</v>
      </c>
      <c r="Q3612" s="15" t="str">
        <f t="shared" si="56"/>
        <v>64 - RIUPEYROUS</v>
      </c>
      <c r="R3612" s="146">
        <v>44573</v>
      </c>
      <c r="S3612" s="146">
        <v>44676</v>
      </c>
      <c r="T3612" s="80" t="s">
        <v>213</v>
      </c>
    </row>
    <row r="3613" spans="14:20">
      <c r="N3613" s="80">
        <v>64</v>
      </c>
      <c r="O3613" s="80">
        <v>64466</v>
      </c>
      <c r="P3613" s="80" t="s">
        <v>3811</v>
      </c>
      <c r="Q3613" s="15" t="str">
        <f t="shared" si="56"/>
        <v>64 - RIVEHAUTE</v>
      </c>
      <c r="R3613" s="146">
        <v>44566</v>
      </c>
      <c r="S3613" s="146">
        <v>44660</v>
      </c>
      <c r="T3613" s="80" t="s">
        <v>213</v>
      </c>
    </row>
    <row r="3614" spans="14:20">
      <c r="N3614" s="80">
        <v>64</v>
      </c>
      <c r="O3614" s="80">
        <v>64467</v>
      </c>
      <c r="P3614" s="80" t="s">
        <v>3812</v>
      </c>
      <c r="Q3614" s="15" t="str">
        <f t="shared" si="56"/>
        <v>64 - RONTIGNON</v>
      </c>
      <c r="R3614" s="146">
        <v>44598</v>
      </c>
      <c r="S3614" s="146">
        <v>44660</v>
      </c>
      <c r="T3614" s="80" t="s">
        <v>213</v>
      </c>
    </row>
    <row r="3615" spans="14:20">
      <c r="N3615" s="80">
        <v>64</v>
      </c>
      <c r="O3615" s="80">
        <v>64468</v>
      </c>
      <c r="P3615" s="80" t="s">
        <v>3813</v>
      </c>
      <c r="Q3615" s="15" t="str">
        <f t="shared" si="56"/>
        <v>64 - ROQUIAGUE</v>
      </c>
      <c r="R3615" s="146">
        <v>44576</v>
      </c>
      <c r="S3615" s="146">
        <v>44652</v>
      </c>
      <c r="T3615" s="80" t="s">
        <v>213</v>
      </c>
    </row>
    <row r="3616" spans="14:20">
      <c r="N3616" s="80">
        <v>64</v>
      </c>
      <c r="O3616" s="80">
        <v>64469</v>
      </c>
      <c r="P3616" s="80" t="s">
        <v>3814</v>
      </c>
      <c r="Q3616" s="15" t="str">
        <f t="shared" si="56"/>
        <v>64 - SAINT-ABIT</v>
      </c>
      <c r="R3616" s="146">
        <v>44598</v>
      </c>
      <c r="S3616" s="146">
        <v>44660</v>
      </c>
      <c r="T3616" s="80" t="s">
        <v>213</v>
      </c>
    </row>
    <row r="3617" spans="14:20">
      <c r="N3617" s="80">
        <v>64</v>
      </c>
      <c r="O3617" s="80">
        <v>64470</v>
      </c>
      <c r="P3617" s="80" t="s">
        <v>3815</v>
      </c>
      <c r="Q3617" s="15" t="str">
        <f t="shared" si="56"/>
        <v>64 - SAINT-ARMOU</v>
      </c>
      <c r="R3617" s="146">
        <v>44573</v>
      </c>
      <c r="S3617" s="146">
        <v>44676</v>
      </c>
      <c r="T3617" s="80" t="s">
        <v>213</v>
      </c>
    </row>
    <row r="3618" spans="14:20">
      <c r="N3618" s="80">
        <v>64</v>
      </c>
      <c r="O3618" s="80">
        <v>64471</v>
      </c>
      <c r="P3618" s="80" t="s">
        <v>3816</v>
      </c>
      <c r="Q3618" s="15" t="str">
        <f t="shared" si="56"/>
        <v>64 - SAINT-BOÈS</v>
      </c>
      <c r="R3618" s="146">
        <v>44565</v>
      </c>
      <c r="S3618" s="146">
        <v>44677</v>
      </c>
      <c r="T3618" s="80" t="s">
        <v>213</v>
      </c>
    </row>
    <row r="3619" spans="14:20">
      <c r="N3619" s="80">
        <v>64</v>
      </c>
      <c r="O3619" s="80">
        <v>64472</v>
      </c>
      <c r="P3619" s="80" t="s">
        <v>3817</v>
      </c>
      <c r="Q3619" s="15" t="str">
        <f t="shared" si="56"/>
        <v>64 - SAINT-CASTIN</v>
      </c>
      <c r="R3619" s="146">
        <v>44578</v>
      </c>
      <c r="S3619" s="146">
        <v>44676</v>
      </c>
      <c r="T3619" s="80" t="s">
        <v>213</v>
      </c>
    </row>
    <row r="3620" spans="14:20">
      <c r="N3620" s="80">
        <v>64</v>
      </c>
      <c r="O3620" s="80">
        <v>64473</v>
      </c>
      <c r="P3620" s="80" t="s">
        <v>3818</v>
      </c>
      <c r="Q3620" s="15" t="str">
        <f t="shared" si="56"/>
        <v>64 - SAINTE-COLOME</v>
      </c>
      <c r="R3620" s="146">
        <v>44598</v>
      </c>
      <c r="S3620" s="146">
        <v>44660</v>
      </c>
      <c r="T3620" s="80" t="s">
        <v>213</v>
      </c>
    </row>
    <row r="3621" spans="14:20">
      <c r="N3621" s="80">
        <v>64</v>
      </c>
      <c r="O3621" s="80">
        <v>64474</v>
      </c>
      <c r="P3621" s="80" t="s">
        <v>3819</v>
      </c>
      <c r="Q3621" s="15" t="str">
        <f t="shared" si="56"/>
        <v>64 - SAINT-DOS</v>
      </c>
      <c r="R3621" s="146">
        <v>44548</v>
      </c>
      <c r="S3621" s="146">
        <v>44666</v>
      </c>
      <c r="T3621" s="80" t="s">
        <v>213</v>
      </c>
    </row>
    <row r="3622" spans="14:20">
      <c r="N3622" s="80">
        <v>64</v>
      </c>
      <c r="O3622" s="80">
        <v>64479</v>
      </c>
      <c r="P3622" s="80" t="s">
        <v>3820</v>
      </c>
      <c r="Q3622" s="15" t="str">
        <f t="shared" si="56"/>
        <v>64 - SAINT-GIRONS</v>
      </c>
      <c r="R3622" s="146">
        <v>44565</v>
      </c>
      <c r="S3622" s="146">
        <v>44677</v>
      </c>
      <c r="T3622" s="80" t="s">
        <v>213</v>
      </c>
    </row>
    <row r="3623" spans="14:20">
      <c r="N3623" s="80">
        <v>64</v>
      </c>
      <c r="O3623" s="80">
        <v>64480</v>
      </c>
      <c r="P3623" s="80" t="s">
        <v>3821</v>
      </c>
      <c r="Q3623" s="15" t="str">
        <f t="shared" si="56"/>
        <v>64 - SAINT-GLADIE-ARRIVE-MUNEIN</v>
      </c>
      <c r="R3623" s="146">
        <v>44566</v>
      </c>
      <c r="S3623" s="146">
        <v>44666</v>
      </c>
      <c r="T3623" s="80" t="s">
        <v>213</v>
      </c>
    </row>
    <row r="3624" spans="14:20">
      <c r="N3624" s="80">
        <v>64</v>
      </c>
      <c r="O3624" s="80">
        <v>64481</v>
      </c>
      <c r="P3624" s="80" t="s">
        <v>3822</v>
      </c>
      <c r="Q3624" s="15" t="str">
        <f t="shared" si="56"/>
        <v>64 - SAINT-GOIN</v>
      </c>
      <c r="R3624" s="146">
        <v>44563</v>
      </c>
      <c r="S3624" s="146">
        <v>44658</v>
      </c>
      <c r="T3624" s="80" t="s">
        <v>213</v>
      </c>
    </row>
    <row r="3625" spans="14:20">
      <c r="N3625" s="80">
        <v>64</v>
      </c>
      <c r="O3625" s="80">
        <v>64482</v>
      </c>
      <c r="P3625" s="80" t="s">
        <v>3823</v>
      </c>
      <c r="Q3625" s="15" t="str">
        <f t="shared" si="56"/>
        <v>64 - SAINT-JAMMES</v>
      </c>
      <c r="R3625" s="146">
        <v>44588</v>
      </c>
      <c r="S3625" s="146">
        <v>44676</v>
      </c>
      <c r="T3625" s="80" t="s">
        <v>213</v>
      </c>
    </row>
    <row r="3626" spans="14:20">
      <c r="N3626" s="80">
        <v>64</v>
      </c>
      <c r="O3626" s="80">
        <v>64486</v>
      </c>
      <c r="P3626" s="80" t="s">
        <v>3824</v>
      </c>
      <c r="Q3626" s="15" t="str">
        <f t="shared" si="56"/>
        <v>64 - SAINT-JEAN-POUDGE</v>
      </c>
      <c r="R3626" s="146">
        <v>44568</v>
      </c>
      <c r="S3626" s="146">
        <v>44676</v>
      </c>
      <c r="T3626" s="80" t="s">
        <v>213</v>
      </c>
    </row>
    <row r="3627" spans="14:20">
      <c r="N3627" s="80">
        <v>64</v>
      </c>
      <c r="O3627" s="80">
        <v>64487</v>
      </c>
      <c r="P3627" s="80" t="s">
        <v>3825</v>
      </c>
      <c r="Q3627" s="15" t="str">
        <f t="shared" si="56"/>
        <v>64 - SAINT-JUST-IBARRE</v>
      </c>
      <c r="R3627" s="146">
        <v>44576</v>
      </c>
      <c r="S3627" s="146">
        <v>44652</v>
      </c>
      <c r="T3627" s="80" t="s">
        <v>213</v>
      </c>
    </row>
    <row r="3628" spans="14:20">
      <c r="N3628" s="80">
        <v>64</v>
      </c>
      <c r="O3628" s="80">
        <v>64488</v>
      </c>
      <c r="P3628" s="80" t="s">
        <v>3826</v>
      </c>
      <c r="Q3628" s="15" t="str">
        <f t="shared" si="56"/>
        <v>64 - SAINT-LAURENT-BRETAGNE</v>
      </c>
      <c r="R3628" s="146">
        <v>44576</v>
      </c>
      <c r="S3628" s="146">
        <v>44676</v>
      </c>
      <c r="T3628" s="80" t="s">
        <v>213</v>
      </c>
    </row>
    <row r="3629" spans="14:20">
      <c r="N3629" s="80">
        <v>64</v>
      </c>
      <c r="O3629" s="80">
        <v>64491</v>
      </c>
      <c r="P3629" s="80" t="s">
        <v>3827</v>
      </c>
      <c r="Q3629" s="15" t="str">
        <f t="shared" si="56"/>
        <v>64 - SAINT-MÉDARD</v>
      </c>
      <c r="R3629" s="146">
        <v>44553</v>
      </c>
      <c r="S3629" s="146">
        <v>44677</v>
      </c>
      <c r="T3629" s="80" t="s">
        <v>213</v>
      </c>
    </row>
    <row r="3630" spans="14:20">
      <c r="N3630" s="80">
        <v>64</v>
      </c>
      <c r="O3630" s="80">
        <v>64493</v>
      </c>
      <c r="P3630" s="80" t="s">
        <v>3828</v>
      </c>
      <c r="Q3630" s="15" t="str">
        <f t="shared" si="56"/>
        <v>64 - SAINT-PALAIS</v>
      </c>
      <c r="R3630" s="146">
        <v>44572</v>
      </c>
      <c r="S3630" s="146">
        <v>44666</v>
      </c>
      <c r="T3630" s="80" t="s">
        <v>213</v>
      </c>
    </row>
    <row r="3631" spans="14:20">
      <c r="N3631" s="80">
        <v>64</v>
      </c>
      <c r="O3631" s="80">
        <v>64494</v>
      </c>
      <c r="P3631" s="80" t="s">
        <v>3829</v>
      </c>
      <c r="Q3631" s="15" t="str">
        <f t="shared" si="56"/>
        <v>64 - SAINT-PÉ-DE-LÉREN</v>
      </c>
      <c r="R3631" s="146">
        <v>44547</v>
      </c>
      <c r="S3631" s="146">
        <v>44666</v>
      </c>
      <c r="T3631" s="80" t="s">
        <v>213</v>
      </c>
    </row>
    <row r="3632" spans="14:20">
      <c r="N3632" s="80">
        <v>64</v>
      </c>
      <c r="O3632" s="80">
        <v>64498</v>
      </c>
      <c r="P3632" s="80" t="s">
        <v>3830</v>
      </c>
      <c r="Q3632" s="15" t="str">
        <f t="shared" si="56"/>
        <v>64 - SAINT-VINCENT</v>
      </c>
      <c r="R3632" s="146">
        <v>44568</v>
      </c>
      <c r="S3632" s="146">
        <v>44660</v>
      </c>
      <c r="T3632" s="80" t="s">
        <v>213</v>
      </c>
    </row>
    <row r="3633" spans="14:20">
      <c r="N3633" s="80">
        <v>64</v>
      </c>
      <c r="O3633" s="80">
        <v>64499</v>
      </c>
      <c r="P3633" s="80" t="s">
        <v>3831</v>
      </c>
      <c r="Q3633" s="15" t="str">
        <f t="shared" si="56"/>
        <v>64 - SALIES-DE-BÉARN</v>
      </c>
      <c r="R3633" s="146">
        <v>44579</v>
      </c>
      <c r="S3633" s="146">
        <v>44676</v>
      </c>
      <c r="T3633" s="80" t="s">
        <v>213</v>
      </c>
    </row>
    <row r="3634" spans="14:20">
      <c r="N3634" s="80">
        <v>64</v>
      </c>
      <c r="O3634" s="80">
        <v>64500</v>
      </c>
      <c r="P3634" s="80" t="s">
        <v>3832</v>
      </c>
      <c r="Q3634" s="15" t="str">
        <f t="shared" si="56"/>
        <v>64 - SALLES-MONGISCARD</v>
      </c>
      <c r="R3634" s="146">
        <v>44565</v>
      </c>
      <c r="S3634" s="146">
        <v>44666</v>
      </c>
      <c r="T3634" s="80" t="s">
        <v>213</v>
      </c>
    </row>
    <row r="3635" spans="14:20">
      <c r="N3635" s="80">
        <v>64</v>
      </c>
      <c r="O3635" s="80">
        <v>64501</v>
      </c>
      <c r="P3635" s="80" t="s">
        <v>3833</v>
      </c>
      <c r="Q3635" s="15" t="str">
        <f t="shared" si="56"/>
        <v>64 - SALLESPISSE</v>
      </c>
      <c r="R3635" s="146">
        <v>44559</v>
      </c>
      <c r="S3635" s="146">
        <v>44677</v>
      </c>
      <c r="T3635" s="80" t="s">
        <v>213</v>
      </c>
    </row>
    <row r="3636" spans="14:20">
      <c r="N3636" s="80">
        <v>64</v>
      </c>
      <c r="O3636" s="80">
        <v>64502</v>
      </c>
      <c r="P3636" s="80" t="s">
        <v>3834</v>
      </c>
      <c r="Q3636" s="15" t="str">
        <f t="shared" si="56"/>
        <v>64 - SAMES</v>
      </c>
      <c r="R3636" s="146">
        <v>44547</v>
      </c>
      <c r="S3636" s="146">
        <v>44652</v>
      </c>
      <c r="T3636" s="80" t="s">
        <v>213</v>
      </c>
    </row>
    <row r="3637" spans="14:20">
      <c r="N3637" s="80">
        <v>64</v>
      </c>
      <c r="O3637" s="80">
        <v>64503</v>
      </c>
      <c r="P3637" s="80" t="s">
        <v>3835</v>
      </c>
      <c r="Q3637" s="15" t="str">
        <f t="shared" si="56"/>
        <v>64 - SAMSONS-LION</v>
      </c>
      <c r="R3637" s="146">
        <v>44560</v>
      </c>
      <c r="S3637" s="146">
        <v>44652</v>
      </c>
      <c r="T3637" s="80" t="s">
        <v>213</v>
      </c>
    </row>
    <row r="3638" spans="14:20">
      <c r="N3638" s="80">
        <v>64</v>
      </c>
      <c r="O3638" s="80">
        <v>64505</v>
      </c>
      <c r="P3638" s="80" t="s">
        <v>3836</v>
      </c>
      <c r="Q3638" s="15" t="str">
        <f t="shared" si="56"/>
        <v>64 - SARPOURENX</v>
      </c>
      <c r="R3638" s="146">
        <v>44565</v>
      </c>
      <c r="S3638" s="146">
        <v>44658</v>
      </c>
      <c r="T3638" s="80" t="s">
        <v>213</v>
      </c>
    </row>
    <row r="3639" spans="14:20">
      <c r="N3639" s="80">
        <v>64</v>
      </c>
      <c r="O3639" s="80">
        <v>64507</v>
      </c>
      <c r="P3639" s="80" t="s">
        <v>3837</v>
      </c>
      <c r="Q3639" s="15" t="str">
        <f t="shared" si="56"/>
        <v>64 - SAUBOLE</v>
      </c>
      <c r="R3639" s="146">
        <v>44560</v>
      </c>
      <c r="S3639" s="146">
        <v>44676</v>
      </c>
      <c r="T3639" s="80" t="s">
        <v>213</v>
      </c>
    </row>
    <row r="3640" spans="14:20">
      <c r="N3640" s="80">
        <v>64</v>
      </c>
      <c r="O3640" s="80">
        <v>64508</v>
      </c>
      <c r="P3640" s="80" t="s">
        <v>3838</v>
      </c>
      <c r="Q3640" s="15" t="str">
        <f t="shared" si="56"/>
        <v>64 - SAUCÈDE</v>
      </c>
      <c r="R3640" s="146">
        <v>44563</v>
      </c>
      <c r="S3640" s="146">
        <v>44658</v>
      </c>
      <c r="T3640" s="80" t="s">
        <v>1399</v>
      </c>
    </row>
    <row r="3641" spans="14:20">
      <c r="N3641" s="80">
        <v>64</v>
      </c>
      <c r="O3641" s="80">
        <v>64509</v>
      </c>
      <c r="P3641" s="80" t="s">
        <v>3839</v>
      </c>
      <c r="Q3641" s="15" t="str">
        <f t="shared" si="56"/>
        <v>64 - SAUGUIS-SAINT-ÉTIENNE</v>
      </c>
      <c r="R3641" s="146">
        <v>44576</v>
      </c>
      <c r="S3641" s="146">
        <v>44652</v>
      </c>
      <c r="T3641" s="80" t="s">
        <v>213</v>
      </c>
    </row>
    <row r="3642" spans="14:20">
      <c r="N3642" s="80">
        <v>64</v>
      </c>
      <c r="O3642" s="80">
        <v>64510</v>
      </c>
      <c r="P3642" s="80" t="s">
        <v>3840</v>
      </c>
      <c r="Q3642" s="15" t="str">
        <f t="shared" si="56"/>
        <v>64 - SAULT-DE-NAVAILLES</v>
      </c>
      <c r="R3642" s="146">
        <v>44555</v>
      </c>
      <c r="S3642" s="146">
        <v>44677</v>
      </c>
      <c r="T3642" s="80" t="s">
        <v>213</v>
      </c>
    </row>
    <row r="3643" spans="14:20">
      <c r="N3643" s="80">
        <v>64</v>
      </c>
      <c r="O3643" s="80">
        <v>64511</v>
      </c>
      <c r="P3643" s="80" t="s">
        <v>3841</v>
      </c>
      <c r="Q3643" s="15" t="str">
        <f t="shared" si="56"/>
        <v>64 - SAUVAGNON</v>
      </c>
      <c r="R3643" s="146">
        <v>44588</v>
      </c>
      <c r="S3643" s="146">
        <v>44676</v>
      </c>
      <c r="T3643" s="80" t="s">
        <v>213</v>
      </c>
    </row>
    <row r="3644" spans="14:20">
      <c r="N3644" s="80">
        <v>64</v>
      </c>
      <c r="O3644" s="80">
        <v>64512</v>
      </c>
      <c r="P3644" s="80" t="s">
        <v>3842</v>
      </c>
      <c r="Q3644" s="15" t="str">
        <f t="shared" si="56"/>
        <v>64 - SAUVELADE</v>
      </c>
      <c r="R3644" s="146">
        <v>44577</v>
      </c>
      <c r="S3644" s="146">
        <v>44660</v>
      </c>
      <c r="T3644" s="80" t="s">
        <v>213</v>
      </c>
    </row>
    <row r="3645" spans="14:20">
      <c r="N3645" s="80">
        <v>64</v>
      </c>
      <c r="O3645" s="80">
        <v>64513</v>
      </c>
      <c r="P3645" s="80" t="s">
        <v>3843</v>
      </c>
      <c r="Q3645" s="15" t="str">
        <f t="shared" si="56"/>
        <v>64 - SAUVETERRE-DE-BÉARN</v>
      </c>
      <c r="R3645" s="146">
        <v>44579</v>
      </c>
      <c r="S3645" s="146">
        <v>44676</v>
      </c>
      <c r="T3645" s="80" t="s">
        <v>213</v>
      </c>
    </row>
    <row r="3646" spans="14:20">
      <c r="N3646" s="80">
        <v>64</v>
      </c>
      <c r="O3646" s="80">
        <v>64514</v>
      </c>
      <c r="P3646" s="80" t="s">
        <v>3844</v>
      </c>
      <c r="Q3646" s="15" t="str">
        <f t="shared" si="56"/>
        <v>64 - SÉBY</v>
      </c>
      <c r="R3646" s="146">
        <v>44573</v>
      </c>
      <c r="S3646" s="146">
        <v>44676</v>
      </c>
      <c r="T3646" s="80" t="s">
        <v>213</v>
      </c>
    </row>
    <row r="3647" spans="14:20">
      <c r="N3647" s="80">
        <v>64</v>
      </c>
      <c r="O3647" s="80">
        <v>64515</v>
      </c>
      <c r="P3647" s="80" t="s">
        <v>3845</v>
      </c>
      <c r="Q3647" s="15" t="str">
        <f t="shared" si="56"/>
        <v>64 - SEDZE-MAUBECQ</v>
      </c>
      <c r="R3647" s="146">
        <v>44560</v>
      </c>
      <c r="S3647" s="146">
        <v>44676</v>
      </c>
      <c r="T3647" s="80" t="s">
        <v>213</v>
      </c>
    </row>
    <row r="3648" spans="14:20">
      <c r="N3648" s="80">
        <v>64</v>
      </c>
      <c r="O3648" s="80">
        <v>64516</v>
      </c>
      <c r="P3648" s="80" t="s">
        <v>3846</v>
      </c>
      <c r="Q3648" s="15" t="str">
        <f t="shared" si="56"/>
        <v>64 - SEDZÈRE</v>
      </c>
      <c r="R3648" s="146">
        <v>44593</v>
      </c>
      <c r="S3648" s="146">
        <v>44676</v>
      </c>
      <c r="T3648" s="80" t="s">
        <v>213</v>
      </c>
    </row>
    <row r="3649" spans="14:20">
      <c r="N3649" s="80">
        <v>64</v>
      </c>
      <c r="O3649" s="80">
        <v>64517</v>
      </c>
      <c r="P3649" s="80" t="s">
        <v>3847</v>
      </c>
      <c r="Q3649" s="15" t="str">
        <f t="shared" si="56"/>
        <v>64 - SÉMÉACQ-BLACHON</v>
      </c>
      <c r="R3649" s="146">
        <v>44568</v>
      </c>
      <c r="S3649" s="146">
        <v>44652</v>
      </c>
      <c r="T3649" s="80" t="s">
        <v>213</v>
      </c>
    </row>
    <row r="3650" spans="14:20">
      <c r="N3650" s="80">
        <v>64</v>
      </c>
      <c r="O3650" s="80">
        <v>64518</v>
      </c>
      <c r="P3650" s="80" t="s">
        <v>3848</v>
      </c>
      <c r="Q3650" s="15" t="str">
        <f t="shared" si="56"/>
        <v>64 - SENDETS</v>
      </c>
      <c r="R3650" s="146">
        <v>44593</v>
      </c>
      <c r="S3650" s="146">
        <v>44676</v>
      </c>
      <c r="T3650" s="80" t="s">
        <v>213</v>
      </c>
    </row>
    <row r="3651" spans="14:20">
      <c r="N3651" s="80">
        <v>64</v>
      </c>
      <c r="O3651" s="80">
        <v>64519</v>
      </c>
      <c r="P3651" s="80" t="s">
        <v>3849</v>
      </c>
      <c r="Q3651" s="15" t="str">
        <f t="shared" si="56"/>
        <v>64 - SERRES-CASTET</v>
      </c>
      <c r="R3651" s="146">
        <v>44588</v>
      </c>
      <c r="S3651" s="146">
        <v>44676</v>
      </c>
      <c r="T3651" s="80" t="s">
        <v>213</v>
      </c>
    </row>
    <row r="3652" spans="14:20">
      <c r="N3652" s="80">
        <v>64</v>
      </c>
      <c r="O3652" s="80">
        <v>64520</v>
      </c>
      <c r="P3652" s="80" t="s">
        <v>3850</v>
      </c>
      <c r="Q3652" s="15" t="str">
        <f t="shared" si="56"/>
        <v>64 - SERRES-MORLAÀS</v>
      </c>
      <c r="R3652" s="146">
        <v>44593</v>
      </c>
      <c r="S3652" s="146">
        <v>44676</v>
      </c>
      <c r="T3652" s="80" t="s">
        <v>213</v>
      </c>
    </row>
    <row r="3653" spans="14:20">
      <c r="N3653" s="80">
        <v>64</v>
      </c>
      <c r="O3653" s="80">
        <v>64522</v>
      </c>
      <c r="P3653" s="80" t="s">
        <v>3851</v>
      </c>
      <c r="Q3653" s="15" t="str">
        <f t="shared" si="56"/>
        <v>64 - SÉVIGNACQ-MEYRACQ</v>
      </c>
      <c r="R3653" s="146">
        <v>44598</v>
      </c>
      <c r="S3653" s="146">
        <v>44660</v>
      </c>
      <c r="T3653" s="80" t="s">
        <v>213</v>
      </c>
    </row>
    <row r="3654" spans="14:20">
      <c r="N3654" s="80">
        <v>64</v>
      </c>
      <c r="O3654" s="80">
        <v>64523</v>
      </c>
      <c r="P3654" s="80" t="s">
        <v>3852</v>
      </c>
      <c r="Q3654" s="15" t="str">
        <f t="shared" si="56"/>
        <v>64 - SÉVIGNACQ</v>
      </c>
      <c r="R3654" s="146">
        <v>44569</v>
      </c>
      <c r="S3654" s="146">
        <v>44676</v>
      </c>
      <c r="T3654" s="80" t="s">
        <v>1399</v>
      </c>
    </row>
    <row r="3655" spans="14:20">
      <c r="N3655" s="80">
        <v>64</v>
      </c>
      <c r="O3655" s="80">
        <v>64524</v>
      </c>
      <c r="P3655" s="80" t="s">
        <v>3853</v>
      </c>
      <c r="Q3655" s="15" t="str">
        <f t="shared" si="56"/>
        <v>64 - SIMACOURBE</v>
      </c>
      <c r="R3655" s="146">
        <v>44560</v>
      </c>
      <c r="S3655" s="146">
        <v>44676</v>
      </c>
      <c r="T3655" s="80" t="s">
        <v>213</v>
      </c>
    </row>
    <row r="3656" spans="14:20">
      <c r="N3656" s="80">
        <v>64</v>
      </c>
      <c r="O3656" s="80">
        <v>64526</v>
      </c>
      <c r="P3656" s="80" t="s">
        <v>3854</v>
      </c>
      <c r="Q3656" s="15" t="str">
        <f t="shared" si="56"/>
        <v>64 - SOUMOULOU</v>
      </c>
      <c r="R3656" s="146">
        <v>44590</v>
      </c>
      <c r="S3656" s="146">
        <v>44660</v>
      </c>
      <c r="T3656" s="80" t="s">
        <v>213</v>
      </c>
    </row>
    <row r="3657" spans="14:20">
      <c r="N3657" s="80">
        <v>64</v>
      </c>
      <c r="O3657" s="80">
        <v>64529</v>
      </c>
      <c r="P3657" s="80" t="s">
        <v>3855</v>
      </c>
      <c r="Q3657" s="15" t="str">
        <f t="shared" si="56"/>
        <v>64 - SUS</v>
      </c>
      <c r="R3657" s="146">
        <v>44563</v>
      </c>
      <c r="S3657" s="146">
        <v>44660</v>
      </c>
      <c r="T3657" s="80" t="s">
        <v>213</v>
      </c>
    </row>
    <row r="3658" spans="14:20">
      <c r="N3658" s="80">
        <v>64</v>
      </c>
      <c r="O3658" s="80">
        <v>64530</v>
      </c>
      <c r="P3658" s="80" t="s">
        <v>3856</v>
      </c>
      <c r="Q3658" s="15" t="str">
        <f t="shared" si="56"/>
        <v>64 - SUSMIOU</v>
      </c>
      <c r="R3658" s="146">
        <v>44563</v>
      </c>
      <c r="S3658" s="146">
        <v>44660</v>
      </c>
      <c r="T3658" s="80" t="s">
        <v>213</v>
      </c>
    </row>
    <row r="3659" spans="14:20">
      <c r="N3659" s="80">
        <v>64</v>
      </c>
      <c r="O3659" s="80">
        <v>64531</v>
      </c>
      <c r="P3659" s="80" t="s">
        <v>3857</v>
      </c>
      <c r="Q3659" s="15" t="str">
        <f t="shared" si="56"/>
        <v>64 - TABAILLE-USQUAIN</v>
      </c>
      <c r="R3659" s="146">
        <v>44566</v>
      </c>
      <c r="S3659" s="146">
        <v>44666</v>
      </c>
      <c r="T3659" s="80" t="s">
        <v>213</v>
      </c>
    </row>
    <row r="3660" spans="14:20">
      <c r="N3660" s="80">
        <v>64</v>
      </c>
      <c r="O3660" s="80">
        <v>64532</v>
      </c>
      <c r="P3660" s="80" t="s">
        <v>3858</v>
      </c>
      <c r="Q3660" s="15" t="str">
        <f t="shared" ref="Q3660:Q3723" si="57">CONCATENATE(N3660," - ",P3660)</f>
        <v>64 - TADOUSSE-USSAU</v>
      </c>
      <c r="R3660" s="146">
        <v>44568</v>
      </c>
      <c r="S3660" s="146">
        <v>44676</v>
      </c>
      <c r="T3660" s="80" t="s">
        <v>213</v>
      </c>
    </row>
    <row r="3661" spans="14:20">
      <c r="N3661" s="80">
        <v>64</v>
      </c>
      <c r="O3661" s="80">
        <v>64534</v>
      </c>
      <c r="P3661" s="80" t="s">
        <v>3859</v>
      </c>
      <c r="Q3661" s="15" t="str">
        <f t="shared" si="57"/>
        <v>64 - TARON-SADIRAC-VIELLENAVE</v>
      </c>
      <c r="R3661" s="146">
        <v>44568</v>
      </c>
      <c r="S3661" s="146">
        <v>44677</v>
      </c>
      <c r="T3661" s="80" t="s">
        <v>213</v>
      </c>
    </row>
    <row r="3662" spans="14:20">
      <c r="N3662" s="80">
        <v>64</v>
      </c>
      <c r="O3662" s="80">
        <v>64536</v>
      </c>
      <c r="P3662" s="80" t="s">
        <v>3860</v>
      </c>
      <c r="Q3662" s="15" t="str">
        <f t="shared" si="57"/>
        <v>64 - THÈZE</v>
      </c>
      <c r="R3662" s="146">
        <v>44569</v>
      </c>
      <c r="S3662" s="146">
        <v>44676</v>
      </c>
      <c r="T3662" s="80" t="s">
        <v>213</v>
      </c>
    </row>
    <row r="3663" spans="14:20">
      <c r="N3663" s="80">
        <v>64</v>
      </c>
      <c r="O3663" s="80">
        <v>64537</v>
      </c>
      <c r="P3663" s="80" t="s">
        <v>3861</v>
      </c>
      <c r="Q3663" s="15" t="str">
        <f t="shared" si="57"/>
        <v>64 - TROIS-VILLES</v>
      </c>
      <c r="R3663" s="146">
        <v>44576</v>
      </c>
      <c r="S3663" s="146">
        <v>44652</v>
      </c>
      <c r="T3663" s="80" t="s">
        <v>213</v>
      </c>
    </row>
    <row r="3664" spans="14:20">
      <c r="N3664" s="80">
        <v>64</v>
      </c>
      <c r="O3664" s="80">
        <v>64539</v>
      </c>
      <c r="P3664" s="80" t="s">
        <v>3862</v>
      </c>
      <c r="Q3664" s="15" t="str">
        <f t="shared" si="57"/>
        <v>64 - UHART-MIXE</v>
      </c>
      <c r="R3664" s="146">
        <v>44572</v>
      </c>
      <c r="S3664" s="146">
        <v>44652</v>
      </c>
      <c r="T3664" s="80" t="s">
        <v>213</v>
      </c>
    </row>
    <row r="3665" spans="14:20">
      <c r="N3665" s="80">
        <v>64</v>
      </c>
      <c r="O3665" s="80">
        <v>64544</v>
      </c>
      <c r="P3665" s="80" t="s">
        <v>3863</v>
      </c>
      <c r="Q3665" s="15" t="str">
        <f t="shared" si="57"/>
        <v>64 - UROST</v>
      </c>
      <c r="R3665" s="146">
        <v>44560</v>
      </c>
      <c r="S3665" s="146">
        <v>44676</v>
      </c>
      <c r="T3665" s="80" t="s">
        <v>213</v>
      </c>
    </row>
    <row r="3666" spans="14:20">
      <c r="N3666" s="80">
        <v>64</v>
      </c>
      <c r="O3666" s="80">
        <v>64546</v>
      </c>
      <c r="P3666" s="80" t="s">
        <v>3864</v>
      </c>
      <c r="Q3666" s="15" t="str">
        <f t="shared" si="57"/>
        <v>64 - URT</v>
      </c>
      <c r="R3666" s="146">
        <v>44547</v>
      </c>
      <c r="S3666" s="146">
        <v>44652</v>
      </c>
      <c r="T3666" s="80" t="s">
        <v>213</v>
      </c>
    </row>
    <row r="3667" spans="14:20">
      <c r="N3667" s="80">
        <v>64</v>
      </c>
      <c r="O3667" s="80">
        <v>64548</v>
      </c>
      <c r="P3667" s="80" t="s">
        <v>3865</v>
      </c>
      <c r="Q3667" s="15" t="str">
        <f t="shared" si="57"/>
        <v>64 - UZAN</v>
      </c>
      <c r="R3667" s="146">
        <v>44553</v>
      </c>
      <c r="S3667" s="146">
        <v>44652</v>
      </c>
      <c r="T3667" s="80" t="s">
        <v>213</v>
      </c>
    </row>
    <row r="3668" spans="14:20">
      <c r="N3668" s="80">
        <v>64</v>
      </c>
      <c r="O3668" s="80">
        <v>64549</v>
      </c>
      <c r="P3668" s="80" t="s">
        <v>3866</v>
      </c>
      <c r="Q3668" s="15" t="str">
        <f t="shared" si="57"/>
        <v>64 - UZEIN</v>
      </c>
      <c r="R3668" s="146">
        <v>44593</v>
      </c>
      <c r="S3668" s="146">
        <v>44676</v>
      </c>
      <c r="T3668" s="80" t="s">
        <v>213</v>
      </c>
    </row>
    <row r="3669" spans="14:20">
      <c r="N3669" s="80">
        <v>64</v>
      </c>
      <c r="O3669" s="80">
        <v>64550</v>
      </c>
      <c r="P3669" s="80" t="s">
        <v>3867</v>
      </c>
      <c r="Q3669" s="15" t="str">
        <f t="shared" si="57"/>
        <v>64 - UZOS</v>
      </c>
      <c r="R3669" s="146">
        <v>44598</v>
      </c>
      <c r="S3669" s="146">
        <v>44660</v>
      </c>
      <c r="T3669" s="80" t="s">
        <v>213</v>
      </c>
    </row>
    <row r="3670" spans="14:20">
      <c r="N3670" s="80">
        <v>64</v>
      </c>
      <c r="O3670" s="80">
        <v>64551</v>
      </c>
      <c r="P3670" s="80" t="s">
        <v>3868</v>
      </c>
      <c r="Q3670" s="15" t="str">
        <f t="shared" si="57"/>
        <v>64 - VERDETS</v>
      </c>
      <c r="R3670" s="146">
        <v>44563</v>
      </c>
      <c r="S3670" s="146">
        <v>44652</v>
      </c>
      <c r="T3670" s="80" t="s">
        <v>213</v>
      </c>
    </row>
    <row r="3671" spans="14:20">
      <c r="N3671" s="80">
        <v>64</v>
      </c>
      <c r="O3671" s="80">
        <v>64552</v>
      </c>
      <c r="P3671" s="80" t="s">
        <v>3869</v>
      </c>
      <c r="Q3671" s="15" t="str">
        <f t="shared" si="57"/>
        <v>64 - VIALER</v>
      </c>
      <c r="R3671" s="146">
        <v>44568</v>
      </c>
      <c r="S3671" s="146">
        <v>44676</v>
      </c>
      <c r="T3671" s="80" t="s">
        <v>213</v>
      </c>
    </row>
    <row r="3672" spans="14:20">
      <c r="N3672" s="80">
        <v>64</v>
      </c>
      <c r="O3672" s="80">
        <v>64555</v>
      </c>
      <c r="P3672" s="80" t="s">
        <v>3870</v>
      </c>
      <c r="Q3672" s="15" t="str">
        <f t="shared" si="57"/>
        <v>64 - VIELLENAVE-DE-NAVARRENX</v>
      </c>
      <c r="R3672" s="146">
        <v>44565</v>
      </c>
      <c r="S3672" s="146">
        <v>44660</v>
      </c>
      <c r="T3672" s="80" t="s">
        <v>213</v>
      </c>
    </row>
    <row r="3673" spans="14:20">
      <c r="N3673" s="80">
        <v>64</v>
      </c>
      <c r="O3673" s="80">
        <v>64556</v>
      </c>
      <c r="P3673" s="80" t="s">
        <v>3871</v>
      </c>
      <c r="Q3673" s="15" t="str">
        <f t="shared" si="57"/>
        <v>64 - VIELLESÉGURE</v>
      </c>
      <c r="R3673" s="146">
        <v>44563</v>
      </c>
      <c r="S3673" s="146">
        <v>44660</v>
      </c>
      <c r="T3673" s="80" t="s">
        <v>213</v>
      </c>
    </row>
    <row r="3674" spans="14:20">
      <c r="N3674" s="80">
        <v>64</v>
      </c>
      <c r="O3674" s="80">
        <v>64557</v>
      </c>
      <c r="P3674" s="80" t="s">
        <v>3872</v>
      </c>
      <c r="Q3674" s="15" t="str">
        <f t="shared" si="57"/>
        <v>64 - VIGNES</v>
      </c>
      <c r="R3674" s="146">
        <v>44553</v>
      </c>
      <c r="S3674" s="146">
        <v>44676</v>
      </c>
      <c r="T3674" s="80" t="s">
        <v>213</v>
      </c>
    </row>
    <row r="3675" spans="14:20">
      <c r="N3675" s="80">
        <v>64</v>
      </c>
      <c r="O3675" s="80">
        <v>64559</v>
      </c>
      <c r="P3675" s="80" t="s">
        <v>3873</v>
      </c>
      <c r="Q3675" s="15" t="str">
        <f t="shared" si="57"/>
        <v>64 - VIODOS-ABENSE-DE-BAS</v>
      </c>
      <c r="R3675" s="146">
        <v>44566</v>
      </c>
      <c r="S3675" s="146">
        <v>44652</v>
      </c>
      <c r="T3675" s="80" t="s">
        <v>213</v>
      </c>
    </row>
    <row r="3676" spans="14:20">
      <c r="N3676" s="80">
        <v>64</v>
      </c>
      <c r="O3676" s="80">
        <v>64560</v>
      </c>
      <c r="P3676" s="80" t="s">
        <v>3874</v>
      </c>
      <c r="Q3676" s="15" t="str">
        <f t="shared" si="57"/>
        <v>64 - VIVEN</v>
      </c>
      <c r="R3676" s="146">
        <v>44573</v>
      </c>
      <c r="S3676" s="146">
        <v>44676</v>
      </c>
      <c r="T3676" s="80" t="s">
        <v>213</v>
      </c>
    </row>
    <row r="3677" spans="14:20">
      <c r="N3677" s="80">
        <v>65</v>
      </c>
      <c r="O3677" s="80">
        <v>65002</v>
      </c>
      <c r="P3677" s="80" t="s">
        <v>3875</v>
      </c>
      <c r="Q3677" s="15" t="str">
        <f t="shared" si="57"/>
        <v>65 - ADE</v>
      </c>
      <c r="R3677" s="146">
        <v>44571</v>
      </c>
      <c r="S3677" s="146">
        <v>44652</v>
      </c>
      <c r="T3677" s="80" t="s">
        <v>213</v>
      </c>
    </row>
    <row r="3678" spans="14:20">
      <c r="N3678" s="80">
        <v>65</v>
      </c>
      <c r="O3678" s="80">
        <v>65005</v>
      </c>
      <c r="P3678" s="80" t="s">
        <v>3876</v>
      </c>
      <c r="Q3678" s="15" t="str">
        <f t="shared" si="57"/>
        <v>65 - ALLIER</v>
      </c>
      <c r="R3678" s="146"/>
      <c r="S3678" s="146"/>
      <c r="T3678" s="80" t="s">
        <v>213</v>
      </c>
    </row>
    <row r="3679" spans="14:20">
      <c r="N3679" s="80">
        <v>65</v>
      </c>
      <c r="O3679" s="80">
        <v>65007</v>
      </c>
      <c r="P3679" s="80" t="s">
        <v>3877</v>
      </c>
      <c r="Q3679" s="15" t="str">
        <f t="shared" si="57"/>
        <v>65 - ANDREST</v>
      </c>
      <c r="R3679" s="146">
        <v>44580</v>
      </c>
      <c r="S3679" s="146">
        <v>44652</v>
      </c>
      <c r="T3679" s="80" t="s">
        <v>213</v>
      </c>
    </row>
    <row r="3680" spans="14:20">
      <c r="N3680" s="80">
        <v>65</v>
      </c>
      <c r="O3680" s="80">
        <v>65010</v>
      </c>
      <c r="P3680" s="80" t="s">
        <v>3878</v>
      </c>
      <c r="Q3680" s="15" t="str">
        <f t="shared" si="57"/>
        <v>65 - ANGOS</v>
      </c>
      <c r="R3680" s="146">
        <v>44608</v>
      </c>
      <c r="S3680" s="146">
        <v>44686</v>
      </c>
      <c r="T3680" s="80" t="s">
        <v>213</v>
      </c>
    </row>
    <row r="3681" spans="14:20">
      <c r="N3681" s="80">
        <v>65</v>
      </c>
      <c r="O3681" s="80">
        <v>65011</v>
      </c>
      <c r="P3681" s="80" t="s">
        <v>3879</v>
      </c>
      <c r="Q3681" s="15" t="str">
        <f t="shared" si="57"/>
        <v>65 - LES ANGLES</v>
      </c>
      <c r="R3681" s="146">
        <v>44571</v>
      </c>
      <c r="S3681" s="146">
        <v>44652</v>
      </c>
      <c r="T3681" s="80" t="s">
        <v>213</v>
      </c>
    </row>
    <row r="3682" spans="14:20">
      <c r="N3682" s="80">
        <v>65</v>
      </c>
      <c r="O3682" s="80">
        <v>65013</v>
      </c>
      <c r="P3682" s="80" t="s">
        <v>3880</v>
      </c>
      <c r="Q3682" s="15" t="str">
        <f t="shared" si="57"/>
        <v>65 - ANSOST</v>
      </c>
      <c r="R3682" s="146"/>
      <c r="S3682" s="146"/>
      <c r="T3682" s="80" t="s">
        <v>213</v>
      </c>
    </row>
    <row r="3683" spans="14:20">
      <c r="N3683" s="80">
        <v>65</v>
      </c>
      <c r="O3683" s="80">
        <v>65015</v>
      </c>
      <c r="P3683" s="80" t="s">
        <v>3881</v>
      </c>
      <c r="Q3683" s="15" t="str">
        <f t="shared" si="57"/>
        <v>65 - ANTIN</v>
      </c>
      <c r="R3683" s="146">
        <v>44604</v>
      </c>
      <c r="S3683" s="146">
        <v>44686</v>
      </c>
      <c r="T3683" s="80" t="s">
        <v>1399</v>
      </c>
    </row>
    <row r="3684" spans="14:20">
      <c r="N3684" s="80">
        <v>65</v>
      </c>
      <c r="O3684" s="80">
        <v>65016</v>
      </c>
      <c r="P3684" s="80" t="s">
        <v>3882</v>
      </c>
      <c r="Q3684" s="15" t="str">
        <f t="shared" si="57"/>
        <v>65 - ANTIST</v>
      </c>
      <c r="R3684" s="146"/>
      <c r="S3684" s="146"/>
      <c r="T3684" s="80" t="s">
        <v>213</v>
      </c>
    </row>
    <row r="3685" spans="14:20">
      <c r="N3685" s="80">
        <v>65</v>
      </c>
      <c r="O3685" s="80">
        <v>65019</v>
      </c>
      <c r="P3685" s="80" t="s">
        <v>3883</v>
      </c>
      <c r="Q3685" s="15" t="str">
        <f t="shared" si="57"/>
        <v>65 - ARCIZAC-ADOUR</v>
      </c>
      <c r="R3685" s="146"/>
      <c r="S3685" s="146"/>
      <c r="T3685" s="80" t="s">
        <v>213</v>
      </c>
    </row>
    <row r="3686" spans="14:20">
      <c r="N3686" s="80">
        <v>65</v>
      </c>
      <c r="O3686" s="80">
        <v>65020</v>
      </c>
      <c r="P3686" s="80" t="s">
        <v>3884</v>
      </c>
      <c r="Q3686" s="15" t="str">
        <f t="shared" si="57"/>
        <v>65 - ARCIZAC-EZ-ANGLES</v>
      </c>
      <c r="R3686" s="146">
        <v>44571</v>
      </c>
      <c r="S3686" s="146">
        <v>44652</v>
      </c>
      <c r="T3686" s="80" t="s">
        <v>213</v>
      </c>
    </row>
    <row r="3687" spans="14:20">
      <c r="N3687" s="80">
        <v>65</v>
      </c>
      <c r="O3687" s="80">
        <v>65026</v>
      </c>
      <c r="P3687" s="80" t="s">
        <v>3885</v>
      </c>
      <c r="Q3687" s="15" t="str">
        <f t="shared" si="57"/>
        <v>65 - ARIES-ESPENAN</v>
      </c>
      <c r="R3687" s="146">
        <v>44622</v>
      </c>
      <c r="S3687" s="146">
        <v>44686</v>
      </c>
      <c r="T3687" s="80" t="s">
        <v>213</v>
      </c>
    </row>
    <row r="3688" spans="14:20">
      <c r="N3688" s="80">
        <v>65</v>
      </c>
      <c r="O3688" s="80">
        <v>65033</v>
      </c>
      <c r="P3688" s="80" t="s">
        <v>3886</v>
      </c>
      <c r="Q3688" s="15" t="str">
        <f t="shared" si="57"/>
        <v>65 - ARRODETS-EZ-ANGLES</v>
      </c>
      <c r="R3688" s="146"/>
      <c r="S3688" s="146"/>
      <c r="T3688" s="80" t="s">
        <v>213</v>
      </c>
    </row>
    <row r="3689" spans="14:20">
      <c r="N3689" s="80">
        <v>65</v>
      </c>
      <c r="O3689" s="80">
        <v>65035</v>
      </c>
      <c r="P3689" s="80" t="s">
        <v>3887</v>
      </c>
      <c r="Q3689" s="15" t="str">
        <f t="shared" si="57"/>
        <v>65 - ARTAGNAN</v>
      </c>
      <c r="R3689" s="146">
        <v>44580</v>
      </c>
      <c r="S3689" s="146">
        <v>44652</v>
      </c>
      <c r="T3689" s="80" t="s">
        <v>213</v>
      </c>
    </row>
    <row r="3690" spans="14:20">
      <c r="N3690" s="80">
        <v>65</v>
      </c>
      <c r="O3690" s="80">
        <v>65038</v>
      </c>
      <c r="P3690" s="80" t="s">
        <v>3888</v>
      </c>
      <c r="Q3690" s="15" t="str">
        <f t="shared" si="57"/>
        <v>65 - ARTIGUES</v>
      </c>
      <c r="R3690" s="146">
        <v>44571</v>
      </c>
      <c r="S3690" s="146">
        <v>44652</v>
      </c>
      <c r="T3690" s="80" t="s">
        <v>213</v>
      </c>
    </row>
    <row r="3691" spans="14:20">
      <c r="N3691" s="80">
        <v>65</v>
      </c>
      <c r="O3691" s="80">
        <v>65040</v>
      </c>
      <c r="P3691" s="80" t="s">
        <v>3889</v>
      </c>
      <c r="Q3691" s="15" t="str">
        <f t="shared" si="57"/>
        <v>65 - ASPIN-EN-LAVEDAN</v>
      </c>
      <c r="R3691" s="146">
        <v>44571</v>
      </c>
      <c r="S3691" s="146">
        <v>44652</v>
      </c>
      <c r="T3691" s="80" t="s">
        <v>213</v>
      </c>
    </row>
    <row r="3692" spans="14:20">
      <c r="N3692" s="80">
        <v>65</v>
      </c>
      <c r="O3692" s="80">
        <v>65043</v>
      </c>
      <c r="P3692" s="80" t="s">
        <v>3890</v>
      </c>
      <c r="Q3692" s="15" t="str">
        <f t="shared" si="57"/>
        <v>65 - ASTUGUE</v>
      </c>
      <c r="R3692" s="146"/>
      <c r="S3692" s="146"/>
      <c r="T3692" s="80" t="s">
        <v>213</v>
      </c>
    </row>
    <row r="3693" spans="14:20">
      <c r="N3693" s="80">
        <v>65</v>
      </c>
      <c r="O3693" s="80">
        <v>65044</v>
      </c>
      <c r="P3693" s="80" t="s">
        <v>3891</v>
      </c>
      <c r="Q3693" s="15" t="str">
        <f t="shared" si="57"/>
        <v>65 - AUBAREDE</v>
      </c>
      <c r="R3693" s="146">
        <v>44604</v>
      </c>
      <c r="S3693" s="146">
        <v>44686</v>
      </c>
      <c r="T3693" s="80" t="s">
        <v>213</v>
      </c>
    </row>
    <row r="3694" spans="14:20">
      <c r="N3694" s="80">
        <v>65</v>
      </c>
      <c r="O3694" s="80">
        <v>65047</v>
      </c>
      <c r="P3694" s="80" t="s">
        <v>3892</v>
      </c>
      <c r="Q3694" s="15" t="str">
        <f t="shared" si="57"/>
        <v>65 - AUREILHAN</v>
      </c>
      <c r="R3694" s="146">
        <v>44580</v>
      </c>
      <c r="S3694" s="146">
        <v>44686</v>
      </c>
      <c r="T3694" s="80" t="s">
        <v>213</v>
      </c>
    </row>
    <row r="3695" spans="14:20">
      <c r="N3695" s="80">
        <v>65</v>
      </c>
      <c r="O3695" s="80">
        <v>65048</v>
      </c>
      <c r="P3695" s="80" t="s">
        <v>1155</v>
      </c>
      <c r="Q3695" s="15" t="str">
        <f t="shared" si="57"/>
        <v>65 - AURENSAN</v>
      </c>
      <c r="R3695" s="146">
        <v>44580</v>
      </c>
      <c r="S3695" s="146">
        <v>44686</v>
      </c>
      <c r="T3695" s="80" t="s">
        <v>213</v>
      </c>
    </row>
    <row r="3696" spans="14:20">
      <c r="N3696" s="80">
        <v>65</v>
      </c>
      <c r="O3696" s="80">
        <v>65049</v>
      </c>
      <c r="P3696" s="80" t="s">
        <v>3893</v>
      </c>
      <c r="Q3696" s="15" t="str">
        <f t="shared" si="57"/>
        <v>65 - AURIEBAT</v>
      </c>
      <c r="R3696" s="146">
        <v>44581</v>
      </c>
      <c r="S3696" s="146">
        <v>44652</v>
      </c>
      <c r="T3696" s="80" t="s">
        <v>213</v>
      </c>
    </row>
    <row r="3697" spans="14:20">
      <c r="N3697" s="80">
        <v>65</v>
      </c>
      <c r="O3697" s="80">
        <v>65052</v>
      </c>
      <c r="P3697" s="80" t="s">
        <v>3894</v>
      </c>
      <c r="Q3697" s="15" t="str">
        <f t="shared" si="57"/>
        <v>65 - AVERAN</v>
      </c>
      <c r="R3697" s="146">
        <v>44571</v>
      </c>
      <c r="S3697" s="146">
        <v>44652</v>
      </c>
      <c r="T3697" s="80" t="s">
        <v>213</v>
      </c>
    </row>
    <row r="3698" spans="14:20">
      <c r="N3698" s="80">
        <v>65</v>
      </c>
      <c r="O3698" s="80">
        <v>65057</v>
      </c>
      <c r="P3698" s="80" t="s">
        <v>3895</v>
      </c>
      <c r="Q3698" s="15" t="str">
        <f t="shared" si="57"/>
        <v>65 - AZEREIX</v>
      </c>
      <c r="R3698" s="146">
        <v>44571</v>
      </c>
      <c r="S3698" s="146">
        <v>44652</v>
      </c>
      <c r="T3698" s="80" t="s">
        <v>213</v>
      </c>
    </row>
    <row r="3699" spans="14:20">
      <c r="N3699" s="80">
        <v>65</v>
      </c>
      <c r="O3699" s="80">
        <v>65061</v>
      </c>
      <c r="P3699" s="80" t="s">
        <v>3896</v>
      </c>
      <c r="Q3699" s="15" t="str">
        <f t="shared" si="57"/>
        <v>65 - BARBACHEN</v>
      </c>
      <c r="R3699" s="146"/>
      <c r="S3699" s="146"/>
      <c r="T3699" s="80" t="s">
        <v>213</v>
      </c>
    </row>
    <row r="3700" spans="14:20">
      <c r="N3700" s="80">
        <v>65</v>
      </c>
      <c r="O3700" s="80">
        <v>65062</v>
      </c>
      <c r="P3700" s="80" t="s">
        <v>3897</v>
      </c>
      <c r="Q3700" s="15" t="str">
        <f t="shared" si="57"/>
        <v>65 - BARBAZAN-DEBAT</v>
      </c>
      <c r="R3700" s="146">
        <v>44608</v>
      </c>
      <c r="S3700" s="146">
        <v>44686</v>
      </c>
      <c r="T3700" s="80" t="s">
        <v>213</v>
      </c>
    </row>
    <row r="3701" spans="14:20">
      <c r="N3701" s="80">
        <v>65</v>
      </c>
      <c r="O3701" s="80">
        <v>65063</v>
      </c>
      <c r="P3701" s="80" t="s">
        <v>3898</v>
      </c>
      <c r="Q3701" s="15" t="str">
        <f t="shared" si="57"/>
        <v>65 - BARBAZAN-DESSUS</v>
      </c>
      <c r="R3701" s="146"/>
      <c r="S3701" s="146"/>
      <c r="T3701" s="80" t="s">
        <v>213</v>
      </c>
    </row>
    <row r="3702" spans="14:20">
      <c r="N3702" s="80">
        <v>65</v>
      </c>
      <c r="O3702" s="80">
        <v>65065</v>
      </c>
      <c r="P3702" s="80" t="s">
        <v>3899</v>
      </c>
      <c r="Q3702" s="15" t="str">
        <f t="shared" si="57"/>
        <v>65 - BARLEST</v>
      </c>
      <c r="R3702" s="146">
        <v>44571</v>
      </c>
      <c r="S3702" s="146">
        <v>44652</v>
      </c>
      <c r="T3702" s="80" t="s">
        <v>213</v>
      </c>
    </row>
    <row r="3703" spans="14:20">
      <c r="N3703" s="80">
        <v>65</v>
      </c>
      <c r="O3703" s="80">
        <v>65067</v>
      </c>
      <c r="P3703" s="80" t="s">
        <v>3900</v>
      </c>
      <c r="Q3703" s="15" t="str">
        <f t="shared" si="57"/>
        <v>65 - BARRY</v>
      </c>
      <c r="R3703" s="146">
        <v>44571</v>
      </c>
      <c r="S3703" s="146">
        <v>44652</v>
      </c>
      <c r="T3703" s="80" t="s">
        <v>213</v>
      </c>
    </row>
    <row r="3704" spans="14:20">
      <c r="N3704" s="80">
        <v>65</v>
      </c>
      <c r="O3704" s="80">
        <v>65068</v>
      </c>
      <c r="P3704" s="80" t="s">
        <v>3901</v>
      </c>
      <c r="Q3704" s="15" t="str">
        <f t="shared" si="57"/>
        <v>65 - BARTHE</v>
      </c>
      <c r="R3704" s="146">
        <v>44622</v>
      </c>
      <c r="S3704" s="146">
        <v>44686</v>
      </c>
      <c r="T3704" s="80" t="s">
        <v>213</v>
      </c>
    </row>
    <row r="3705" spans="14:20">
      <c r="N3705" s="80">
        <v>65</v>
      </c>
      <c r="O3705" s="80">
        <v>65070</v>
      </c>
      <c r="P3705" s="80" t="s">
        <v>3902</v>
      </c>
      <c r="Q3705" s="15" t="str">
        <f t="shared" si="57"/>
        <v>65 - BARTRES</v>
      </c>
      <c r="R3705" s="146">
        <v>44571</v>
      </c>
      <c r="S3705" s="146">
        <v>44652</v>
      </c>
      <c r="T3705" s="80" t="s">
        <v>213</v>
      </c>
    </row>
    <row r="3706" spans="14:20">
      <c r="N3706" s="80">
        <v>65</v>
      </c>
      <c r="O3706" s="80">
        <v>65072</v>
      </c>
      <c r="P3706" s="80" t="s">
        <v>3903</v>
      </c>
      <c r="Q3706" s="15" t="str">
        <f t="shared" si="57"/>
        <v>65 - BAZET</v>
      </c>
      <c r="R3706" s="146">
        <v>44580</v>
      </c>
      <c r="S3706" s="146">
        <v>44686</v>
      </c>
      <c r="T3706" s="80" t="s">
        <v>213</v>
      </c>
    </row>
    <row r="3707" spans="14:20">
      <c r="N3707" s="80">
        <v>65</v>
      </c>
      <c r="O3707" s="80">
        <v>65073</v>
      </c>
      <c r="P3707" s="80" t="s">
        <v>3904</v>
      </c>
      <c r="Q3707" s="15" t="str">
        <f t="shared" si="57"/>
        <v>65 - BAZILLAC</v>
      </c>
      <c r="R3707" s="146">
        <v>44580</v>
      </c>
      <c r="S3707" s="146">
        <v>44686</v>
      </c>
      <c r="T3707" s="80" t="s">
        <v>213</v>
      </c>
    </row>
    <row r="3708" spans="14:20">
      <c r="N3708" s="80">
        <v>65</v>
      </c>
      <c r="O3708" s="80">
        <v>65080</v>
      </c>
      <c r="P3708" s="80" t="s">
        <v>3905</v>
      </c>
      <c r="Q3708" s="15" t="str">
        <f t="shared" si="57"/>
        <v>65 - BENAC</v>
      </c>
      <c r="R3708" s="146">
        <v>44571</v>
      </c>
      <c r="S3708" s="146">
        <v>44652</v>
      </c>
      <c r="T3708" s="80" t="s">
        <v>213</v>
      </c>
    </row>
    <row r="3709" spans="14:20">
      <c r="N3709" s="80">
        <v>65</v>
      </c>
      <c r="O3709" s="80">
        <v>65083</v>
      </c>
      <c r="P3709" s="80" t="s">
        <v>3906</v>
      </c>
      <c r="Q3709" s="15" t="str">
        <f t="shared" si="57"/>
        <v>65 - BERNAC-DEBAT</v>
      </c>
      <c r="R3709" s="146"/>
      <c r="S3709" s="146"/>
      <c r="T3709" s="80" t="s">
        <v>213</v>
      </c>
    </row>
    <row r="3710" spans="14:20">
      <c r="N3710" s="80">
        <v>65</v>
      </c>
      <c r="O3710" s="80">
        <v>65084</v>
      </c>
      <c r="P3710" s="80" t="s">
        <v>3907</v>
      </c>
      <c r="Q3710" s="15" t="str">
        <f t="shared" si="57"/>
        <v>65 - BERNAC-DESSUS</v>
      </c>
      <c r="R3710" s="146"/>
      <c r="S3710" s="146"/>
      <c r="T3710" s="80" t="s">
        <v>213</v>
      </c>
    </row>
    <row r="3711" spans="14:20">
      <c r="N3711" s="80">
        <v>65</v>
      </c>
      <c r="O3711" s="80">
        <v>65085</v>
      </c>
      <c r="P3711" s="80" t="s">
        <v>3908</v>
      </c>
      <c r="Q3711" s="15" t="str">
        <f t="shared" si="57"/>
        <v>65 - BERNADETS-DEBAT</v>
      </c>
      <c r="R3711" s="146">
        <v>44604</v>
      </c>
      <c r="S3711" s="146">
        <v>44686</v>
      </c>
      <c r="T3711" s="80" t="s">
        <v>213</v>
      </c>
    </row>
    <row r="3712" spans="14:20">
      <c r="N3712" s="80">
        <v>65</v>
      </c>
      <c r="O3712" s="80">
        <v>65086</v>
      </c>
      <c r="P3712" s="80" t="s">
        <v>3909</v>
      </c>
      <c r="Q3712" s="15" t="str">
        <f t="shared" si="57"/>
        <v>65 - BERNADETS-DESSUS</v>
      </c>
      <c r="R3712" s="146">
        <v>44604</v>
      </c>
      <c r="S3712" s="146">
        <v>44686</v>
      </c>
      <c r="T3712" s="80" t="s">
        <v>213</v>
      </c>
    </row>
    <row r="3713" spans="14:20">
      <c r="N3713" s="80">
        <v>65</v>
      </c>
      <c r="O3713" s="80">
        <v>65088</v>
      </c>
      <c r="P3713" s="80" t="s">
        <v>3910</v>
      </c>
      <c r="Q3713" s="15" t="str">
        <f t="shared" si="57"/>
        <v>65 - BETBEZE</v>
      </c>
      <c r="R3713" s="146">
        <v>44617</v>
      </c>
      <c r="S3713" s="146">
        <v>44686</v>
      </c>
      <c r="T3713" s="80" t="s">
        <v>213</v>
      </c>
    </row>
    <row r="3714" spans="14:20">
      <c r="N3714" s="80">
        <v>65</v>
      </c>
      <c r="O3714" s="80">
        <v>65090</v>
      </c>
      <c r="P3714" s="80" t="s">
        <v>3911</v>
      </c>
      <c r="Q3714" s="15" t="str">
        <f t="shared" si="57"/>
        <v>65 - BETPOUY</v>
      </c>
      <c r="R3714" s="146">
        <v>44622</v>
      </c>
      <c r="S3714" s="146">
        <v>44686</v>
      </c>
      <c r="T3714" s="80" t="s">
        <v>213</v>
      </c>
    </row>
    <row r="3715" spans="14:20">
      <c r="N3715" s="80">
        <v>65</v>
      </c>
      <c r="O3715" s="80">
        <v>65095</v>
      </c>
      <c r="P3715" s="80" t="s">
        <v>3912</v>
      </c>
      <c r="Q3715" s="15" t="str">
        <f t="shared" si="57"/>
        <v>65 - BONNEFONT</v>
      </c>
      <c r="R3715" s="146">
        <v>44604</v>
      </c>
      <c r="S3715" s="146">
        <v>44686</v>
      </c>
      <c r="T3715" s="80" t="s">
        <v>213</v>
      </c>
    </row>
    <row r="3716" spans="14:20">
      <c r="N3716" s="80">
        <v>65</v>
      </c>
      <c r="O3716" s="80">
        <v>65100</v>
      </c>
      <c r="P3716" s="80" t="s">
        <v>3913</v>
      </c>
      <c r="Q3716" s="15" t="str">
        <f t="shared" si="57"/>
        <v>65 - BORDERES-SUR-L'ECHEZ</v>
      </c>
      <c r="R3716" s="146">
        <v>44580</v>
      </c>
      <c r="S3716" s="146">
        <v>44686</v>
      </c>
      <c r="T3716" s="80" t="s">
        <v>213</v>
      </c>
    </row>
    <row r="3717" spans="14:20">
      <c r="N3717" s="80">
        <v>65</v>
      </c>
      <c r="O3717" s="80">
        <v>65101</v>
      </c>
      <c r="P3717" s="80" t="s">
        <v>3576</v>
      </c>
      <c r="Q3717" s="15" t="str">
        <f t="shared" si="57"/>
        <v>65 - BORDES</v>
      </c>
      <c r="R3717" s="146">
        <v>44604</v>
      </c>
      <c r="S3717" s="146">
        <v>44686</v>
      </c>
      <c r="T3717" s="80" t="s">
        <v>213</v>
      </c>
    </row>
    <row r="3718" spans="14:20">
      <c r="N3718" s="80">
        <v>65</v>
      </c>
      <c r="O3718" s="80">
        <v>65102</v>
      </c>
      <c r="P3718" s="80" t="s">
        <v>3914</v>
      </c>
      <c r="Q3718" s="15" t="str">
        <f t="shared" si="57"/>
        <v>65 - BOUILH-DEVANT</v>
      </c>
      <c r="R3718" s="146">
        <v>44604</v>
      </c>
      <c r="S3718" s="146">
        <v>44686</v>
      </c>
      <c r="T3718" s="80" t="s">
        <v>213</v>
      </c>
    </row>
    <row r="3719" spans="14:20">
      <c r="N3719" s="80">
        <v>65</v>
      </c>
      <c r="O3719" s="80">
        <v>65103</v>
      </c>
      <c r="P3719" s="80" t="s">
        <v>3915</v>
      </c>
      <c r="Q3719" s="15" t="str">
        <f t="shared" si="57"/>
        <v>65 - BOUILH-PEREUILH</v>
      </c>
      <c r="R3719" s="146">
        <v>44604</v>
      </c>
      <c r="S3719" s="146">
        <v>44686</v>
      </c>
      <c r="T3719" s="80" t="s">
        <v>213</v>
      </c>
    </row>
    <row r="3720" spans="14:20">
      <c r="N3720" s="80">
        <v>65</v>
      </c>
      <c r="O3720" s="80">
        <v>65104</v>
      </c>
      <c r="P3720" s="80" t="s">
        <v>3916</v>
      </c>
      <c r="Q3720" s="15" t="str">
        <f t="shared" si="57"/>
        <v>65 - BOULIN</v>
      </c>
      <c r="R3720" s="146">
        <v>44580</v>
      </c>
      <c r="S3720" s="146">
        <v>44686</v>
      </c>
      <c r="T3720" s="80" t="s">
        <v>213</v>
      </c>
    </row>
    <row r="3721" spans="14:20">
      <c r="N3721" s="80">
        <v>65</v>
      </c>
      <c r="O3721" s="80">
        <v>65107</v>
      </c>
      <c r="P3721" s="80" t="s">
        <v>3917</v>
      </c>
      <c r="Q3721" s="15" t="str">
        <f t="shared" si="57"/>
        <v>65 - BOURREAC</v>
      </c>
      <c r="R3721" s="146">
        <v>44571</v>
      </c>
      <c r="S3721" s="146">
        <v>44652</v>
      </c>
      <c r="T3721" s="80" t="s">
        <v>213</v>
      </c>
    </row>
    <row r="3722" spans="14:20">
      <c r="N3722" s="80">
        <v>65</v>
      </c>
      <c r="O3722" s="80">
        <v>65108</v>
      </c>
      <c r="P3722" s="80" t="s">
        <v>3918</v>
      </c>
      <c r="Q3722" s="15" t="str">
        <f t="shared" si="57"/>
        <v>65 - BOURS</v>
      </c>
      <c r="R3722" s="146">
        <v>44580</v>
      </c>
      <c r="S3722" s="146">
        <v>44686</v>
      </c>
      <c r="T3722" s="80" t="s">
        <v>213</v>
      </c>
    </row>
    <row r="3723" spans="14:20">
      <c r="N3723" s="80">
        <v>65</v>
      </c>
      <c r="O3723" s="80">
        <v>65110</v>
      </c>
      <c r="P3723" s="80" t="s">
        <v>3919</v>
      </c>
      <c r="Q3723" s="15" t="str">
        <f t="shared" si="57"/>
        <v>65 - BUGARD</v>
      </c>
      <c r="R3723" s="146">
        <v>44604</v>
      </c>
      <c r="S3723" s="146">
        <v>44686</v>
      </c>
      <c r="T3723" s="80" t="s">
        <v>213</v>
      </c>
    </row>
    <row r="3724" spans="14:20">
      <c r="N3724" s="80">
        <v>65</v>
      </c>
      <c r="O3724" s="80">
        <v>65113</v>
      </c>
      <c r="P3724" s="80" t="s">
        <v>3920</v>
      </c>
      <c r="Q3724" s="15" t="str">
        <f t="shared" ref="Q3724:Q3787" si="58">CONCATENATE(N3724," - ",P3724)</f>
        <v>65 - BURG</v>
      </c>
      <c r="R3724" s="146">
        <v>44604</v>
      </c>
      <c r="S3724" s="146">
        <v>44686</v>
      </c>
      <c r="T3724" s="80" t="s">
        <v>213</v>
      </c>
    </row>
    <row r="3725" spans="14:20">
      <c r="N3725" s="80">
        <v>65</v>
      </c>
      <c r="O3725" s="80">
        <v>65114</v>
      </c>
      <c r="P3725" s="80" t="s">
        <v>3921</v>
      </c>
      <c r="Q3725" s="15" t="str">
        <f t="shared" si="58"/>
        <v>65 - BUZON</v>
      </c>
      <c r="R3725" s="146"/>
      <c r="S3725" s="146"/>
      <c r="T3725" s="80" t="s">
        <v>213</v>
      </c>
    </row>
    <row r="3726" spans="14:20">
      <c r="N3726" s="80">
        <v>65</v>
      </c>
      <c r="O3726" s="80">
        <v>65115</v>
      </c>
      <c r="P3726" s="80" t="s">
        <v>3922</v>
      </c>
      <c r="Q3726" s="15" t="str">
        <f t="shared" si="58"/>
        <v>65 - CABANAC</v>
      </c>
      <c r="R3726" s="146">
        <v>44604</v>
      </c>
      <c r="S3726" s="146">
        <v>44686</v>
      </c>
      <c r="T3726" s="80" t="s">
        <v>213</v>
      </c>
    </row>
    <row r="3727" spans="14:20">
      <c r="N3727" s="80">
        <v>65</v>
      </c>
      <c r="O3727" s="80">
        <v>65119</v>
      </c>
      <c r="P3727" s="80" t="s">
        <v>3923</v>
      </c>
      <c r="Q3727" s="15" t="str">
        <f t="shared" si="58"/>
        <v>65 - CAIXON</v>
      </c>
      <c r="R3727" s="146">
        <v>44561</v>
      </c>
      <c r="S3727" s="146">
        <v>44686</v>
      </c>
      <c r="T3727" s="80" t="s">
        <v>213</v>
      </c>
    </row>
    <row r="3728" spans="14:20">
      <c r="N3728" s="80">
        <v>65</v>
      </c>
      <c r="O3728" s="80">
        <v>65120</v>
      </c>
      <c r="P3728" s="80" t="s">
        <v>3924</v>
      </c>
      <c r="Q3728" s="15" t="str">
        <f t="shared" si="58"/>
        <v>65 - CALAVANTE</v>
      </c>
      <c r="R3728" s="146">
        <v>44608</v>
      </c>
      <c r="S3728" s="146">
        <v>44686</v>
      </c>
      <c r="T3728" s="80" t="s">
        <v>213</v>
      </c>
    </row>
    <row r="3729" spans="14:20">
      <c r="N3729" s="80">
        <v>65</v>
      </c>
      <c r="O3729" s="80">
        <v>65121</v>
      </c>
      <c r="P3729" s="80" t="s">
        <v>3925</v>
      </c>
      <c r="Q3729" s="15" t="str">
        <f t="shared" si="58"/>
        <v>65 - CAMALES</v>
      </c>
      <c r="R3729" s="146">
        <v>44580</v>
      </c>
      <c r="S3729" s="146">
        <v>44652</v>
      </c>
      <c r="T3729" s="80" t="s">
        <v>213</v>
      </c>
    </row>
    <row r="3730" spans="14:20">
      <c r="N3730" s="80">
        <v>65</v>
      </c>
      <c r="O3730" s="80">
        <v>65126</v>
      </c>
      <c r="P3730" s="80" t="s">
        <v>3926</v>
      </c>
      <c r="Q3730" s="15" t="str">
        <f t="shared" si="58"/>
        <v>65 - CAMPUZAN</v>
      </c>
      <c r="R3730" s="146">
        <v>44616</v>
      </c>
      <c r="S3730" s="146">
        <v>44686</v>
      </c>
      <c r="T3730" s="80" t="s">
        <v>213</v>
      </c>
    </row>
    <row r="3731" spans="14:20">
      <c r="N3731" s="80">
        <v>65</v>
      </c>
      <c r="O3731" s="80">
        <v>65129</v>
      </c>
      <c r="P3731" s="80" t="s">
        <v>3927</v>
      </c>
      <c r="Q3731" s="15" t="str">
        <f t="shared" si="58"/>
        <v>65 - CASTELNAU-MAGNOAC</v>
      </c>
      <c r="R3731" s="146">
        <v>44617</v>
      </c>
      <c r="S3731" s="146">
        <v>44686</v>
      </c>
      <c r="T3731" s="80" t="s">
        <v>213</v>
      </c>
    </row>
    <row r="3732" spans="14:20">
      <c r="N3732" s="80">
        <v>65</v>
      </c>
      <c r="O3732" s="80">
        <v>65130</v>
      </c>
      <c r="P3732" s="80" t="s">
        <v>3928</v>
      </c>
      <c r="Q3732" s="15" t="str">
        <f t="shared" si="58"/>
        <v>65 - CASTELNAU-RIVIERE-BASSE</v>
      </c>
      <c r="R3732" s="146">
        <v>44574</v>
      </c>
      <c r="S3732" s="146">
        <v>44677</v>
      </c>
      <c r="T3732" s="80" t="s">
        <v>213</v>
      </c>
    </row>
    <row r="3733" spans="14:20">
      <c r="N3733" s="80">
        <v>65</v>
      </c>
      <c r="O3733" s="80">
        <v>65131</v>
      </c>
      <c r="P3733" s="80" t="s">
        <v>3929</v>
      </c>
      <c r="Q3733" s="15" t="str">
        <f t="shared" si="58"/>
        <v>65 - CASTELVIEILH</v>
      </c>
      <c r="R3733" s="146">
        <v>44604</v>
      </c>
      <c r="S3733" s="146">
        <v>44686</v>
      </c>
      <c r="T3733" s="80" t="s">
        <v>213</v>
      </c>
    </row>
    <row r="3734" spans="14:20">
      <c r="N3734" s="80">
        <v>65</v>
      </c>
      <c r="O3734" s="80">
        <v>65133</v>
      </c>
      <c r="P3734" s="80" t="s">
        <v>3930</v>
      </c>
      <c r="Q3734" s="15" t="str">
        <f t="shared" si="58"/>
        <v>65 - CASTERA-LOU</v>
      </c>
      <c r="R3734" s="146">
        <v>44580</v>
      </c>
      <c r="S3734" s="146">
        <v>44686</v>
      </c>
      <c r="T3734" s="80" t="s">
        <v>213</v>
      </c>
    </row>
    <row r="3735" spans="14:20">
      <c r="N3735" s="80">
        <v>65</v>
      </c>
      <c r="O3735" s="80">
        <v>65134</v>
      </c>
      <c r="P3735" s="80" t="s">
        <v>3931</v>
      </c>
      <c r="Q3735" s="15" t="str">
        <f t="shared" si="58"/>
        <v>65 - CASTERETS</v>
      </c>
      <c r="R3735" s="146">
        <v>44617</v>
      </c>
      <c r="S3735" s="146">
        <v>44686</v>
      </c>
      <c r="T3735" s="80" t="s">
        <v>213</v>
      </c>
    </row>
    <row r="3736" spans="14:20">
      <c r="N3736" s="80">
        <v>65</v>
      </c>
      <c r="O3736" s="80">
        <v>65136</v>
      </c>
      <c r="P3736" s="80" t="s">
        <v>3932</v>
      </c>
      <c r="Q3736" s="15" t="str">
        <f t="shared" si="58"/>
        <v>65 - CAUBOUS</v>
      </c>
      <c r="R3736" s="146">
        <v>44622</v>
      </c>
      <c r="S3736" s="146">
        <v>44686</v>
      </c>
      <c r="T3736" s="80" t="s">
        <v>213</v>
      </c>
    </row>
    <row r="3737" spans="14:20">
      <c r="N3737" s="80">
        <v>65</v>
      </c>
      <c r="O3737" s="80">
        <v>65137</v>
      </c>
      <c r="P3737" s="80" t="s">
        <v>3933</v>
      </c>
      <c r="Q3737" s="15" t="str">
        <f t="shared" si="58"/>
        <v>65 - CAUSSADE-RIVIERE</v>
      </c>
      <c r="R3737" s="146">
        <v>44572</v>
      </c>
      <c r="S3737" s="146">
        <v>44652</v>
      </c>
      <c r="T3737" s="80" t="s">
        <v>213</v>
      </c>
    </row>
    <row r="3738" spans="14:20">
      <c r="N3738" s="80">
        <v>65</v>
      </c>
      <c r="O3738" s="80">
        <v>65142</v>
      </c>
      <c r="P3738" s="80" t="s">
        <v>3934</v>
      </c>
      <c r="Q3738" s="15" t="str">
        <f t="shared" si="58"/>
        <v>65 - CHELLE-DEBAT</v>
      </c>
      <c r="R3738" s="146">
        <v>44604</v>
      </c>
      <c r="S3738" s="146">
        <v>44686</v>
      </c>
      <c r="T3738" s="80" t="s">
        <v>213</v>
      </c>
    </row>
    <row r="3739" spans="14:20">
      <c r="N3739" s="80">
        <v>65</v>
      </c>
      <c r="O3739" s="80">
        <v>65146</v>
      </c>
      <c r="P3739" s="80" t="s">
        <v>3935</v>
      </c>
      <c r="Q3739" s="15" t="str">
        <f t="shared" si="58"/>
        <v>65 - CHIS</v>
      </c>
      <c r="R3739" s="146">
        <v>44580</v>
      </c>
      <c r="S3739" s="146">
        <v>44686</v>
      </c>
      <c r="T3739" s="80" t="s">
        <v>213</v>
      </c>
    </row>
    <row r="3740" spans="14:20">
      <c r="N3740" s="80">
        <v>65</v>
      </c>
      <c r="O3740" s="80">
        <v>65148</v>
      </c>
      <c r="P3740" s="80" t="s">
        <v>3936</v>
      </c>
      <c r="Q3740" s="15" t="str">
        <f t="shared" si="58"/>
        <v>65 - CIZOS</v>
      </c>
      <c r="R3740" s="146">
        <v>44622</v>
      </c>
      <c r="S3740" s="146">
        <v>44686</v>
      </c>
      <c r="T3740" s="80" t="s">
        <v>213</v>
      </c>
    </row>
    <row r="3741" spans="14:20">
      <c r="N3741" s="80">
        <v>65</v>
      </c>
      <c r="O3741" s="80">
        <v>65149</v>
      </c>
      <c r="P3741" s="80" t="s">
        <v>3937</v>
      </c>
      <c r="Q3741" s="15" t="str">
        <f t="shared" si="58"/>
        <v>65 - CLARAC</v>
      </c>
      <c r="R3741" s="146">
        <v>44604</v>
      </c>
      <c r="S3741" s="146">
        <v>44686</v>
      </c>
      <c r="T3741" s="80" t="s">
        <v>213</v>
      </c>
    </row>
    <row r="3742" spans="14:20">
      <c r="N3742" s="80">
        <v>65</v>
      </c>
      <c r="O3742" s="80">
        <v>65151</v>
      </c>
      <c r="P3742" s="80" t="s">
        <v>3938</v>
      </c>
      <c r="Q3742" s="15" t="str">
        <f t="shared" si="58"/>
        <v>65 - COLLONGUES</v>
      </c>
      <c r="R3742" s="146">
        <v>44580</v>
      </c>
      <c r="S3742" s="146">
        <v>44686</v>
      </c>
      <c r="T3742" s="80" t="s">
        <v>1160</v>
      </c>
    </row>
    <row r="3743" spans="14:20">
      <c r="N3743" s="80">
        <v>65</v>
      </c>
      <c r="O3743" s="80">
        <v>65153</v>
      </c>
      <c r="P3743" s="80" t="s">
        <v>3939</v>
      </c>
      <c r="Q3743" s="15" t="str">
        <f t="shared" si="58"/>
        <v>65 - COUSSAN</v>
      </c>
      <c r="R3743" s="146">
        <v>44604</v>
      </c>
      <c r="S3743" s="146">
        <v>44686</v>
      </c>
      <c r="T3743" s="80" t="s">
        <v>213</v>
      </c>
    </row>
    <row r="3744" spans="14:20">
      <c r="N3744" s="80">
        <v>65</v>
      </c>
      <c r="O3744" s="80">
        <v>65155</v>
      </c>
      <c r="P3744" s="80" t="s">
        <v>3940</v>
      </c>
      <c r="Q3744" s="15" t="str">
        <f t="shared" si="58"/>
        <v>65 - DEVEZE</v>
      </c>
      <c r="R3744" s="146">
        <v>44622</v>
      </c>
      <c r="S3744" s="146">
        <v>44686</v>
      </c>
      <c r="T3744" s="80" t="s">
        <v>213</v>
      </c>
    </row>
    <row r="3745" spans="14:20">
      <c r="N3745" s="80">
        <v>65</v>
      </c>
      <c r="O3745" s="80">
        <v>65156</v>
      </c>
      <c r="P3745" s="80" t="s">
        <v>3941</v>
      </c>
      <c r="Q3745" s="15" t="str">
        <f t="shared" si="58"/>
        <v>65 - DOURS</v>
      </c>
      <c r="R3745" s="146">
        <v>44580</v>
      </c>
      <c r="S3745" s="146">
        <v>44686</v>
      </c>
      <c r="T3745" s="80" t="s">
        <v>213</v>
      </c>
    </row>
    <row r="3746" spans="14:20">
      <c r="N3746" s="80">
        <v>65</v>
      </c>
      <c r="O3746" s="80">
        <v>65160</v>
      </c>
      <c r="P3746" s="80" t="s">
        <v>3942</v>
      </c>
      <c r="Q3746" s="15" t="str">
        <f t="shared" si="58"/>
        <v>65 - ESCAUNETS</v>
      </c>
      <c r="R3746" s="146">
        <v>44561</v>
      </c>
      <c r="S3746" s="146">
        <v>44652</v>
      </c>
      <c r="T3746" s="80" t="s">
        <v>213</v>
      </c>
    </row>
    <row r="3747" spans="14:20">
      <c r="N3747" s="80">
        <v>65</v>
      </c>
      <c r="O3747" s="80">
        <v>65161</v>
      </c>
      <c r="P3747" s="80" t="s">
        <v>3943</v>
      </c>
      <c r="Q3747" s="15" t="str">
        <f t="shared" si="58"/>
        <v>65 - ESCONDEAUX</v>
      </c>
      <c r="R3747" s="146">
        <v>44580</v>
      </c>
      <c r="S3747" s="146">
        <v>44686</v>
      </c>
      <c r="T3747" s="80" t="s">
        <v>213</v>
      </c>
    </row>
    <row r="3748" spans="14:20">
      <c r="N3748" s="80">
        <v>65</v>
      </c>
      <c r="O3748" s="80">
        <v>65164</v>
      </c>
      <c r="P3748" s="80" t="s">
        <v>3944</v>
      </c>
      <c r="Q3748" s="15" t="str">
        <f t="shared" si="58"/>
        <v>65 - ESCOUBES-POUTS</v>
      </c>
      <c r="R3748" s="146">
        <v>44571</v>
      </c>
      <c r="S3748" s="146">
        <v>44652</v>
      </c>
      <c r="T3748" s="80" t="s">
        <v>213</v>
      </c>
    </row>
    <row r="3749" spans="14:20">
      <c r="N3749" s="80">
        <v>65</v>
      </c>
      <c r="O3749" s="80">
        <v>65170</v>
      </c>
      <c r="P3749" s="80" t="s">
        <v>3945</v>
      </c>
      <c r="Q3749" s="15" t="str">
        <f t="shared" si="58"/>
        <v>65 - ESTAMPURES</v>
      </c>
      <c r="R3749" s="146">
        <v>44609</v>
      </c>
      <c r="S3749" s="146">
        <v>44686</v>
      </c>
      <c r="T3749" s="80" t="s">
        <v>213</v>
      </c>
    </row>
    <row r="3750" spans="14:20">
      <c r="N3750" s="80">
        <v>65</v>
      </c>
      <c r="O3750" s="80">
        <v>65174</v>
      </c>
      <c r="P3750" s="80" t="s">
        <v>3946</v>
      </c>
      <c r="Q3750" s="15" t="str">
        <f t="shared" si="58"/>
        <v>65 - ESTIRAC</v>
      </c>
      <c r="R3750" s="146">
        <v>44572</v>
      </c>
      <c r="S3750" s="146">
        <v>44652</v>
      </c>
      <c r="T3750" s="80" t="s">
        <v>213</v>
      </c>
    </row>
    <row r="3751" spans="14:20">
      <c r="N3751" s="80">
        <v>65</v>
      </c>
      <c r="O3751" s="80">
        <v>65177</v>
      </c>
      <c r="P3751" s="80" t="s">
        <v>3947</v>
      </c>
      <c r="Q3751" s="15" t="str">
        <f t="shared" si="58"/>
        <v>65 - FONTRAILLES</v>
      </c>
      <c r="R3751" s="146">
        <v>44609</v>
      </c>
      <c r="S3751" s="146">
        <v>44686</v>
      </c>
      <c r="T3751" s="80" t="s">
        <v>213</v>
      </c>
    </row>
    <row r="3752" spans="14:20">
      <c r="N3752" s="80">
        <v>65</v>
      </c>
      <c r="O3752" s="80">
        <v>65178</v>
      </c>
      <c r="P3752" s="80" t="s">
        <v>3948</v>
      </c>
      <c r="Q3752" s="15" t="str">
        <f t="shared" si="58"/>
        <v>65 - FRECHEDE</v>
      </c>
      <c r="R3752" s="146">
        <v>44604</v>
      </c>
      <c r="S3752" s="146">
        <v>44686</v>
      </c>
      <c r="T3752" s="80" t="s">
        <v>213</v>
      </c>
    </row>
    <row r="3753" spans="14:20">
      <c r="N3753" s="80">
        <v>65</v>
      </c>
      <c r="O3753" s="80">
        <v>65183</v>
      </c>
      <c r="P3753" s="80" t="s">
        <v>3949</v>
      </c>
      <c r="Q3753" s="15" t="str">
        <f t="shared" si="58"/>
        <v>65 - GALAN</v>
      </c>
      <c r="R3753" s="146">
        <v>44622</v>
      </c>
      <c r="S3753" s="146">
        <v>44686</v>
      </c>
      <c r="T3753" s="80" t="s">
        <v>213</v>
      </c>
    </row>
    <row r="3754" spans="14:20">
      <c r="N3754" s="80">
        <v>65</v>
      </c>
      <c r="O3754" s="80">
        <v>65185</v>
      </c>
      <c r="P3754" s="80" t="s">
        <v>3950</v>
      </c>
      <c r="Q3754" s="15" t="str">
        <f t="shared" si="58"/>
        <v>65 - GARDERES</v>
      </c>
      <c r="R3754" s="146">
        <v>44581</v>
      </c>
      <c r="S3754" s="146">
        <v>44663</v>
      </c>
      <c r="T3754" s="80" t="s">
        <v>213</v>
      </c>
    </row>
    <row r="3755" spans="14:20">
      <c r="N3755" s="80">
        <v>65</v>
      </c>
      <c r="O3755" s="80">
        <v>65189</v>
      </c>
      <c r="P3755" s="80" t="s">
        <v>3951</v>
      </c>
      <c r="Q3755" s="15" t="str">
        <f t="shared" si="58"/>
        <v>65 - GAYAN</v>
      </c>
      <c r="R3755" s="146">
        <v>44580</v>
      </c>
      <c r="S3755" s="146">
        <v>44652</v>
      </c>
      <c r="T3755" s="80" t="s">
        <v>213</v>
      </c>
    </row>
    <row r="3756" spans="14:20">
      <c r="N3756" s="80">
        <v>65</v>
      </c>
      <c r="O3756" s="80">
        <v>65196</v>
      </c>
      <c r="P3756" s="80" t="s">
        <v>3952</v>
      </c>
      <c r="Q3756" s="15" t="str">
        <f t="shared" si="58"/>
        <v>65 - GENSAC</v>
      </c>
      <c r="R3756" s="146"/>
      <c r="S3756" s="146"/>
      <c r="T3756" s="80" t="s">
        <v>213</v>
      </c>
    </row>
    <row r="3757" spans="14:20">
      <c r="N3757" s="80">
        <v>65</v>
      </c>
      <c r="O3757" s="80">
        <v>65203</v>
      </c>
      <c r="P3757" s="80" t="s">
        <v>3953</v>
      </c>
      <c r="Q3757" s="15" t="str">
        <f t="shared" si="58"/>
        <v>65 - GEZ-EZ-ANGLES</v>
      </c>
      <c r="R3757" s="146"/>
      <c r="S3757" s="146"/>
      <c r="T3757" s="80" t="s">
        <v>213</v>
      </c>
    </row>
    <row r="3758" spans="14:20">
      <c r="N3758" s="80">
        <v>65</v>
      </c>
      <c r="O3758" s="80">
        <v>65204</v>
      </c>
      <c r="P3758" s="80" t="s">
        <v>3954</v>
      </c>
      <c r="Q3758" s="15" t="str">
        <f t="shared" si="58"/>
        <v>65 - GONEZ</v>
      </c>
      <c r="R3758" s="146">
        <v>44604</v>
      </c>
      <c r="S3758" s="146">
        <v>44686</v>
      </c>
      <c r="T3758" s="80" t="s">
        <v>213</v>
      </c>
    </row>
    <row r="3759" spans="14:20">
      <c r="N3759" s="80">
        <v>65</v>
      </c>
      <c r="O3759" s="80">
        <v>65206</v>
      </c>
      <c r="P3759" s="80" t="s">
        <v>3955</v>
      </c>
      <c r="Q3759" s="15" t="str">
        <f t="shared" si="58"/>
        <v>65 - GOUDON</v>
      </c>
      <c r="R3759" s="146">
        <v>44604</v>
      </c>
      <c r="S3759" s="146">
        <v>44686</v>
      </c>
      <c r="T3759" s="80" t="s">
        <v>213</v>
      </c>
    </row>
    <row r="3760" spans="14:20">
      <c r="N3760" s="80">
        <v>65</v>
      </c>
      <c r="O3760" s="80">
        <v>65213</v>
      </c>
      <c r="P3760" s="80" t="s">
        <v>3956</v>
      </c>
      <c r="Q3760" s="15" t="str">
        <f t="shared" si="58"/>
        <v>65 - GUIZERIX</v>
      </c>
      <c r="R3760" s="146">
        <v>44616</v>
      </c>
      <c r="S3760" s="146">
        <v>44686</v>
      </c>
      <c r="T3760" s="80" t="s">
        <v>213</v>
      </c>
    </row>
    <row r="3761" spans="14:20">
      <c r="N3761" s="80">
        <v>65</v>
      </c>
      <c r="O3761" s="80">
        <v>65214</v>
      </c>
      <c r="P3761" s="80" t="s">
        <v>3957</v>
      </c>
      <c r="Q3761" s="15" t="str">
        <f t="shared" si="58"/>
        <v>65 - HACHAN</v>
      </c>
      <c r="R3761" s="146">
        <v>44622</v>
      </c>
      <c r="S3761" s="146">
        <v>44686</v>
      </c>
      <c r="T3761" s="80" t="s">
        <v>213</v>
      </c>
    </row>
    <row r="3762" spans="14:20">
      <c r="N3762" s="80">
        <v>65</v>
      </c>
      <c r="O3762" s="80">
        <v>65215</v>
      </c>
      <c r="P3762" s="80" t="s">
        <v>3958</v>
      </c>
      <c r="Q3762" s="15" t="str">
        <f t="shared" si="58"/>
        <v>65 - HAGEDET</v>
      </c>
      <c r="R3762" s="146">
        <v>44572</v>
      </c>
      <c r="S3762" s="146">
        <v>44652</v>
      </c>
      <c r="T3762" s="80" t="s">
        <v>213</v>
      </c>
    </row>
    <row r="3763" spans="14:20">
      <c r="N3763" s="80">
        <v>65</v>
      </c>
      <c r="O3763" s="80">
        <v>65219</v>
      </c>
      <c r="P3763" s="80" t="s">
        <v>3959</v>
      </c>
      <c r="Q3763" s="15" t="str">
        <f t="shared" si="58"/>
        <v>65 - HERES</v>
      </c>
      <c r="R3763" s="146">
        <v>44574</v>
      </c>
      <c r="S3763" s="146">
        <v>44652</v>
      </c>
      <c r="T3763" s="80" t="s">
        <v>213</v>
      </c>
    </row>
    <row r="3764" spans="14:20">
      <c r="N3764" s="80">
        <v>65</v>
      </c>
      <c r="O3764" s="80">
        <v>65220</v>
      </c>
      <c r="P3764" s="80" t="s">
        <v>3960</v>
      </c>
      <c r="Q3764" s="15" t="str">
        <f t="shared" si="58"/>
        <v>65 - HIBARETTE</v>
      </c>
      <c r="R3764" s="146">
        <v>44571</v>
      </c>
      <c r="S3764" s="146">
        <v>44652</v>
      </c>
      <c r="T3764" s="80" t="s">
        <v>213</v>
      </c>
    </row>
    <row r="3765" spans="14:20">
      <c r="N3765" s="80">
        <v>65</v>
      </c>
      <c r="O3765" s="80">
        <v>65221</v>
      </c>
      <c r="P3765" s="80" t="s">
        <v>3961</v>
      </c>
      <c r="Q3765" s="15" t="str">
        <f t="shared" si="58"/>
        <v>65 - HIIS</v>
      </c>
      <c r="R3765" s="146"/>
      <c r="S3765" s="146"/>
      <c r="T3765" s="80" t="s">
        <v>213</v>
      </c>
    </row>
    <row r="3766" spans="14:20">
      <c r="N3766" s="80">
        <v>65</v>
      </c>
      <c r="O3766" s="80">
        <v>65223</v>
      </c>
      <c r="P3766" s="80" t="s">
        <v>3962</v>
      </c>
      <c r="Q3766" s="15" t="str">
        <f t="shared" si="58"/>
        <v>65 - HORGUES</v>
      </c>
      <c r="R3766" s="146"/>
      <c r="S3766" s="146"/>
      <c r="T3766" s="80" t="s">
        <v>213</v>
      </c>
    </row>
    <row r="3767" spans="14:20">
      <c r="N3767" s="80">
        <v>65</v>
      </c>
      <c r="O3767" s="80">
        <v>65225</v>
      </c>
      <c r="P3767" s="80" t="s">
        <v>3963</v>
      </c>
      <c r="Q3767" s="15" t="str">
        <f t="shared" si="58"/>
        <v>65 - HOURC</v>
      </c>
      <c r="R3767" s="146">
        <v>44604</v>
      </c>
      <c r="S3767" s="146">
        <v>44686</v>
      </c>
      <c r="T3767" s="80" t="s">
        <v>213</v>
      </c>
    </row>
    <row r="3768" spans="14:20">
      <c r="N3768" s="80">
        <v>65</v>
      </c>
      <c r="O3768" s="80">
        <v>65226</v>
      </c>
      <c r="P3768" s="80" t="s">
        <v>3964</v>
      </c>
      <c r="Q3768" s="15" t="str">
        <f t="shared" si="58"/>
        <v>65 - IBOS</v>
      </c>
      <c r="R3768" s="146">
        <v>44580</v>
      </c>
      <c r="S3768" s="146">
        <v>44652</v>
      </c>
      <c r="T3768" s="80" t="s">
        <v>213</v>
      </c>
    </row>
    <row r="3769" spans="14:20">
      <c r="N3769" s="80">
        <v>65</v>
      </c>
      <c r="O3769" s="80">
        <v>65232</v>
      </c>
      <c r="P3769" s="80" t="s">
        <v>3965</v>
      </c>
      <c r="Q3769" s="15" t="str">
        <f t="shared" si="58"/>
        <v>65 - JACQUE</v>
      </c>
      <c r="R3769" s="146">
        <v>44604</v>
      </c>
      <c r="S3769" s="146">
        <v>44686</v>
      </c>
      <c r="T3769" s="80" t="s">
        <v>213</v>
      </c>
    </row>
    <row r="3770" spans="14:20">
      <c r="N3770" s="80">
        <v>65</v>
      </c>
      <c r="O3770" s="80">
        <v>65233</v>
      </c>
      <c r="P3770" s="80" t="s">
        <v>3966</v>
      </c>
      <c r="Q3770" s="15" t="str">
        <f t="shared" si="58"/>
        <v>65 - JARRET</v>
      </c>
      <c r="R3770" s="146">
        <v>44571</v>
      </c>
      <c r="S3770" s="146">
        <v>44652</v>
      </c>
      <c r="T3770" s="80" t="s">
        <v>213</v>
      </c>
    </row>
    <row r="3771" spans="14:20">
      <c r="N3771" s="80">
        <v>65</v>
      </c>
      <c r="O3771" s="80">
        <v>65235</v>
      </c>
      <c r="P3771" s="80" t="s">
        <v>3967</v>
      </c>
      <c r="Q3771" s="15" t="str">
        <f t="shared" si="58"/>
        <v>65 - JUILLAN</v>
      </c>
      <c r="R3771" s="146">
        <v>44571</v>
      </c>
      <c r="S3771" s="146">
        <v>44652</v>
      </c>
      <c r="T3771" s="80" t="s">
        <v>213</v>
      </c>
    </row>
    <row r="3772" spans="14:20">
      <c r="N3772" s="80">
        <v>65</v>
      </c>
      <c r="O3772" s="80">
        <v>65236</v>
      </c>
      <c r="P3772" s="80" t="s">
        <v>3968</v>
      </c>
      <c r="Q3772" s="15" t="str">
        <f t="shared" si="58"/>
        <v>65 - JULOS</v>
      </c>
      <c r="R3772" s="146">
        <v>44571</v>
      </c>
      <c r="S3772" s="146">
        <v>44652</v>
      </c>
      <c r="T3772" s="80" t="s">
        <v>213</v>
      </c>
    </row>
    <row r="3773" spans="14:20">
      <c r="N3773" s="80">
        <v>65</v>
      </c>
      <c r="O3773" s="80">
        <v>65240</v>
      </c>
      <c r="P3773" s="80" t="s">
        <v>3969</v>
      </c>
      <c r="Q3773" s="15" t="str">
        <f t="shared" si="58"/>
        <v>65 - LABATUT-RIVIERE</v>
      </c>
      <c r="R3773" s="146">
        <v>44574</v>
      </c>
      <c r="S3773" s="146">
        <v>44652</v>
      </c>
      <c r="T3773" s="80" t="s">
        <v>213</v>
      </c>
    </row>
    <row r="3774" spans="14:20">
      <c r="N3774" s="80">
        <v>65</v>
      </c>
      <c r="O3774" s="80">
        <v>65242</v>
      </c>
      <c r="P3774" s="80" t="s">
        <v>3970</v>
      </c>
      <c r="Q3774" s="15" t="str">
        <f t="shared" si="58"/>
        <v>65 - LACASSAGNE</v>
      </c>
      <c r="R3774" s="146">
        <v>44580</v>
      </c>
      <c r="S3774" s="146">
        <v>44686</v>
      </c>
      <c r="T3774" s="80" t="s">
        <v>213</v>
      </c>
    </row>
    <row r="3775" spans="14:20">
      <c r="N3775" s="80">
        <v>65</v>
      </c>
      <c r="O3775" s="80">
        <v>65243</v>
      </c>
      <c r="P3775" s="80" t="s">
        <v>3971</v>
      </c>
      <c r="Q3775" s="15" t="str">
        <f t="shared" si="58"/>
        <v>65 - LAFITOLE</v>
      </c>
      <c r="R3775" s="146">
        <v>44572</v>
      </c>
      <c r="S3775" s="146">
        <v>44652</v>
      </c>
      <c r="T3775" s="80" t="s">
        <v>213</v>
      </c>
    </row>
    <row r="3776" spans="14:20">
      <c r="N3776" s="80">
        <v>65</v>
      </c>
      <c r="O3776" s="80">
        <v>65244</v>
      </c>
      <c r="P3776" s="80" t="s">
        <v>1282</v>
      </c>
      <c r="Q3776" s="15" t="str">
        <f t="shared" si="58"/>
        <v>65 - LAGARDE</v>
      </c>
      <c r="R3776" s="146">
        <v>44580</v>
      </c>
      <c r="S3776" s="146">
        <v>44652</v>
      </c>
      <c r="T3776" s="80" t="s">
        <v>213</v>
      </c>
    </row>
    <row r="3777" spans="14:20">
      <c r="N3777" s="80">
        <v>65</v>
      </c>
      <c r="O3777" s="80">
        <v>65247</v>
      </c>
      <c r="P3777" s="80" t="s">
        <v>3972</v>
      </c>
      <c r="Q3777" s="15" t="str">
        <f t="shared" si="58"/>
        <v>65 - ARRAYOU-LAHITTE</v>
      </c>
      <c r="R3777" s="146"/>
      <c r="S3777" s="146"/>
      <c r="T3777" s="80" t="s">
        <v>213</v>
      </c>
    </row>
    <row r="3778" spans="14:20">
      <c r="N3778" s="80">
        <v>65</v>
      </c>
      <c r="O3778" s="80">
        <v>65248</v>
      </c>
      <c r="P3778" s="80" t="s">
        <v>3973</v>
      </c>
      <c r="Q3778" s="15" t="str">
        <f t="shared" si="58"/>
        <v>65 - LAHITTE-TOUPIERE</v>
      </c>
      <c r="R3778" s="146">
        <v>44561</v>
      </c>
      <c r="S3778" s="146">
        <v>44652</v>
      </c>
      <c r="T3778" s="80" t="s">
        <v>213</v>
      </c>
    </row>
    <row r="3779" spans="14:20">
      <c r="N3779" s="80">
        <v>65</v>
      </c>
      <c r="O3779" s="80">
        <v>65250</v>
      </c>
      <c r="P3779" s="80" t="s">
        <v>3974</v>
      </c>
      <c r="Q3779" s="15" t="str">
        <f t="shared" si="58"/>
        <v>65 - LALANNE-TRIE</v>
      </c>
      <c r="R3779" s="146">
        <v>44604</v>
      </c>
      <c r="S3779" s="146">
        <v>44686</v>
      </c>
      <c r="T3779" s="80" t="s">
        <v>213</v>
      </c>
    </row>
    <row r="3780" spans="14:20">
      <c r="N3780" s="80">
        <v>65</v>
      </c>
      <c r="O3780" s="80">
        <v>65251</v>
      </c>
      <c r="P3780" s="80" t="s">
        <v>3975</v>
      </c>
      <c r="Q3780" s="15" t="str">
        <f t="shared" si="58"/>
        <v>65 - LALOUBERE</v>
      </c>
      <c r="R3780" s="146"/>
      <c r="S3780" s="146"/>
      <c r="T3780" s="80" t="s">
        <v>213</v>
      </c>
    </row>
    <row r="3781" spans="14:20">
      <c r="N3781" s="80">
        <v>65</v>
      </c>
      <c r="O3781" s="80">
        <v>65252</v>
      </c>
      <c r="P3781" s="80" t="s">
        <v>3976</v>
      </c>
      <c r="Q3781" s="15" t="str">
        <f t="shared" si="58"/>
        <v>65 - LAMARQUE-PONTACQ</v>
      </c>
      <c r="R3781" s="146">
        <v>44571</v>
      </c>
      <c r="S3781" s="146">
        <v>44652</v>
      </c>
      <c r="T3781" s="80" t="s">
        <v>213</v>
      </c>
    </row>
    <row r="3782" spans="14:20">
      <c r="N3782" s="80">
        <v>65</v>
      </c>
      <c r="O3782" s="80">
        <v>65253</v>
      </c>
      <c r="P3782" s="80" t="s">
        <v>3977</v>
      </c>
      <c r="Q3782" s="15" t="str">
        <f t="shared" si="58"/>
        <v>65 - LAMARQUE-RUSTAING</v>
      </c>
      <c r="R3782" s="146">
        <v>44604</v>
      </c>
      <c r="S3782" s="146">
        <v>44686</v>
      </c>
      <c r="T3782" s="80" t="s">
        <v>213</v>
      </c>
    </row>
    <row r="3783" spans="14:20">
      <c r="N3783" s="80">
        <v>65</v>
      </c>
      <c r="O3783" s="80">
        <v>65254</v>
      </c>
      <c r="P3783" s="80" t="s">
        <v>3978</v>
      </c>
      <c r="Q3783" s="15" t="str">
        <f t="shared" si="58"/>
        <v>65 - LAMEAC</v>
      </c>
      <c r="R3783" s="146">
        <v>44604</v>
      </c>
      <c r="S3783" s="146">
        <v>44686</v>
      </c>
      <c r="T3783" s="80" t="s">
        <v>213</v>
      </c>
    </row>
    <row r="3784" spans="14:20">
      <c r="N3784" s="80">
        <v>65</v>
      </c>
      <c r="O3784" s="80">
        <v>65257</v>
      </c>
      <c r="P3784" s="80" t="s">
        <v>3979</v>
      </c>
      <c r="Q3784" s="15" t="str">
        <f t="shared" si="58"/>
        <v>65 - LANNE</v>
      </c>
      <c r="R3784" s="146">
        <v>44571</v>
      </c>
      <c r="S3784" s="146">
        <v>44652</v>
      </c>
      <c r="T3784" s="80" t="s">
        <v>213</v>
      </c>
    </row>
    <row r="3785" spans="14:20">
      <c r="N3785" s="80">
        <v>65</v>
      </c>
      <c r="O3785" s="80">
        <v>65259</v>
      </c>
      <c r="P3785" s="80" t="s">
        <v>3980</v>
      </c>
      <c r="Q3785" s="15" t="str">
        <f t="shared" si="58"/>
        <v>65 - LANSAC</v>
      </c>
      <c r="R3785" s="146">
        <v>44604</v>
      </c>
      <c r="S3785" s="146">
        <v>44686</v>
      </c>
      <c r="T3785" s="80" t="s">
        <v>213</v>
      </c>
    </row>
    <row r="3786" spans="14:20">
      <c r="N3786" s="80">
        <v>65</v>
      </c>
      <c r="O3786" s="80">
        <v>65260</v>
      </c>
      <c r="P3786" s="80" t="s">
        <v>3981</v>
      </c>
      <c r="Q3786" s="15" t="str">
        <f t="shared" si="58"/>
        <v>65 - LAPEYRE</v>
      </c>
      <c r="R3786" s="146">
        <v>44604</v>
      </c>
      <c r="S3786" s="146">
        <v>44686</v>
      </c>
      <c r="T3786" s="80" t="s">
        <v>213</v>
      </c>
    </row>
    <row r="3787" spans="14:20">
      <c r="N3787" s="80">
        <v>65</v>
      </c>
      <c r="O3787" s="80">
        <v>65261</v>
      </c>
      <c r="P3787" s="80" t="s">
        <v>3982</v>
      </c>
      <c r="Q3787" s="15" t="str">
        <f t="shared" si="58"/>
        <v>65 - LARAN</v>
      </c>
      <c r="R3787" s="146">
        <v>44622</v>
      </c>
      <c r="S3787" s="146">
        <v>44686</v>
      </c>
      <c r="T3787" s="80" t="s">
        <v>213</v>
      </c>
    </row>
    <row r="3788" spans="14:20">
      <c r="N3788" s="80">
        <v>65</v>
      </c>
      <c r="O3788" s="80">
        <v>65262</v>
      </c>
      <c r="P3788" s="80" t="s">
        <v>3694</v>
      </c>
      <c r="Q3788" s="15" t="str">
        <f t="shared" ref="Q3788:Q3851" si="59">CONCATENATE(N3788," - ",P3788)</f>
        <v>65 - LARREULE</v>
      </c>
      <c r="R3788" s="146">
        <v>44561</v>
      </c>
      <c r="S3788" s="146">
        <v>44652</v>
      </c>
      <c r="T3788" s="80" t="s">
        <v>213</v>
      </c>
    </row>
    <row r="3789" spans="14:20">
      <c r="N3789" s="80">
        <v>65</v>
      </c>
      <c r="O3789" s="80">
        <v>65263</v>
      </c>
      <c r="P3789" s="80" t="s">
        <v>3983</v>
      </c>
      <c r="Q3789" s="15" t="str">
        <f t="shared" si="59"/>
        <v>65 - LARROQUE</v>
      </c>
      <c r="R3789" s="146">
        <v>44617</v>
      </c>
      <c r="S3789" s="146">
        <v>44686</v>
      </c>
      <c r="T3789" s="80" t="s">
        <v>213</v>
      </c>
    </row>
    <row r="3790" spans="14:20">
      <c r="N3790" s="80">
        <v>65</v>
      </c>
      <c r="O3790" s="80">
        <v>65264</v>
      </c>
      <c r="P3790" s="80" t="s">
        <v>3984</v>
      </c>
      <c r="Q3790" s="15" t="str">
        <f t="shared" si="59"/>
        <v>65 - LASCAZERES</v>
      </c>
      <c r="R3790" s="146">
        <v>44572</v>
      </c>
      <c r="S3790" s="146">
        <v>44652</v>
      </c>
      <c r="T3790" s="80" t="s">
        <v>213</v>
      </c>
    </row>
    <row r="3791" spans="14:20">
      <c r="N3791" s="80">
        <v>65</v>
      </c>
      <c r="O3791" s="80">
        <v>65265</v>
      </c>
      <c r="P3791" s="80" t="s">
        <v>3985</v>
      </c>
      <c r="Q3791" s="15" t="str">
        <f t="shared" si="59"/>
        <v>65 - LASLADES</v>
      </c>
      <c r="R3791" s="146">
        <v>44604</v>
      </c>
      <c r="S3791" s="146">
        <v>44686</v>
      </c>
      <c r="T3791" s="80" t="s">
        <v>213</v>
      </c>
    </row>
    <row r="3792" spans="14:20">
      <c r="N3792" s="80">
        <v>65</v>
      </c>
      <c r="O3792" s="80">
        <v>65268</v>
      </c>
      <c r="P3792" s="80" t="s">
        <v>3986</v>
      </c>
      <c r="Q3792" s="15" t="str">
        <f t="shared" si="59"/>
        <v>65 - LAYRISSE</v>
      </c>
      <c r="R3792" s="146">
        <v>44571</v>
      </c>
      <c r="S3792" s="146">
        <v>44652</v>
      </c>
      <c r="T3792" s="80" t="s">
        <v>213</v>
      </c>
    </row>
    <row r="3793" spans="14:20">
      <c r="N3793" s="80">
        <v>65</v>
      </c>
      <c r="O3793" s="80">
        <v>65269</v>
      </c>
      <c r="P3793" s="80" t="s">
        <v>3987</v>
      </c>
      <c r="Q3793" s="15" t="str">
        <f t="shared" si="59"/>
        <v>65 - LESCURRY</v>
      </c>
      <c r="R3793" s="146">
        <v>44580</v>
      </c>
      <c r="S3793" s="146">
        <v>44686</v>
      </c>
      <c r="T3793" s="80" t="s">
        <v>213</v>
      </c>
    </row>
    <row r="3794" spans="14:20">
      <c r="N3794" s="80">
        <v>65</v>
      </c>
      <c r="O3794" s="80">
        <v>65270</v>
      </c>
      <c r="P3794" s="80" t="s">
        <v>3988</v>
      </c>
      <c r="Q3794" s="15" t="str">
        <f t="shared" si="59"/>
        <v>65 - LESPOUEY</v>
      </c>
      <c r="R3794" s="146">
        <v>44604</v>
      </c>
      <c r="S3794" s="146">
        <v>44686</v>
      </c>
      <c r="T3794" s="80" t="s">
        <v>213</v>
      </c>
    </row>
    <row r="3795" spans="14:20">
      <c r="N3795" s="80">
        <v>65</v>
      </c>
      <c r="O3795" s="80">
        <v>65271</v>
      </c>
      <c r="P3795" s="80" t="s">
        <v>3989</v>
      </c>
      <c r="Q3795" s="15" t="str">
        <f t="shared" si="59"/>
        <v>65 - LEZIGNAN</v>
      </c>
      <c r="R3795" s="146">
        <v>44571</v>
      </c>
      <c r="S3795" s="146">
        <v>44652</v>
      </c>
      <c r="T3795" s="80" t="s">
        <v>213</v>
      </c>
    </row>
    <row r="3796" spans="14:20">
      <c r="N3796" s="80">
        <v>65</v>
      </c>
      <c r="O3796" s="80">
        <v>65272</v>
      </c>
      <c r="P3796" s="80" t="s">
        <v>3990</v>
      </c>
      <c r="Q3796" s="15" t="str">
        <f t="shared" si="59"/>
        <v>65 - LHEZ</v>
      </c>
      <c r="R3796" s="146">
        <v>44604</v>
      </c>
      <c r="S3796" s="146">
        <v>44686</v>
      </c>
      <c r="T3796" s="80" t="s">
        <v>213</v>
      </c>
    </row>
    <row r="3797" spans="14:20">
      <c r="N3797" s="80">
        <v>65</v>
      </c>
      <c r="O3797" s="80">
        <v>65273</v>
      </c>
      <c r="P3797" s="80" t="s">
        <v>3991</v>
      </c>
      <c r="Q3797" s="15" t="str">
        <f t="shared" si="59"/>
        <v>65 - LIAC</v>
      </c>
      <c r="R3797" s="146"/>
      <c r="S3797" s="146"/>
      <c r="T3797" s="80" t="s">
        <v>213</v>
      </c>
    </row>
    <row r="3798" spans="14:20">
      <c r="N3798" s="80">
        <v>65</v>
      </c>
      <c r="O3798" s="80">
        <v>65274</v>
      </c>
      <c r="P3798" s="80" t="s">
        <v>3992</v>
      </c>
      <c r="Q3798" s="15" t="str">
        <f t="shared" si="59"/>
        <v>65 - LIBAROS</v>
      </c>
      <c r="R3798" s="146">
        <v>44604</v>
      </c>
      <c r="S3798" s="146">
        <v>44686</v>
      </c>
      <c r="T3798" s="80" t="s">
        <v>213</v>
      </c>
    </row>
    <row r="3799" spans="14:20">
      <c r="N3799" s="80">
        <v>65</v>
      </c>
      <c r="O3799" s="80">
        <v>65276</v>
      </c>
      <c r="P3799" s="80" t="s">
        <v>3993</v>
      </c>
      <c r="Q3799" s="15" t="str">
        <f t="shared" si="59"/>
        <v>65 - LIZOS</v>
      </c>
      <c r="R3799" s="146">
        <v>44580</v>
      </c>
      <c r="S3799" s="146">
        <v>44686</v>
      </c>
      <c r="T3799" s="80" t="s">
        <v>213</v>
      </c>
    </row>
    <row r="3800" spans="14:20">
      <c r="N3800" s="80">
        <v>65</v>
      </c>
      <c r="O3800" s="80">
        <v>65280</v>
      </c>
      <c r="P3800" s="80" t="s">
        <v>3994</v>
      </c>
      <c r="Q3800" s="15" t="str">
        <f t="shared" si="59"/>
        <v>65 - LOUBAJAC</v>
      </c>
      <c r="R3800" s="146">
        <v>44571</v>
      </c>
      <c r="S3800" s="146">
        <v>44652</v>
      </c>
      <c r="T3800" s="80" t="s">
        <v>213</v>
      </c>
    </row>
    <row r="3801" spans="14:20">
      <c r="N3801" s="80">
        <v>65</v>
      </c>
      <c r="O3801" s="80">
        <v>65281</v>
      </c>
      <c r="P3801" s="80" t="s">
        <v>3995</v>
      </c>
      <c r="Q3801" s="15" t="str">
        <f t="shared" si="59"/>
        <v>65 - LOUCRUP</v>
      </c>
      <c r="R3801" s="146"/>
      <c r="S3801" s="146"/>
      <c r="T3801" s="80" t="s">
        <v>213</v>
      </c>
    </row>
    <row r="3802" spans="14:20">
      <c r="N3802" s="80">
        <v>65</v>
      </c>
      <c r="O3802" s="80">
        <v>65284</v>
      </c>
      <c r="P3802" s="80" t="s">
        <v>3996</v>
      </c>
      <c r="Q3802" s="15" t="str">
        <f t="shared" si="59"/>
        <v>65 - LOUEY</v>
      </c>
      <c r="R3802" s="146">
        <v>44571</v>
      </c>
      <c r="S3802" s="146">
        <v>44652</v>
      </c>
      <c r="T3802" s="80" t="s">
        <v>213</v>
      </c>
    </row>
    <row r="3803" spans="14:20">
      <c r="N3803" s="80">
        <v>65</v>
      </c>
      <c r="O3803" s="80">
        <v>65285</v>
      </c>
      <c r="P3803" s="80" t="s">
        <v>3997</v>
      </c>
      <c r="Q3803" s="15" t="str">
        <f t="shared" si="59"/>
        <v>65 - LOUIT</v>
      </c>
      <c r="R3803" s="146">
        <v>44580</v>
      </c>
      <c r="S3803" s="146">
        <v>44686</v>
      </c>
      <c r="T3803" s="80" t="s">
        <v>213</v>
      </c>
    </row>
    <row r="3804" spans="14:20">
      <c r="N3804" s="80">
        <v>65</v>
      </c>
      <c r="O3804" s="80">
        <v>65286</v>
      </c>
      <c r="P3804" s="80" t="s">
        <v>3998</v>
      </c>
      <c r="Q3804" s="15" t="str">
        <f t="shared" si="59"/>
        <v>65 - LOURDES</v>
      </c>
      <c r="R3804" s="146">
        <v>44571</v>
      </c>
      <c r="S3804" s="146">
        <v>44652</v>
      </c>
      <c r="T3804" s="80" t="s">
        <v>213</v>
      </c>
    </row>
    <row r="3805" spans="14:20">
      <c r="N3805" s="80">
        <v>65</v>
      </c>
      <c r="O3805" s="80">
        <v>65288</v>
      </c>
      <c r="P3805" s="80" t="s">
        <v>3999</v>
      </c>
      <c r="Q3805" s="15" t="str">
        <f t="shared" si="59"/>
        <v>65 - LUBRET-SAINT-LUC</v>
      </c>
      <c r="R3805" s="146">
        <v>44604</v>
      </c>
      <c r="S3805" s="146">
        <v>44686</v>
      </c>
      <c r="T3805" s="80" t="s">
        <v>1399</v>
      </c>
    </row>
    <row r="3806" spans="14:20">
      <c r="N3806" s="80">
        <v>65</v>
      </c>
      <c r="O3806" s="80">
        <v>65289</v>
      </c>
      <c r="P3806" s="80" t="s">
        <v>4000</v>
      </c>
      <c r="Q3806" s="15" t="str">
        <f t="shared" si="59"/>
        <v>65 - LUBY-BETMONT</v>
      </c>
      <c r="R3806" s="146">
        <v>44604</v>
      </c>
      <c r="S3806" s="146">
        <v>44686</v>
      </c>
      <c r="T3806" s="80" t="s">
        <v>213</v>
      </c>
    </row>
    <row r="3807" spans="14:20">
      <c r="N3807" s="80">
        <v>65</v>
      </c>
      <c r="O3807" s="80">
        <v>65291</v>
      </c>
      <c r="P3807" s="80" t="s">
        <v>4001</v>
      </c>
      <c r="Q3807" s="15" t="str">
        <f t="shared" si="59"/>
        <v>65 - LUGAGNAN</v>
      </c>
      <c r="R3807" s="146">
        <v>44571</v>
      </c>
      <c r="S3807" s="146">
        <v>44652</v>
      </c>
      <c r="T3807" s="80" t="s">
        <v>213</v>
      </c>
    </row>
    <row r="3808" spans="14:20">
      <c r="N3808" s="80">
        <v>65</v>
      </c>
      <c r="O3808" s="80">
        <v>65292</v>
      </c>
      <c r="P3808" s="80" t="s">
        <v>4002</v>
      </c>
      <c r="Q3808" s="15" t="str">
        <f t="shared" si="59"/>
        <v>65 - LUQUET</v>
      </c>
      <c r="R3808" s="146">
        <v>44581</v>
      </c>
      <c r="S3808" s="146">
        <v>44663</v>
      </c>
      <c r="T3808" s="80" t="s">
        <v>213</v>
      </c>
    </row>
    <row r="3809" spans="14:20">
      <c r="N3809" s="80">
        <v>65</v>
      </c>
      <c r="O3809" s="80">
        <v>65293</v>
      </c>
      <c r="P3809" s="80" t="s">
        <v>4003</v>
      </c>
      <c r="Q3809" s="15" t="str">
        <f t="shared" si="59"/>
        <v>65 - LUSTAR</v>
      </c>
      <c r="R3809" s="146">
        <v>44604</v>
      </c>
      <c r="S3809" s="146">
        <v>44686</v>
      </c>
      <c r="T3809" s="80" t="s">
        <v>213</v>
      </c>
    </row>
    <row r="3810" spans="14:20">
      <c r="N3810" s="80">
        <v>65</v>
      </c>
      <c r="O3810" s="80">
        <v>65296</v>
      </c>
      <c r="P3810" s="80" t="s">
        <v>4004</v>
      </c>
      <c r="Q3810" s="15" t="str">
        <f t="shared" si="59"/>
        <v>65 - MADIRAN</v>
      </c>
      <c r="R3810" s="146">
        <v>44574</v>
      </c>
      <c r="S3810" s="146">
        <v>44652</v>
      </c>
      <c r="T3810" s="80" t="s">
        <v>213</v>
      </c>
    </row>
    <row r="3811" spans="14:20">
      <c r="N3811" s="80">
        <v>65</v>
      </c>
      <c r="O3811" s="80">
        <v>65297</v>
      </c>
      <c r="P3811" s="80" t="s">
        <v>4005</v>
      </c>
      <c r="Q3811" s="15" t="str">
        <f t="shared" si="59"/>
        <v>65 - MANSAN</v>
      </c>
      <c r="R3811" s="146">
        <v>44604</v>
      </c>
      <c r="S3811" s="146">
        <v>44686</v>
      </c>
      <c r="T3811" s="80" t="s">
        <v>213</v>
      </c>
    </row>
    <row r="3812" spans="14:20">
      <c r="N3812" s="80">
        <v>65</v>
      </c>
      <c r="O3812" s="80">
        <v>65298</v>
      </c>
      <c r="P3812" s="80" t="s">
        <v>4006</v>
      </c>
      <c r="Q3812" s="15" t="str">
        <f t="shared" si="59"/>
        <v>65 - MARQUERIE</v>
      </c>
      <c r="R3812" s="146">
        <v>44604</v>
      </c>
      <c r="S3812" s="146">
        <v>44686</v>
      </c>
      <c r="T3812" s="80" t="s">
        <v>213</v>
      </c>
    </row>
    <row r="3813" spans="14:20">
      <c r="N3813" s="80">
        <v>65</v>
      </c>
      <c r="O3813" s="80">
        <v>65299</v>
      </c>
      <c r="P3813" s="80" t="s">
        <v>4007</v>
      </c>
      <c r="Q3813" s="15" t="str">
        <f t="shared" si="59"/>
        <v>65 - MARSAC</v>
      </c>
      <c r="R3813" s="146">
        <v>44580</v>
      </c>
      <c r="S3813" s="146">
        <v>44652</v>
      </c>
      <c r="T3813" s="80" t="s">
        <v>213</v>
      </c>
    </row>
    <row r="3814" spans="14:20">
      <c r="N3814" s="80">
        <v>65</v>
      </c>
      <c r="O3814" s="80">
        <v>65301</v>
      </c>
      <c r="P3814" s="80" t="s">
        <v>1332</v>
      </c>
      <c r="Q3814" s="15" t="str">
        <f t="shared" si="59"/>
        <v>65 - MARSEILLAN</v>
      </c>
      <c r="R3814" s="146">
        <v>44604</v>
      </c>
      <c r="S3814" s="146">
        <v>44686</v>
      </c>
      <c r="T3814" s="80" t="s">
        <v>213</v>
      </c>
    </row>
    <row r="3815" spans="14:20">
      <c r="N3815" s="80">
        <v>65</v>
      </c>
      <c r="O3815" s="80">
        <v>65303</v>
      </c>
      <c r="P3815" s="80" t="s">
        <v>1334</v>
      </c>
      <c r="Q3815" s="15" t="str">
        <f t="shared" si="59"/>
        <v>65 - MASCARAS</v>
      </c>
      <c r="R3815" s="146">
        <v>44608</v>
      </c>
      <c r="S3815" s="146">
        <v>44686</v>
      </c>
      <c r="T3815" s="80" t="s">
        <v>213</v>
      </c>
    </row>
    <row r="3816" spans="14:20">
      <c r="N3816" s="80">
        <v>65</v>
      </c>
      <c r="O3816" s="80">
        <v>65304</v>
      </c>
      <c r="P3816" s="80" t="s">
        <v>4008</v>
      </c>
      <c r="Q3816" s="15" t="str">
        <f t="shared" si="59"/>
        <v>65 - MAUBOURGUET</v>
      </c>
      <c r="R3816" s="146">
        <v>44572</v>
      </c>
      <c r="S3816" s="146">
        <v>44652</v>
      </c>
      <c r="T3816" s="80" t="s">
        <v>213</v>
      </c>
    </row>
    <row r="3817" spans="14:20">
      <c r="N3817" s="80">
        <v>65</v>
      </c>
      <c r="O3817" s="80">
        <v>65308</v>
      </c>
      <c r="P3817" s="80" t="s">
        <v>1804</v>
      </c>
      <c r="Q3817" s="15" t="str">
        <f t="shared" si="59"/>
        <v>65 - MAZEROLLES</v>
      </c>
      <c r="R3817" s="146">
        <v>44604</v>
      </c>
      <c r="S3817" s="146">
        <v>44686</v>
      </c>
      <c r="T3817" s="80" t="s">
        <v>213</v>
      </c>
    </row>
    <row r="3818" spans="14:20">
      <c r="N3818" s="80">
        <v>65</v>
      </c>
      <c r="O3818" s="80">
        <v>65311</v>
      </c>
      <c r="P3818" s="80" t="s">
        <v>4009</v>
      </c>
      <c r="Q3818" s="15" t="str">
        <f t="shared" si="59"/>
        <v>65 - MINGOT</v>
      </c>
      <c r="R3818" s="146">
        <v>44614</v>
      </c>
      <c r="S3818" s="146">
        <v>44686</v>
      </c>
      <c r="T3818" s="80" t="s">
        <v>213</v>
      </c>
    </row>
    <row r="3819" spans="14:20">
      <c r="N3819" s="80">
        <v>65</v>
      </c>
      <c r="O3819" s="80">
        <v>65313</v>
      </c>
      <c r="P3819" s="80" t="s">
        <v>4010</v>
      </c>
      <c r="Q3819" s="15" t="str">
        <f t="shared" si="59"/>
        <v>65 - MOMERES</v>
      </c>
      <c r="R3819" s="146"/>
      <c r="S3819" s="146"/>
      <c r="T3819" s="80" t="s">
        <v>213</v>
      </c>
    </row>
    <row r="3820" spans="14:20">
      <c r="N3820" s="80">
        <v>65</v>
      </c>
      <c r="O3820" s="80">
        <v>65314</v>
      </c>
      <c r="P3820" s="80" t="s">
        <v>864</v>
      </c>
      <c r="Q3820" s="15" t="str">
        <f t="shared" si="59"/>
        <v>65 - MONFAUCON</v>
      </c>
      <c r="R3820" s="146"/>
      <c r="S3820" s="146"/>
      <c r="T3820" s="80" t="s">
        <v>213</v>
      </c>
    </row>
    <row r="3821" spans="14:20">
      <c r="N3821" s="80">
        <v>65</v>
      </c>
      <c r="O3821" s="80">
        <v>65315</v>
      </c>
      <c r="P3821" s="80" t="s">
        <v>4011</v>
      </c>
      <c r="Q3821" s="15" t="str">
        <f t="shared" si="59"/>
        <v>65 - MONLEON-MAGNOAC</v>
      </c>
      <c r="R3821" s="146">
        <v>44622</v>
      </c>
      <c r="S3821" s="146">
        <v>44686</v>
      </c>
      <c r="T3821" s="80" t="s">
        <v>213</v>
      </c>
    </row>
    <row r="3822" spans="14:20">
      <c r="N3822" s="80">
        <v>65</v>
      </c>
      <c r="O3822" s="80">
        <v>65318</v>
      </c>
      <c r="P3822" s="80" t="s">
        <v>2586</v>
      </c>
      <c r="Q3822" s="15" t="str">
        <f t="shared" si="59"/>
        <v>65 - MONTASTRUC</v>
      </c>
      <c r="R3822" s="146">
        <v>44604</v>
      </c>
      <c r="S3822" s="146">
        <v>44686</v>
      </c>
      <c r="T3822" s="80" t="s">
        <v>213</v>
      </c>
    </row>
    <row r="3823" spans="14:20">
      <c r="N3823" s="80">
        <v>65</v>
      </c>
      <c r="O3823" s="80">
        <v>65320</v>
      </c>
      <c r="P3823" s="80" t="s">
        <v>1815</v>
      </c>
      <c r="Q3823" s="15" t="str">
        <f t="shared" si="59"/>
        <v>65 - MONTGAILLARD</v>
      </c>
      <c r="R3823" s="146"/>
      <c r="S3823" s="146"/>
      <c r="T3823" s="80" t="s">
        <v>213</v>
      </c>
    </row>
    <row r="3824" spans="14:20">
      <c r="N3824" s="80">
        <v>65</v>
      </c>
      <c r="O3824" s="80">
        <v>65321</v>
      </c>
      <c r="P3824" s="80" t="s">
        <v>4012</v>
      </c>
      <c r="Q3824" s="15" t="str">
        <f t="shared" si="59"/>
        <v>65 - MONTIGNAC</v>
      </c>
      <c r="R3824" s="146">
        <v>44608</v>
      </c>
      <c r="S3824" s="146">
        <v>44686</v>
      </c>
      <c r="T3824" s="80" t="s">
        <v>213</v>
      </c>
    </row>
    <row r="3825" spans="14:20">
      <c r="N3825" s="80">
        <v>65</v>
      </c>
      <c r="O3825" s="80">
        <v>65324</v>
      </c>
      <c r="P3825" s="80" t="s">
        <v>4013</v>
      </c>
      <c r="Q3825" s="15" t="str">
        <f t="shared" si="59"/>
        <v>65 - MOULEDOUS</v>
      </c>
      <c r="R3825" s="146">
        <v>44604</v>
      </c>
      <c r="S3825" s="146">
        <v>44686</v>
      </c>
      <c r="T3825" s="80" t="s">
        <v>213</v>
      </c>
    </row>
    <row r="3826" spans="14:20">
      <c r="N3826" s="80">
        <v>65</v>
      </c>
      <c r="O3826" s="80">
        <v>65325</v>
      </c>
      <c r="P3826" s="80" t="s">
        <v>4014</v>
      </c>
      <c r="Q3826" s="15" t="str">
        <f t="shared" si="59"/>
        <v>65 - MOUMOULOUS</v>
      </c>
      <c r="R3826" s="146">
        <v>44604</v>
      </c>
      <c r="S3826" s="146">
        <v>44686</v>
      </c>
      <c r="T3826" s="80" t="s">
        <v>213</v>
      </c>
    </row>
    <row r="3827" spans="14:20">
      <c r="N3827" s="80">
        <v>65</v>
      </c>
      <c r="O3827" s="80">
        <v>65326</v>
      </c>
      <c r="P3827" s="80" t="s">
        <v>4015</v>
      </c>
      <c r="Q3827" s="15" t="str">
        <f t="shared" si="59"/>
        <v>65 - MUN</v>
      </c>
      <c r="R3827" s="146">
        <v>44604</v>
      </c>
      <c r="S3827" s="146">
        <v>44686</v>
      </c>
      <c r="T3827" s="80" t="s">
        <v>213</v>
      </c>
    </row>
    <row r="3828" spans="14:20">
      <c r="N3828" s="80">
        <v>65</v>
      </c>
      <c r="O3828" s="80">
        <v>65330</v>
      </c>
      <c r="P3828" s="80" t="s">
        <v>4016</v>
      </c>
      <c r="Q3828" s="15" t="str">
        <f t="shared" si="59"/>
        <v>65 - NOUILHAN</v>
      </c>
      <c r="R3828" s="146">
        <v>44561</v>
      </c>
      <c r="S3828" s="146">
        <v>44652</v>
      </c>
      <c r="T3828" s="80" t="s">
        <v>213</v>
      </c>
    </row>
    <row r="3829" spans="14:20">
      <c r="N3829" s="80">
        <v>65</v>
      </c>
      <c r="O3829" s="80">
        <v>65331</v>
      </c>
      <c r="P3829" s="80" t="s">
        <v>4017</v>
      </c>
      <c r="Q3829" s="15" t="str">
        <f t="shared" si="59"/>
        <v>65 - ODOS</v>
      </c>
      <c r="R3829" s="146">
        <v>44581</v>
      </c>
      <c r="S3829" s="146">
        <v>44652</v>
      </c>
      <c r="T3829" s="80" t="s">
        <v>213</v>
      </c>
    </row>
    <row r="3830" spans="14:20">
      <c r="N3830" s="80">
        <v>65</v>
      </c>
      <c r="O3830" s="80">
        <v>65332</v>
      </c>
      <c r="P3830" s="80" t="s">
        <v>4018</v>
      </c>
      <c r="Q3830" s="15" t="str">
        <f t="shared" si="59"/>
        <v>65 - OLEAC-DEBAT</v>
      </c>
      <c r="R3830" s="146">
        <v>44580</v>
      </c>
      <c r="S3830" s="146">
        <v>44686</v>
      </c>
      <c r="T3830" s="80" t="s">
        <v>213</v>
      </c>
    </row>
    <row r="3831" spans="14:20">
      <c r="N3831" s="80">
        <v>65</v>
      </c>
      <c r="O3831" s="80">
        <v>65334</v>
      </c>
      <c r="P3831" s="80" t="s">
        <v>4019</v>
      </c>
      <c r="Q3831" s="15" t="str">
        <f t="shared" si="59"/>
        <v>65 - OMEX</v>
      </c>
      <c r="R3831" s="146">
        <v>44571</v>
      </c>
      <c r="S3831" s="146">
        <v>44652</v>
      </c>
      <c r="T3831" s="80" t="s">
        <v>213</v>
      </c>
    </row>
    <row r="3832" spans="14:20">
      <c r="N3832" s="80">
        <v>65</v>
      </c>
      <c r="O3832" s="80">
        <v>65335</v>
      </c>
      <c r="P3832" s="80" t="s">
        <v>4020</v>
      </c>
      <c r="Q3832" s="15" t="str">
        <f t="shared" si="59"/>
        <v>65 - ORDIZAN</v>
      </c>
      <c r="R3832" s="146"/>
      <c r="S3832" s="146"/>
      <c r="T3832" s="80" t="s">
        <v>213</v>
      </c>
    </row>
    <row r="3833" spans="14:20">
      <c r="N3833" s="80">
        <v>65</v>
      </c>
      <c r="O3833" s="80">
        <v>65336</v>
      </c>
      <c r="P3833" s="80" t="s">
        <v>4021</v>
      </c>
      <c r="Q3833" s="15" t="str">
        <f t="shared" si="59"/>
        <v>65 - ORGAN</v>
      </c>
      <c r="R3833" s="146">
        <v>44622</v>
      </c>
      <c r="S3833" s="146">
        <v>44686</v>
      </c>
      <c r="T3833" s="80" t="s">
        <v>213</v>
      </c>
    </row>
    <row r="3834" spans="14:20">
      <c r="N3834" s="80">
        <v>65</v>
      </c>
      <c r="O3834" s="80">
        <v>65337</v>
      </c>
      <c r="P3834" s="80" t="s">
        <v>4022</v>
      </c>
      <c r="Q3834" s="15" t="str">
        <f t="shared" si="59"/>
        <v>65 - ORIEUX</v>
      </c>
      <c r="R3834" s="146">
        <v>44604</v>
      </c>
      <c r="S3834" s="146">
        <v>44686</v>
      </c>
      <c r="T3834" s="80" t="s">
        <v>213</v>
      </c>
    </row>
    <row r="3835" spans="14:20">
      <c r="N3835" s="80">
        <v>65</v>
      </c>
      <c r="O3835" s="80">
        <v>65339</v>
      </c>
      <c r="P3835" s="80" t="s">
        <v>4023</v>
      </c>
      <c r="Q3835" s="15" t="str">
        <f t="shared" si="59"/>
        <v>65 - ORINCLES</v>
      </c>
      <c r="R3835" s="146">
        <v>44571</v>
      </c>
      <c r="S3835" s="146">
        <v>44652</v>
      </c>
      <c r="T3835" s="80" t="s">
        <v>213</v>
      </c>
    </row>
    <row r="3836" spans="14:20">
      <c r="N3836" s="80">
        <v>65</v>
      </c>
      <c r="O3836" s="80">
        <v>65340</v>
      </c>
      <c r="P3836" s="80" t="s">
        <v>4024</v>
      </c>
      <c r="Q3836" s="15" t="str">
        <f t="shared" si="59"/>
        <v>65 - ORLEIX</v>
      </c>
      <c r="R3836" s="146">
        <v>44580</v>
      </c>
      <c r="S3836" s="146">
        <v>44686</v>
      </c>
      <c r="T3836" s="80" t="s">
        <v>213</v>
      </c>
    </row>
    <row r="3837" spans="14:20">
      <c r="N3837" s="80">
        <v>65</v>
      </c>
      <c r="O3837" s="80">
        <v>65341</v>
      </c>
      <c r="P3837" s="80" t="s">
        <v>4025</v>
      </c>
      <c r="Q3837" s="15" t="str">
        <f t="shared" si="59"/>
        <v>65 - OROIX</v>
      </c>
      <c r="R3837" s="146">
        <v>44561</v>
      </c>
      <c r="S3837" s="146">
        <v>44652</v>
      </c>
      <c r="T3837" s="80" t="s">
        <v>213</v>
      </c>
    </row>
    <row r="3838" spans="14:20">
      <c r="N3838" s="80">
        <v>65</v>
      </c>
      <c r="O3838" s="80">
        <v>65342</v>
      </c>
      <c r="P3838" s="80" t="s">
        <v>4026</v>
      </c>
      <c r="Q3838" s="15" t="str">
        <f t="shared" si="59"/>
        <v>65 - OSMETS</v>
      </c>
      <c r="R3838" s="146">
        <v>44604</v>
      </c>
      <c r="S3838" s="146">
        <v>44686</v>
      </c>
      <c r="T3838" s="80" t="s">
        <v>213</v>
      </c>
    </row>
    <row r="3839" spans="14:20">
      <c r="N3839" s="80">
        <v>65</v>
      </c>
      <c r="O3839" s="80">
        <v>65343</v>
      </c>
      <c r="P3839" s="80" t="s">
        <v>4027</v>
      </c>
      <c r="Q3839" s="15" t="str">
        <f t="shared" si="59"/>
        <v>65 - OSSEN</v>
      </c>
      <c r="R3839" s="146">
        <v>44571</v>
      </c>
      <c r="S3839" s="146">
        <v>44652</v>
      </c>
      <c r="T3839" s="80" t="s">
        <v>213</v>
      </c>
    </row>
    <row r="3840" spans="14:20">
      <c r="N3840" s="80">
        <v>65</v>
      </c>
      <c r="O3840" s="80">
        <v>65344</v>
      </c>
      <c r="P3840" s="80" t="s">
        <v>4028</v>
      </c>
      <c r="Q3840" s="15" t="str">
        <f t="shared" si="59"/>
        <v>65 - OSSUN</v>
      </c>
      <c r="R3840" s="146">
        <v>44571</v>
      </c>
      <c r="S3840" s="146">
        <v>44652</v>
      </c>
      <c r="T3840" s="80" t="s">
        <v>213</v>
      </c>
    </row>
    <row r="3841" spans="14:20">
      <c r="N3841" s="80">
        <v>65</v>
      </c>
      <c r="O3841" s="80">
        <v>65345</v>
      </c>
      <c r="P3841" s="80" t="s">
        <v>4029</v>
      </c>
      <c r="Q3841" s="15" t="str">
        <f t="shared" si="59"/>
        <v>65 - OSSUN-EZ-ANGLES</v>
      </c>
      <c r="R3841" s="146"/>
      <c r="S3841" s="146"/>
      <c r="T3841" s="80" t="s">
        <v>213</v>
      </c>
    </row>
    <row r="3842" spans="14:20">
      <c r="N3842" s="80">
        <v>65</v>
      </c>
      <c r="O3842" s="80">
        <v>65350</v>
      </c>
      <c r="P3842" s="80" t="s">
        <v>4030</v>
      </c>
      <c r="Q3842" s="15" t="str">
        <f t="shared" si="59"/>
        <v>65 - OURSBELILLE</v>
      </c>
      <c r="R3842" s="146">
        <v>44580</v>
      </c>
      <c r="S3842" s="146">
        <v>44652</v>
      </c>
      <c r="T3842" s="80" t="s">
        <v>213</v>
      </c>
    </row>
    <row r="3843" spans="14:20">
      <c r="N3843" s="80">
        <v>65</v>
      </c>
      <c r="O3843" s="80">
        <v>65355</v>
      </c>
      <c r="P3843" s="80" t="s">
        <v>4031</v>
      </c>
      <c r="Q3843" s="15" t="str">
        <f t="shared" si="59"/>
        <v>65 - PAREAC</v>
      </c>
      <c r="R3843" s="146">
        <v>44571</v>
      </c>
      <c r="S3843" s="146">
        <v>44652</v>
      </c>
      <c r="T3843" s="80" t="s">
        <v>213</v>
      </c>
    </row>
    <row r="3844" spans="14:20">
      <c r="N3844" s="80">
        <v>65</v>
      </c>
      <c r="O3844" s="80">
        <v>65357</v>
      </c>
      <c r="P3844" s="80" t="s">
        <v>4032</v>
      </c>
      <c r="Q3844" s="15" t="str">
        <f t="shared" si="59"/>
        <v>65 - PEYRAUBE</v>
      </c>
      <c r="R3844" s="146">
        <v>44604</v>
      </c>
      <c r="S3844" s="146">
        <v>44686</v>
      </c>
      <c r="T3844" s="80" t="s">
        <v>213</v>
      </c>
    </row>
    <row r="3845" spans="14:20">
      <c r="N3845" s="80">
        <v>65</v>
      </c>
      <c r="O3845" s="80">
        <v>65358</v>
      </c>
      <c r="P3845" s="80" t="s">
        <v>4033</v>
      </c>
      <c r="Q3845" s="15" t="str">
        <f t="shared" si="59"/>
        <v>65 - PEYRET-SAINT-ANDRE</v>
      </c>
      <c r="R3845" s="146">
        <v>44617</v>
      </c>
      <c r="S3845" s="146">
        <v>44686</v>
      </c>
      <c r="T3845" s="80" t="s">
        <v>213</v>
      </c>
    </row>
    <row r="3846" spans="14:20">
      <c r="N3846" s="80">
        <v>65</v>
      </c>
      <c r="O3846" s="80">
        <v>65359</v>
      </c>
      <c r="P3846" s="80" t="s">
        <v>4034</v>
      </c>
      <c r="Q3846" s="15" t="str">
        <f t="shared" si="59"/>
        <v>65 - PEYRIGUERE</v>
      </c>
      <c r="R3846" s="146">
        <v>44604</v>
      </c>
      <c r="S3846" s="146">
        <v>44686</v>
      </c>
      <c r="T3846" s="80" t="s">
        <v>213</v>
      </c>
    </row>
    <row r="3847" spans="14:20">
      <c r="N3847" s="80">
        <v>65</v>
      </c>
      <c r="O3847" s="80">
        <v>65360</v>
      </c>
      <c r="P3847" s="80" t="s">
        <v>4035</v>
      </c>
      <c r="Q3847" s="15" t="str">
        <f t="shared" si="59"/>
        <v>65 - PEYROUSE</v>
      </c>
      <c r="R3847" s="146">
        <v>44571</v>
      </c>
      <c r="S3847" s="146">
        <v>44652</v>
      </c>
      <c r="T3847" s="80" t="s">
        <v>213</v>
      </c>
    </row>
    <row r="3848" spans="14:20">
      <c r="N3848" s="80">
        <v>65</v>
      </c>
      <c r="O3848" s="80">
        <v>65361</v>
      </c>
      <c r="P3848" s="80" t="s">
        <v>4036</v>
      </c>
      <c r="Q3848" s="15" t="str">
        <f t="shared" si="59"/>
        <v>65 - PEYRUN</v>
      </c>
      <c r="R3848" s="146">
        <v>44604</v>
      </c>
      <c r="S3848" s="146">
        <v>44686</v>
      </c>
      <c r="T3848" s="80" t="s">
        <v>213</v>
      </c>
    </row>
    <row r="3849" spans="14:20">
      <c r="N3849" s="80">
        <v>65</v>
      </c>
      <c r="O3849" s="80">
        <v>65364</v>
      </c>
      <c r="P3849" s="80" t="s">
        <v>4037</v>
      </c>
      <c r="Q3849" s="15" t="str">
        <f t="shared" si="59"/>
        <v>65 - PINTAC</v>
      </c>
      <c r="R3849" s="146">
        <v>44580</v>
      </c>
      <c r="S3849" s="146">
        <v>44652</v>
      </c>
      <c r="T3849" s="80" t="s">
        <v>213</v>
      </c>
    </row>
    <row r="3850" spans="14:20">
      <c r="N3850" s="80">
        <v>65</v>
      </c>
      <c r="O3850" s="80">
        <v>65366</v>
      </c>
      <c r="P3850" s="80" t="s">
        <v>4038</v>
      </c>
      <c r="Q3850" s="15" t="str">
        <f t="shared" si="59"/>
        <v>65 - POUEYFERRE</v>
      </c>
      <c r="R3850" s="146">
        <v>44571</v>
      </c>
      <c r="S3850" s="146">
        <v>44652</v>
      </c>
      <c r="T3850" s="80" t="s">
        <v>213</v>
      </c>
    </row>
    <row r="3851" spans="14:20">
      <c r="N3851" s="80">
        <v>65</v>
      </c>
      <c r="O3851" s="80">
        <v>65369</v>
      </c>
      <c r="P3851" s="80" t="s">
        <v>4039</v>
      </c>
      <c r="Q3851" s="15" t="str">
        <f t="shared" si="59"/>
        <v>65 - POUYASTRUC</v>
      </c>
      <c r="R3851" s="146">
        <v>44604</v>
      </c>
      <c r="S3851" s="146">
        <v>44686</v>
      </c>
      <c r="T3851" s="80" t="s">
        <v>213</v>
      </c>
    </row>
    <row r="3852" spans="14:20">
      <c r="N3852" s="80">
        <v>65</v>
      </c>
      <c r="O3852" s="80">
        <v>65372</v>
      </c>
      <c r="P3852" s="80" t="s">
        <v>4040</v>
      </c>
      <c r="Q3852" s="15" t="str">
        <f t="shared" ref="Q3852:Q3915" si="60">CONCATENATE(N3852," - ",P3852)</f>
        <v>65 - PUJO</v>
      </c>
      <c r="R3852" s="146">
        <v>44580</v>
      </c>
      <c r="S3852" s="146">
        <v>44652</v>
      </c>
      <c r="T3852" s="80" t="s">
        <v>213</v>
      </c>
    </row>
    <row r="3853" spans="14:20">
      <c r="N3853" s="80">
        <v>65</v>
      </c>
      <c r="O3853" s="80">
        <v>65373</v>
      </c>
      <c r="P3853" s="80" t="s">
        <v>4041</v>
      </c>
      <c r="Q3853" s="15" t="str">
        <f t="shared" si="60"/>
        <v>65 - PUNTOUS</v>
      </c>
      <c r="R3853" s="146">
        <v>44616</v>
      </c>
      <c r="S3853" s="146">
        <v>44686</v>
      </c>
      <c r="T3853" s="80" t="s">
        <v>213</v>
      </c>
    </row>
    <row r="3854" spans="14:20">
      <c r="N3854" s="80">
        <v>65</v>
      </c>
      <c r="O3854" s="80">
        <v>65374</v>
      </c>
      <c r="P3854" s="80" t="s">
        <v>4042</v>
      </c>
      <c r="Q3854" s="15" t="str">
        <f t="shared" si="60"/>
        <v>65 - PUYDARRIEUX</v>
      </c>
      <c r="R3854" s="146">
        <v>44604</v>
      </c>
      <c r="S3854" s="146">
        <v>44686</v>
      </c>
      <c r="T3854" s="80" t="s">
        <v>213</v>
      </c>
    </row>
    <row r="3855" spans="14:20">
      <c r="N3855" s="80">
        <v>65</v>
      </c>
      <c r="O3855" s="80">
        <v>65375</v>
      </c>
      <c r="P3855" s="80" t="s">
        <v>4043</v>
      </c>
      <c r="Q3855" s="15" t="str">
        <f t="shared" si="60"/>
        <v>65 - RABASTENS-DE-BIGORRE</v>
      </c>
      <c r="R3855" s="146">
        <v>44580</v>
      </c>
      <c r="S3855" s="146">
        <v>44686</v>
      </c>
      <c r="T3855" s="80" t="s">
        <v>213</v>
      </c>
    </row>
    <row r="3856" spans="14:20">
      <c r="N3856" s="80">
        <v>65</v>
      </c>
      <c r="O3856" s="80">
        <v>65376</v>
      </c>
      <c r="P3856" s="80" t="s">
        <v>4044</v>
      </c>
      <c r="Q3856" s="15" t="str">
        <f t="shared" si="60"/>
        <v>65 - RECURT</v>
      </c>
      <c r="R3856" s="146">
        <v>44622</v>
      </c>
      <c r="S3856" s="146">
        <v>44686</v>
      </c>
      <c r="T3856" s="80" t="s">
        <v>213</v>
      </c>
    </row>
    <row r="3857" spans="14:20">
      <c r="N3857" s="80">
        <v>65</v>
      </c>
      <c r="O3857" s="80">
        <v>65380</v>
      </c>
      <c r="P3857" s="80" t="s">
        <v>4045</v>
      </c>
      <c r="Q3857" s="15" t="str">
        <f t="shared" si="60"/>
        <v>65 - SABALOS</v>
      </c>
      <c r="R3857" s="146">
        <v>44580</v>
      </c>
      <c r="S3857" s="146">
        <v>44686</v>
      </c>
      <c r="T3857" s="80" t="s">
        <v>213</v>
      </c>
    </row>
    <row r="3858" spans="14:20">
      <c r="N3858" s="80">
        <v>65</v>
      </c>
      <c r="O3858" s="80">
        <v>65381</v>
      </c>
      <c r="P3858" s="80" t="s">
        <v>4046</v>
      </c>
      <c r="Q3858" s="15" t="str">
        <f t="shared" si="60"/>
        <v>65 - SABARROS</v>
      </c>
      <c r="R3858" s="146">
        <v>44622</v>
      </c>
      <c r="S3858" s="146">
        <v>44686</v>
      </c>
      <c r="T3858" s="80" t="s">
        <v>213</v>
      </c>
    </row>
    <row r="3859" spans="14:20">
      <c r="N3859" s="80">
        <v>65</v>
      </c>
      <c r="O3859" s="80">
        <v>65383</v>
      </c>
      <c r="P3859" s="80" t="s">
        <v>4047</v>
      </c>
      <c r="Q3859" s="15" t="str">
        <f t="shared" si="60"/>
        <v>65 - SADOURNIN</v>
      </c>
      <c r="R3859" s="146">
        <v>44609</v>
      </c>
      <c r="S3859" s="146">
        <v>44686</v>
      </c>
      <c r="T3859" s="80" t="s">
        <v>213</v>
      </c>
    </row>
    <row r="3860" spans="14:20">
      <c r="N3860" s="80">
        <v>65</v>
      </c>
      <c r="O3860" s="80">
        <v>65386</v>
      </c>
      <c r="P3860" s="80" t="s">
        <v>1437</v>
      </c>
      <c r="Q3860" s="15" t="str">
        <f t="shared" si="60"/>
        <v>65 - SAINT-CREAC</v>
      </c>
      <c r="R3860" s="146">
        <v>44571</v>
      </c>
      <c r="S3860" s="146">
        <v>44652</v>
      </c>
      <c r="T3860" s="80" t="s">
        <v>213</v>
      </c>
    </row>
    <row r="3861" spans="14:20">
      <c r="N3861" s="80">
        <v>65</v>
      </c>
      <c r="O3861" s="80">
        <v>65387</v>
      </c>
      <c r="P3861" s="80" t="s">
        <v>4048</v>
      </c>
      <c r="Q3861" s="15" t="str">
        <f t="shared" si="60"/>
        <v>65 - SAINT-LANNE</v>
      </c>
      <c r="R3861" s="146">
        <v>44572</v>
      </c>
      <c r="S3861" s="146">
        <v>44677</v>
      </c>
      <c r="T3861" s="80" t="s">
        <v>213</v>
      </c>
    </row>
    <row r="3862" spans="14:20">
      <c r="N3862" s="80">
        <v>65</v>
      </c>
      <c r="O3862" s="80">
        <v>65390</v>
      </c>
      <c r="P3862" s="80" t="s">
        <v>4049</v>
      </c>
      <c r="Q3862" s="15" t="str">
        <f t="shared" si="60"/>
        <v>65 - SAINT-LEZER</v>
      </c>
      <c r="R3862" s="146">
        <v>44561</v>
      </c>
      <c r="S3862" s="146">
        <v>44652</v>
      </c>
      <c r="T3862" s="80" t="s">
        <v>213</v>
      </c>
    </row>
    <row r="3863" spans="14:20">
      <c r="N3863" s="80">
        <v>65</v>
      </c>
      <c r="O3863" s="80">
        <v>65392</v>
      </c>
      <c r="P3863" s="80" t="s">
        <v>1449</v>
      </c>
      <c r="Q3863" s="15" t="str">
        <f t="shared" si="60"/>
        <v>65 - SAINT-MARTIN</v>
      </c>
      <c r="R3863" s="146">
        <v>44581</v>
      </c>
      <c r="S3863" s="146">
        <v>44652</v>
      </c>
      <c r="T3863" s="80" t="s">
        <v>213</v>
      </c>
    </row>
    <row r="3864" spans="14:20">
      <c r="N3864" s="80">
        <v>65</v>
      </c>
      <c r="O3864" s="80">
        <v>65395</v>
      </c>
      <c r="P3864" s="80" t="s">
        <v>4050</v>
      </c>
      <c r="Q3864" s="15" t="str">
        <f t="shared" si="60"/>
        <v>65 - SAINT-PE-DE-BIGORRE</v>
      </c>
      <c r="R3864" s="146">
        <v>44571</v>
      </c>
      <c r="S3864" s="146">
        <v>44652</v>
      </c>
      <c r="T3864" s="80" t="s">
        <v>213</v>
      </c>
    </row>
    <row r="3865" spans="14:20">
      <c r="N3865" s="80">
        <v>65</v>
      </c>
      <c r="O3865" s="80">
        <v>65397</v>
      </c>
      <c r="P3865" s="80" t="s">
        <v>4051</v>
      </c>
      <c r="Q3865" s="15" t="str">
        <f t="shared" si="60"/>
        <v>65 - SAINT-SEVER-DE-RUSTAN</v>
      </c>
      <c r="R3865" s="146">
        <v>44604</v>
      </c>
      <c r="S3865" s="146">
        <v>44686</v>
      </c>
      <c r="T3865" s="80" t="s">
        <v>213</v>
      </c>
    </row>
    <row r="3866" spans="14:20">
      <c r="N3866" s="80">
        <v>65</v>
      </c>
      <c r="O3866" s="80">
        <v>65401</v>
      </c>
      <c r="P3866" s="80" t="s">
        <v>4052</v>
      </c>
      <c r="Q3866" s="15" t="str">
        <f t="shared" si="60"/>
        <v>65 - SALLES-ADOUR</v>
      </c>
      <c r="R3866" s="146"/>
      <c r="S3866" s="146"/>
      <c r="T3866" s="80" t="s">
        <v>213</v>
      </c>
    </row>
    <row r="3867" spans="14:20">
      <c r="N3867" s="80">
        <v>65</v>
      </c>
      <c r="O3867" s="80">
        <v>65403</v>
      </c>
      <c r="P3867" s="80" t="s">
        <v>4053</v>
      </c>
      <c r="Q3867" s="15" t="str">
        <f t="shared" si="60"/>
        <v>65 - SANOUS</v>
      </c>
      <c r="R3867" s="146">
        <v>44561</v>
      </c>
      <c r="S3867" s="146">
        <v>44652</v>
      </c>
      <c r="T3867" s="80" t="s">
        <v>213</v>
      </c>
    </row>
    <row r="3868" spans="14:20">
      <c r="N3868" s="80">
        <v>65</v>
      </c>
      <c r="O3868" s="80">
        <v>65404</v>
      </c>
      <c r="P3868" s="80" t="s">
        <v>4054</v>
      </c>
      <c r="Q3868" s="15" t="str">
        <f t="shared" si="60"/>
        <v>65 - SARIAC-MAGNOAC</v>
      </c>
      <c r="R3868" s="146">
        <v>44617</v>
      </c>
      <c r="S3868" s="146">
        <v>44686</v>
      </c>
      <c r="T3868" s="80" t="s">
        <v>213</v>
      </c>
    </row>
    <row r="3869" spans="14:20">
      <c r="N3869" s="80">
        <v>65</v>
      </c>
      <c r="O3869" s="80">
        <v>65406</v>
      </c>
      <c r="P3869" s="80" t="s">
        <v>4055</v>
      </c>
      <c r="Q3869" s="15" t="str">
        <f t="shared" si="60"/>
        <v>65 - SARNIGUET</v>
      </c>
      <c r="R3869" s="146">
        <v>44580</v>
      </c>
      <c r="S3869" s="146">
        <v>44686</v>
      </c>
      <c r="T3869" s="80" t="s">
        <v>213</v>
      </c>
    </row>
    <row r="3870" spans="14:20">
      <c r="N3870" s="80">
        <v>65</v>
      </c>
      <c r="O3870" s="80">
        <v>65409</v>
      </c>
      <c r="P3870" s="80" t="s">
        <v>4056</v>
      </c>
      <c r="Q3870" s="15" t="str">
        <f t="shared" si="60"/>
        <v>65 - SARRIAC-BIGORRE</v>
      </c>
      <c r="R3870" s="146">
        <v>44580</v>
      </c>
      <c r="S3870" s="146">
        <v>44686</v>
      </c>
      <c r="T3870" s="80" t="s">
        <v>213</v>
      </c>
    </row>
    <row r="3871" spans="14:20">
      <c r="N3871" s="80">
        <v>65</v>
      </c>
      <c r="O3871" s="80">
        <v>65410</v>
      </c>
      <c r="P3871" s="80" t="s">
        <v>4057</v>
      </c>
      <c r="Q3871" s="15" t="str">
        <f t="shared" si="60"/>
        <v>65 - SARROUILLES</v>
      </c>
      <c r="R3871" s="146">
        <v>44608</v>
      </c>
      <c r="S3871" s="146">
        <v>44686</v>
      </c>
      <c r="T3871" s="80" t="s">
        <v>213</v>
      </c>
    </row>
    <row r="3872" spans="14:20">
      <c r="N3872" s="80">
        <v>65</v>
      </c>
      <c r="O3872" s="80">
        <v>65412</v>
      </c>
      <c r="P3872" s="80" t="s">
        <v>4058</v>
      </c>
      <c r="Q3872" s="15" t="str">
        <f t="shared" si="60"/>
        <v>65 - SAUVETERRE</v>
      </c>
      <c r="R3872" s="146"/>
      <c r="S3872" s="146"/>
      <c r="T3872" s="80" t="s">
        <v>213</v>
      </c>
    </row>
    <row r="3873" spans="14:20">
      <c r="N3873" s="80">
        <v>65</v>
      </c>
      <c r="O3873" s="80">
        <v>65414</v>
      </c>
      <c r="P3873" s="80" t="s">
        <v>2672</v>
      </c>
      <c r="Q3873" s="15" t="str">
        <f t="shared" si="60"/>
        <v>65 - SEGALAS</v>
      </c>
      <c r="R3873" s="146">
        <v>44614</v>
      </c>
      <c r="S3873" s="146">
        <v>44686</v>
      </c>
      <c r="T3873" s="80" t="s">
        <v>213</v>
      </c>
    </row>
    <row r="3874" spans="14:20">
      <c r="N3874" s="80">
        <v>65</v>
      </c>
      <c r="O3874" s="80">
        <v>65415</v>
      </c>
      <c r="P3874" s="80" t="s">
        <v>4059</v>
      </c>
      <c r="Q3874" s="15" t="str">
        <f t="shared" si="60"/>
        <v>65 - SEGUS</v>
      </c>
      <c r="R3874" s="146">
        <v>44571</v>
      </c>
      <c r="S3874" s="146">
        <v>44652</v>
      </c>
      <c r="T3874" s="80" t="s">
        <v>213</v>
      </c>
    </row>
    <row r="3875" spans="14:20">
      <c r="N3875" s="80">
        <v>65</v>
      </c>
      <c r="O3875" s="80">
        <v>65417</v>
      </c>
      <c r="P3875" s="80" t="s">
        <v>4060</v>
      </c>
      <c r="Q3875" s="15" t="str">
        <f t="shared" si="60"/>
        <v>65 - SEMEAC</v>
      </c>
      <c r="R3875" s="146">
        <v>44608</v>
      </c>
      <c r="S3875" s="146">
        <v>44686</v>
      </c>
      <c r="T3875" s="80" t="s">
        <v>213</v>
      </c>
    </row>
    <row r="3876" spans="14:20">
      <c r="N3876" s="80">
        <v>65</v>
      </c>
      <c r="O3876" s="80">
        <v>65418</v>
      </c>
      <c r="P3876" s="80" t="s">
        <v>4061</v>
      </c>
      <c r="Q3876" s="15" t="str">
        <f t="shared" si="60"/>
        <v>65 - SENAC</v>
      </c>
      <c r="R3876" s="146">
        <v>44608</v>
      </c>
      <c r="S3876" s="146">
        <v>44686</v>
      </c>
      <c r="T3876" s="80" t="s">
        <v>213</v>
      </c>
    </row>
    <row r="3877" spans="14:20">
      <c r="N3877" s="80">
        <v>65</v>
      </c>
      <c r="O3877" s="80">
        <v>65419</v>
      </c>
      <c r="P3877" s="80" t="s">
        <v>4062</v>
      </c>
      <c r="Q3877" s="15" t="str">
        <f t="shared" si="60"/>
        <v>65 - SENTOUS</v>
      </c>
      <c r="R3877" s="146">
        <v>44604</v>
      </c>
      <c r="S3877" s="146">
        <v>44686</v>
      </c>
      <c r="T3877" s="80" t="s">
        <v>213</v>
      </c>
    </row>
    <row r="3878" spans="14:20">
      <c r="N3878" s="80">
        <v>65</v>
      </c>
      <c r="O3878" s="80">
        <v>65422</v>
      </c>
      <c r="P3878" s="80" t="s">
        <v>4063</v>
      </c>
      <c r="Q3878" s="15" t="str">
        <f t="shared" si="60"/>
        <v>65 - SERON</v>
      </c>
      <c r="R3878" s="146">
        <v>44561</v>
      </c>
      <c r="S3878" s="146">
        <v>44652</v>
      </c>
      <c r="T3878" s="80" t="s">
        <v>213</v>
      </c>
    </row>
    <row r="3879" spans="14:20">
      <c r="N3879" s="80">
        <v>65</v>
      </c>
      <c r="O3879" s="80">
        <v>65423</v>
      </c>
      <c r="P3879" s="80" t="s">
        <v>4064</v>
      </c>
      <c r="Q3879" s="15" t="str">
        <f t="shared" si="60"/>
        <v>65 - SERE-RUSTAING</v>
      </c>
      <c r="R3879" s="146">
        <v>44604</v>
      </c>
      <c r="S3879" s="146">
        <v>44686</v>
      </c>
      <c r="T3879" s="80" t="s">
        <v>213</v>
      </c>
    </row>
    <row r="3880" spans="14:20">
      <c r="N3880" s="80">
        <v>65</v>
      </c>
      <c r="O3880" s="80">
        <v>65425</v>
      </c>
      <c r="P3880" s="80" t="s">
        <v>4065</v>
      </c>
      <c r="Q3880" s="15" t="str">
        <f t="shared" si="60"/>
        <v>65 - SIARROUY</v>
      </c>
      <c r="R3880" s="146">
        <v>44561</v>
      </c>
      <c r="S3880" s="146">
        <v>44652</v>
      </c>
      <c r="T3880" s="80" t="s">
        <v>213</v>
      </c>
    </row>
    <row r="3881" spans="14:20">
      <c r="N3881" s="80">
        <v>65</v>
      </c>
      <c r="O3881" s="80">
        <v>65426</v>
      </c>
      <c r="P3881" s="80" t="s">
        <v>4066</v>
      </c>
      <c r="Q3881" s="15" t="str">
        <f t="shared" si="60"/>
        <v>65 - SINZOS</v>
      </c>
      <c r="R3881" s="146">
        <v>44604</v>
      </c>
      <c r="S3881" s="146">
        <v>44686</v>
      </c>
      <c r="T3881" s="80" t="s">
        <v>213</v>
      </c>
    </row>
    <row r="3882" spans="14:20">
      <c r="N3882" s="80">
        <v>65</v>
      </c>
      <c r="O3882" s="80">
        <v>65429</v>
      </c>
      <c r="P3882" s="80" t="s">
        <v>4067</v>
      </c>
      <c r="Q3882" s="15" t="str">
        <f t="shared" si="60"/>
        <v>65 - SOMBRUN</v>
      </c>
      <c r="R3882" s="146">
        <v>44572</v>
      </c>
      <c r="S3882" s="146">
        <v>44652</v>
      </c>
      <c r="T3882" s="80" t="s">
        <v>213</v>
      </c>
    </row>
    <row r="3883" spans="14:20">
      <c r="N3883" s="80">
        <v>65</v>
      </c>
      <c r="O3883" s="80">
        <v>65430</v>
      </c>
      <c r="P3883" s="80" t="s">
        <v>4068</v>
      </c>
      <c r="Q3883" s="15" t="str">
        <f t="shared" si="60"/>
        <v>65 - SOREAC</v>
      </c>
      <c r="R3883" s="146">
        <v>44580</v>
      </c>
      <c r="S3883" s="146">
        <v>44686</v>
      </c>
      <c r="T3883" s="80" t="s">
        <v>213</v>
      </c>
    </row>
    <row r="3884" spans="14:20">
      <c r="N3884" s="80">
        <v>65</v>
      </c>
      <c r="O3884" s="80">
        <v>65432</v>
      </c>
      <c r="P3884" s="80" t="s">
        <v>4069</v>
      </c>
      <c r="Q3884" s="15" t="str">
        <f t="shared" si="60"/>
        <v>65 - SOUBLECAUSE</v>
      </c>
      <c r="R3884" s="146">
        <v>44572</v>
      </c>
      <c r="S3884" s="146">
        <v>44652</v>
      </c>
      <c r="T3884" s="80" t="s">
        <v>213</v>
      </c>
    </row>
    <row r="3885" spans="14:20">
      <c r="N3885" s="80">
        <v>65</v>
      </c>
      <c r="O3885" s="80">
        <v>65433</v>
      </c>
      <c r="P3885" s="80" t="s">
        <v>4070</v>
      </c>
      <c r="Q3885" s="15" t="str">
        <f t="shared" si="60"/>
        <v>65 - SOUES</v>
      </c>
      <c r="R3885" s="146"/>
      <c r="S3885" s="146"/>
      <c r="T3885" s="80" t="s">
        <v>213</v>
      </c>
    </row>
    <row r="3886" spans="14:20">
      <c r="N3886" s="80">
        <v>65</v>
      </c>
      <c r="O3886" s="80">
        <v>65436</v>
      </c>
      <c r="P3886" s="80" t="s">
        <v>4071</v>
      </c>
      <c r="Q3886" s="15" t="str">
        <f t="shared" si="60"/>
        <v>65 - SOUYEAUX</v>
      </c>
      <c r="R3886" s="146">
        <v>44604</v>
      </c>
      <c r="S3886" s="146">
        <v>44686</v>
      </c>
      <c r="T3886" s="80" t="s">
        <v>213</v>
      </c>
    </row>
    <row r="3887" spans="14:20">
      <c r="N3887" s="80">
        <v>65</v>
      </c>
      <c r="O3887" s="80">
        <v>65438</v>
      </c>
      <c r="P3887" s="80" t="s">
        <v>4072</v>
      </c>
      <c r="Q3887" s="15" t="str">
        <f t="shared" si="60"/>
        <v>65 - TALAZAC</v>
      </c>
      <c r="R3887" s="146">
        <v>44561</v>
      </c>
      <c r="S3887" s="146">
        <v>44652</v>
      </c>
      <c r="T3887" s="80" t="s">
        <v>213</v>
      </c>
    </row>
    <row r="3888" spans="14:20">
      <c r="N3888" s="80">
        <v>65</v>
      </c>
      <c r="O3888" s="80">
        <v>65439</v>
      </c>
      <c r="P3888" s="80" t="s">
        <v>4073</v>
      </c>
      <c r="Q3888" s="15" t="str">
        <f t="shared" si="60"/>
        <v>65 - TARASTEIX</v>
      </c>
      <c r="R3888" s="146">
        <v>44561</v>
      </c>
      <c r="S3888" s="146">
        <v>44652</v>
      </c>
      <c r="T3888" s="80" t="s">
        <v>213</v>
      </c>
    </row>
    <row r="3889" spans="14:20">
      <c r="N3889" s="80">
        <v>65</v>
      </c>
      <c r="O3889" s="80">
        <v>65440</v>
      </c>
      <c r="P3889" s="80" t="s">
        <v>4074</v>
      </c>
      <c r="Q3889" s="15" t="str">
        <f t="shared" si="60"/>
        <v>65 - TARBES</v>
      </c>
      <c r="R3889" s="146">
        <v>44580</v>
      </c>
      <c r="S3889" s="146">
        <v>44686</v>
      </c>
      <c r="T3889" s="80" t="s">
        <v>213</v>
      </c>
    </row>
    <row r="3890" spans="14:20">
      <c r="N3890" s="80">
        <v>65</v>
      </c>
      <c r="O3890" s="80">
        <v>65442</v>
      </c>
      <c r="P3890" s="80" t="s">
        <v>4075</v>
      </c>
      <c r="Q3890" s="15" t="str">
        <f t="shared" si="60"/>
        <v>65 - THERMES-MAGNOAC</v>
      </c>
      <c r="R3890" s="146">
        <v>44617</v>
      </c>
      <c r="S3890" s="146">
        <v>44686</v>
      </c>
      <c r="T3890" s="80" t="s">
        <v>213</v>
      </c>
    </row>
    <row r="3891" spans="14:20">
      <c r="N3891" s="80">
        <v>65</v>
      </c>
      <c r="O3891" s="80">
        <v>65443</v>
      </c>
      <c r="P3891" s="80" t="s">
        <v>4076</v>
      </c>
      <c r="Q3891" s="15" t="str">
        <f t="shared" si="60"/>
        <v>65 - THUY</v>
      </c>
      <c r="R3891" s="146">
        <v>44604</v>
      </c>
      <c r="S3891" s="146">
        <v>44686</v>
      </c>
      <c r="T3891" s="80" t="s">
        <v>213</v>
      </c>
    </row>
    <row r="3892" spans="14:20">
      <c r="N3892" s="80">
        <v>65</v>
      </c>
      <c r="O3892" s="80">
        <v>65446</v>
      </c>
      <c r="P3892" s="80" t="s">
        <v>4077</v>
      </c>
      <c r="Q3892" s="15" t="str">
        <f t="shared" si="60"/>
        <v>65 - TOSTAT</v>
      </c>
      <c r="R3892" s="146">
        <v>44580</v>
      </c>
      <c r="S3892" s="146">
        <v>44686</v>
      </c>
      <c r="T3892" s="80" t="s">
        <v>213</v>
      </c>
    </row>
    <row r="3893" spans="14:20">
      <c r="N3893" s="80">
        <v>65</v>
      </c>
      <c r="O3893" s="80">
        <v>65447</v>
      </c>
      <c r="P3893" s="80" t="s">
        <v>4078</v>
      </c>
      <c r="Q3893" s="15" t="str">
        <f t="shared" si="60"/>
        <v>65 - TOURNAY</v>
      </c>
      <c r="R3893" s="146">
        <v>44604</v>
      </c>
      <c r="S3893" s="146">
        <v>44686</v>
      </c>
      <c r="T3893" s="80" t="s">
        <v>213</v>
      </c>
    </row>
    <row r="3894" spans="14:20">
      <c r="N3894" s="80">
        <v>65</v>
      </c>
      <c r="O3894" s="80">
        <v>65448</v>
      </c>
      <c r="P3894" s="80" t="s">
        <v>4079</v>
      </c>
      <c r="Q3894" s="15" t="str">
        <f t="shared" si="60"/>
        <v>65 - TOURNOUS-DARRE</v>
      </c>
      <c r="R3894" s="146">
        <v>44604</v>
      </c>
      <c r="S3894" s="146">
        <v>44686</v>
      </c>
      <c r="T3894" s="80" t="s">
        <v>213</v>
      </c>
    </row>
    <row r="3895" spans="14:20">
      <c r="N3895" s="80">
        <v>65</v>
      </c>
      <c r="O3895" s="80">
        <v>65449</v>
      </c>
      <c r="P3895" s="80" t="s">
        <v>4080</v>
      </c>
      <c r="Q3895" s="15" t="str">
        <f t="shared" si="60"/>
        <v>65 - TOURNOUS-DEVANT</v>
      </c>
      <c r="R3895" s="146">
        <v>44616</v>
      </c>
      <c r="S3895" s="146">
        <v>44686</v>
      </c>
      <c r="T3895" s="80" t="s">
        <v>213</v>
      </c>
    </row>
    <row r="3896" spans="14:20">
      <c r="N3896" s="80">
        <v>65</v>
      </c>
      <c r="O3896" s="80">
        <v>65451</v>
      </c>
      <c r="P3896" s="80" t="s">
        <v>4081</v>
      </c>
      <c r="Q3896" s="15" t="str">
        <f t="shared" si="60"/>
        <v>65 - TREBONS</v>
      </c>
      <c r="R3896" s="146"/>
      <c r="S3896" s="146"/>
      <c r="T3896" s="80" t="s">
        <v>213</v>
      </c>
    </row>
    <row r="3897" spans="14:20">
      <c r="N3897" s="80">
        <v>65</v>
      </c>
      <c r="O3897" s="80">
        <v>65452</v>
      </c>
      <c r="P3897" s="80" t="s">
        <v>4082</v>
      </c>
      <c r="Q3897" s="15" t="str">
        <f t="shared" si="60"/>
        <v>65 - TRIE-SUR-BAISE</v>
      </c>
      <c r="R3897" s="146">
        <v>44604</v>
      </c>
      <c r="S3897" s="146">
        <v>44686</v>
      </c>
      <c r="T3897" s="80" t="s">
        <v>213</v>
      </c>
    </row>
    <row r="3898" spans="14:20">
      <c r="N3898" s="80">
        <v>65</v>
      </c>
      <c r="O3898" s="80">
        <v>65454</v>
      </c>
      <c r="P3898" s="80" t="s">
        <v>4083</v>
      </c>
      <c r="Q3898" s="15" t="str">
        <f t="shared" si="60"/>
        <v>65 - TROULEY-LABARTHE</v>
      </c>
      <c r="R3898" s="146">
        <v>44604</v>
      </c>
      <c r="S3898" s="146">
        <v>44686</v>
      </c>
      <c r="T3898" s="80" t="s">
        <v>213</v>
      </c>
    </row>
    <row r="3899" spans="14:20">
      <c r="N3899" s="80">
        <v>65</v>
      </c>
      <c r="O3899" s="80">
        <v>65457</v>
      </c>
      <c r="P3899" s="80" t="s">
        <v>4084</v>
      </c>
      <c r="Q3899" s="15" t="str">
        <f t="shared" si="60"/>
        <v>65 - UGNOUAS</v>
      </c>
      <c r="R3899" s="146">
        <v>44580</v>
      </c>
      <c r="S3899" s="146">
        <v>44686</v>
      </c>
      <c r="T3899" s="80" t="s">
        <v>213</v>
      </c>
    </row>
    <row r="3900" spans="14:20">
      <c r="N3900" s="80">
        <v>65</v>
      </c>
      <c r="O3900" s="80">
        <v>65460</v>
      </c>
      <c r="P3900" s="80" t="s">
        <v>4085</v>
      </c>
      <c r="Q3900" s="15" t="str">
        <f t="shared" si="60"/>
        <v>65 - VIC-EN-BIGORRE</v>
      </c>
      <c r="R3900" s="146">
        <v>44561</v>
      </c>
      <c r="S3900" s="146">
        <v>44652</v>
      </c>
      <c r="T3900" s="80" t="s">
        <v>213</v>
      </c>
    </row>
    <row r="3901" spans="14:20">
      <c r="N3901" s="80">
        <v>65</v>
      </c>
      <c r="O3901" s="80">
        <v>65461</v>
      </c>
      <c r="P3901" s="80" t="s">
        <v>4086</v>
      </c>
      <c r="Q3901" s="15" t="str">
        <f t="shared" si="60"/>
        <v>65 - VIDOU</v>
      </c>
      <c r="R3901" s="146">
        <v>44604</v>
      </c>
      <c r="S3901" s="146">
        <v>44686</v>
      </c>
      <c r="T3901" s="80" t="s">
        <v>213</v>
      </c>
    </row>
    <row r="3902" spans="14:20">
      <c r="N3902" s="80">
        <v>65</v>
      </c>
      <c r="O3902" s="80">
        <v>65462</v>
      </c>
      <c r="P3902" s="80" t="s">
        <v>4087</v>
      </c>
      <c r="Q3902" s="15" t="str">
        <f t="shared" si="60"/>
        <v>65 - VIDOUZE</v>
      </c>
      <c r="R3902" s="146">
        <v>44572</v>
      </c>
      <c r="S3902" s="146">
        <v>44652</v>
      </c>
      <c r="T3902" s="80" t="s">
        <v>213</v>
      </c>
    </row>
    <row r="3903" spans="14:20">
      <c r="N3903" s="80">
        <v>65</v>
      </c>
      <c r="O3903" s="80">
        <v>65464</v>
      </c>
      <c r="P3903" s="80" t="s">
        <v>4088</v>
      </c>
      <c r="Q3903" s="15" t="str">
        <f t="shared" si="60"/>
        <v>65 - VIELLE-ADOUR</v>
      </c>
      <c r="R3903" s="146"/>
      <c r="S3903" s="146"/>
      <c r="T3903" s="80" t="s">
        <v>213</v>
      </c>
    </row>
    <row r="3904" spans="14:20">
      <c r="N3904" s="80">
        <v>65</v>
      </c>
      <c r="O3904" s="80">
        <v>65468</v>
      </c>
      <c r="P3904" s="80" t="s">
        <v>4089</v>
      </c>
      <c r="Q3904" s="15" t="str">
        <f t="shared" si="60"/>
        <v>65 - VIEUZOS</v>
      </c>
      <c r="R3904" s="146">
        <v>44622</v>
      </c>
      <c r="S3904" s="146">
        <v>44686</v>
      </c>
      <c r="T3904" s="80" t="s">
        <v>213</v>
      </c>
    </row>
    <row r="3905" spans="14:20">
      <c r="N3905" s="80">
        <v>65</v>
      </c>
      <c r="O3905" s="80">
        <v>65470</v>
      </c>
      <c r="P3905" s="80" t="s">
        <v>4090</v>
      </c>
      <c r="Q3905" s="15" t="str">
        <f t="shared" si="60"/>
        <v>65 - VIGER</v>
      </c>
      <c r="R3905" s="146">
        <v>44562</v>
      </c>
      <c r="S3905" s="146">
        <v>44652</v>
      </c>
      <c r="T3905" s="80" t="s">
        <v>213</v>
      </c>
    </row>
    <row r="3906" spans="14:20">
      <c r="N3906" s="80">
        <v>65</v>
      </c>
      <c r="O3906" s="80">
        <v>65472</v>
      </c>
      <c r="P3906" s="80" t="s">
        <v>4091</v>
      </c>
      <c r="Q3906" s="15" t="str">
        <f t="shared" si="60"/>
        <v>65 - VILLEFRANQUE</v>
      </c>
      <c r="R3906" s="146">
        <v>44572</v>
      </c>
      <c r="S3906" s="146">
        <v>44652</v>
      </c>
      <c r="T3906" s="80" t="s">
        <v>213</v>
      </c>
    </row>
    <row r="3907" spans="14:20">
      <c r="N3907" s="80">
        <v>65</v>
      </c>
      <c r="O3907" s="80">
        <v>65474</v>
      </c>
      <c r="P3907" s="80" t="s">
        <v>4092</v>
      </c>
      <c r="Q3907" s="15" t="str">
        <f t="shared" si="60"/>
        <v>65 - VILLEMBITS</v>
      </c>
      <c r="R3907" s="146">
        <v>44604</v>
      </c>
      <c r="S3907" s="146">
        <v>44686</v>
      </c>
      <c r="T3907" s="80" t="s">
        <v>213</v>
      </c>
    </row>
    <row r="3908" spans="14:20">
      <c r="N3908" s="80">
        <v>65</v>
      </c>
      <c r="O3908" s="80">
        <v>65475</v>
      </c>
      <c r="P3908" s="80" t="s">
        <v>4093</v>
      </c>
      <c r="Q3908" s="15" t="str">
        <f t="shared" si="60"/>
        <v>65 - VILLEMUR</v>
      </c>
      <c r="R3908" s="146">
        <v>44622</v>
      </c>
      <c r="S3908" s="146">
        <v>44686</v>
      </c>
      <c r="T3908" s="80" t="s">
        <v>213</v>
      </c>
    </row>
    <row r="3909" spans="14:20">
      <c r="N3909" s="80">
        <v>65</v>
      </c>
      <c r="O3909" s="80">
        <v>65476</v>
      </c>
      <c r="P3909" s="80" t="s">
        <v>4094</v>
      </c>
      <c r="Q3909" s="15" t="str">
        <f t="shared" si="60"/>
        <v>65 - VILLENAVE-PRES-BEARN</v>
      </c>
      <c r="R3909" s="146">
        <v>44610</v>
      </c>
      <c r="S3909" s="146">
        <v>44652</v>
      </c>
      <c r="T3909" s="80" t="s">
        <v>213</v>
      </c>
    </row>
    <row r="3910" spans="14:20">
      <c r="N3910" s="80">
        <v>65</v>
      </c>
      <c r="O3910" s="80">
        <v>65477</v>
      </c>
      <c r="P3910" s="80" t="s">
        <v>4095</v>
      </c>
      <c r="Q3910" s="15" t="str">
        <f t="shared" si="60"/>
        <v>65 - VILLENAVE-PRES-MARSAC</v>
      </c>
      <c r="R3910" s="146">
        <v>44580</v>
      </c>
      <c r="S3910" s="146">
        <v>44652</v>
      </c>
      <c r="T3910" s="80" t="s">
        <v>213</v>
      </c>
    </row>
    <row r="3911" spans="14:20">
      <c r="N3911" s="80">
        <v>65</v>
      </c>
      <c r="O3911" s="80">
        <v>65479</v>
      </c>
      <c r="P3911" s="80" t="s">
        <v>4096</v>
      </c>
      <c r="Q3911" s="15" t="str">
        <f t="shared" si="60"/>
        <v>65 - VISKER</v>
      </c>
      <c r="R3911" s="146"/>
      <c r="S3911" s="146"/>
      <c r="T3911" s="80" t="s">
        <v>213</v>
      </c>
    </row>
    <row r="3912" spans="14:20">
      <c r="N3912" s="80">
        <v>71</v>
      </c>
      <c r="O3912" s="80">
        <v>71342</v>
      </c>
      <c r="P3912" s="80" t="s">
        <v>4097</v>
      </c>
      <c r="Q3912" s="15" t="str">
        <f t="shared" si="60"/>
        <v>71 - PARAY-LE-MONIAL</v>
      </c>
      <c r="R3912" s="146"/>
      <c r="S3912" s="146"/>
      <c r="T3912" s="80" t="s">
        <v>213</v>
      </c>
    </row>
    <row r="3913" spans="14:20">
      <c r="N3913" s="80">
        <v>71</v>
      </c>
      <c r="O3913" s="80">
        <v>71491</v>
      </c>
      <c r="P3913" s="80" t="s">
        <v>4098</v>
      </c>
      <c r="Q3913" s="15" t="str">
        <f t="shared" si="60"/>
        <v>71 - SAINT-YAN</v>
      </c>
      <c r="R3913" s="146"/>
      <c r="S3913" s="146"/>
      <c r="T3913" s="80" t="s">
        <v>213</v>
      </c>
    </row>
    <row r="3914" spans="14:20">
      <c r="N3914" s="80">
        <v>71</v>
      </c>
      <c r="O3914" s="80">
        <v>71557</v>
      </c>
      <c r="P3914" s="80" t="s">
        <v>4099</v>
      </c>
      <c r="Q3914" s="15" t="str">
        <f t="shared" si="60"/>
        <v>71 - VARENNE-SAINT-GERMAIN</v>
      </c>
      <c r="R3914" s="146"/>
      <c r="S3914" s="146"/>
      <c r="T3914" s="80" t="s">
        <v>213</v>
      </c>
    </row>
    <row r="3915" spans="14:20">
      <c r="N3915" s="80">
        <v>71</v>
      </c>
      <c r="O3915" s="80">
        <v>71588</v>
      </c>
      <c r="P3915" s="80" t="s">
        <v>4100</v>
      </c>
      <c r="Q3915" s="15" t="str">
        <f t="shared" si="60"/>
        <v>71 - VITRY-EN-CHAROLLAIS</v>
      </c>
      <c r="R3915" s="146"/>
      <c r="S3915" s="146"/>
      <c r="T3915" s="80" t="s">
        <v>213</v>
      </c>
    </row>
    <row r="3916" spans="14:20">
      <c r="N3916" s="80">
        <v>72</v>
      </c>
      <c r="O3916" s="80">
        <v>72032</v>
      </c>
      <c r="P3916" s="80" t="s">
        <v>4101</v>
      </c>
      <c r="Q3916" s="15" t="str">
        <f t="shared" ref="Q3916:Q3979" si="61">CONCATENATE(N3916," - ",P3916)</f>
        <v>72 - BERFAY</v>
      </c>
      <c r="R3916" s="146"/>
      <c r="S3916" s="146"/>
      <c r="T3916" s="80" t="s">
        <v>213</v>
      </c>
    </row>
    <row r="3917" spans="14:20">
      <c r="N3917" s="80">
        <v>72</v>
      </c>
      <c r="O3917" s="80">
        <v>72035</v>
      </c>
      <c r="P3917" s="80" t="s">
        <v>4102</v>
      </c>
      <c r="Q3917" s="15" t="str">
        <f t="shared" si="61"/>
        <v>72 - BESSE SUR BRAYE</v>
      </c>
      <c r="R3917" s="146"/>
      <c r="S3917" s="146"/>
      <c r="T3917" s="80" t="s">
        <v>213</v>
      </c>
    </row>
    <row r="3918" spans="14:20">
      <c r="N3918" s="80">
        <v>72</v>
      </c>
      <c r="O3918" s="80">
        <v>72062</v>
      </c>
      <c r="P3918" s="80" t="s">
        <v>4103</v>
      </c>
      <c r="Q3918" s="15" t="str">
        <f t="shared" si="61"/>
        <v>72 - CHAPELLE DU BOIS</v>
      </c>
      <c r="R3918" s="146"/>
      <c r="S3918" s="146"/>
      <c r="T3918" s="80" t="s">
        <v>213</v>
      </c>
    </row>
    <row r="3919" spans="14:20">
      <c r="N3919" s="80">
        <v>72</v>
      </c>
      <c r="O3919" s="80">
        <v>72064</v>
      </c>
      <c r="P3919" s="80" t="s">
        <v>4104</v>
      </c>
      <c r="Q3919" s="15" t="str">
        <f t="shared" si="61"/>
        <v>72 - LA CHAPELLE HUON</v>
      </c>
      <c r="R3919" s="146"/>
      <c r="S3919" s="146"/>
      <c r="T3919" s="80" t="s">
        <v>213</v>
      </c>
    </row>
    <row r="3920" spans="14:20">
      <c r="N3920" s="80">
        <v>72</v>
      </c>
      <c r="O3920" s="80">
        <v>72080</v>
      </c>
      <c r="P3920" s="80" t="s">
        <v>4105</v>
      </c>
      <c r="Q3920" s="15" t="str">
        <f t="shared" si="61"/>
        <v>72 - CHERRE AU</v>
      </c>
      <c r="R3920" s="146"/>
      <c r="S3920" s="146"/>
      <c r="T3920" s="80" t="s">
        <v>213</v>
      </c>
    </row>
    <row r="3921" spans="14:20">
      <c r="N3921" s="80">
        <v>72</v>
      </c>
      <c r="O3921" s="80">
        <v>72085</v>
      </c>
      <c r="P3921" s="80" t="s">
        <v>4106</v>
      </c>
      <c r="Q3921" s="15" t="str">
        <f t="shared" si="61"/>
        <v>72 - COGNERS</v>
      </c>
      <c r="R3921" s="146"/>
      <c r="S3921" s="146"/>
      <c r="T3921" s="80" t="s">
        <v>213</v>
      </c>
    </row>
    <row r="3922" spans="14:20">
      <c r="N3922" s="80">
        <v>72</v>
      </c>
      <c r="O3922" s="80">
        <v>72087</v>
      </c>
      <c r="P3922" s="80" t="s">
        <v>4107</v>
      </c>
      <c r="Q3922" s="15" t="str">
        <f t="shared" si="61"/>
        <v>72 - CONFLANS SUR ANILLE</v>
      </c>
      <c r="R3922" s="146"/>
      <c r="S3922" s="146"/>
      <c r="T3922" s="80" t="s">
        <v>213</v>
      </c>
    </row>
    <row r="3923" spans="14:20">
      <c r="N3923" s="80">
        <v>72</v>
      </c>
      <c r="O3923" s="80">
        <v>72093</v>
      </c>
      <c r="P3923" s="80" t="s">
        <v>4108</v>
      </c>
      <c r="Q3923" s="15" t="str">
        <f t="shared" si="61"/>
        <v>72 - CORMES</v>
      </c>
      <c r="R3923" s="146"/>
      <c r="S3923" s="146"/>
      <c r="T3923" s="80" t="s">
        <v>213</v>
      </c>
    </row>
    <row r="3924" spans="14:20">
      <c r="N3924" s="80">
        <v>72</v>
      </c>
      <c r="O3924" s="80">
        <v>72094</v>
      </c>
      <c r="P3924" s="80" t="s">
        <v>4109</v>
      </c>
      <c r="Q3924" s="15" t="str">
        <f t="shared" si="61"/>
        <v>72 - COUDRECIEUX</v>
      </c>
      <c r="R3924" s="146"/>
      <c r="S3924" s="146"/>
      <c r="T3924" s="80" t="s">
        <v>213</v>
      </c>
    </row>
    <row r="3925" spans="14:20">
      <c r="N3925" s="80">
        <v>72</v>
      </c>
      <c r="O3925" s="80">
        <v>72105</v>
      </c>
      <c r="P3925" s="80" t="s">
        <v>4110</v>
      </c>
      <c r="Q3925" s="15" t="str">
        <f t="shared" si="61"/>
        <v>72 - COURGENARD</v>
      </c>
      <c r="R3925" s="146"/>
      <c r="S3925" s="146"/>
      <c r="T3925" s="80" t="s">
        <v>213</v>
      </c>
    </row>
    <row r="3926" spans="14:20">
      <c r="N3926" s="80">
        <v>72</v>
      </c>
      <c r="O3926" s="80">
        <v>72114</v>
      </c>
      <c r="P3926" s="80" t="s">
        <v>4111</v>
      </c>
      <c r="Q3926" s="15" t="str">
        <f t="shared" si="61"/>
        <v>72 - DEHAULT</v>
      </c>
      <c r="R3926" s="146"/>
      <c r="S3926" s="146"/>
      <c r="T3926" s="80" t="s">
        <v>213</v>
      </c>
    </row>
    <row r="3927" spans="14:20">
      <c r="N3927" s="80">
        <v>72</v>
      </c>
      <c r="O3927" s="80">
        <v>72125</v>
      </c>
      <c r="P3927" s="80" t="s">
        <v>4112</v>
      </c>
      <c r="Q3927" s="15" t="str">
        <f t="shared" si="61"/>
        <v>72 - ECORPAIN</v>
      </c>
      <c r="R3927" s="146"/>
      <c r="S3927" s="146"/>
      <c r="T3927" s="80" t="s">
        <v>213</v>
      </c>
    </row>
    <row r="3928" spans="14:20">
      <c r="N3928" s="80">
        <v>72</v>
      </c>
      <c r="O3928" s="80">
        <v>72128</v>
      </c>
      <c r="P3928" s="80" t="s">
        <v>4113</v>
      </c>
      <c r="Q3928" s="15" t="str">
        <f t="shared" si="61"/>
        <v>72 - VAL D'ETANGSON</v>
      </c>
      <c r="R3928" s="146"/>
      <c r="S3928" s="146"/>
      <c r="T3928" s="80" t="s">
        <v>213</v>
      </c>
    </row>
    <row r="3929" spans="14:20">
      <c r="N3929" s="80">
        <v>72</v>
      </c>
      <c r="O3929" s="80">
        <v>72156</v>
      </c>
      <c r="P3929" s="80" t="s">
        <v>4114</v>
      </c>
      <c r="Q3929" s="15" t="str">
        <f t="shared" si="61"/>
        <v>72 - LAMNAY</v>
      </c>
      <c r="R3929" s="146"/>
      <c r="S3929" s="146"/>
      <c r="T3929" s="80" t="s">
        <v>213</v>
      </c>
    </row>
    <row r="3930" spans="14:20">
      <c r="N3930" s="80">
        <v>72</v>
      </c>
      <c r="O3930" s="80">
        <v>72190</v>
      </c>
      <c r="P3930" s="80" t="s">
        <v>4115</v>
      </c>
      <c r="Q3930" s="15" t="str">
        <f t="shared" si="61"/>
        <v>72 - MAROLLES LES SAINT CALAIS</v>
      </c>
      <c r="R3930" s="146"/>
      <c r="S3930" s="146"/>
      <c r="T3930" s="80" t="s">
        <v>213</v>
      </c>
    </row>
    <row r="3931" spans="14:20">
      <c r="N3931" s="80">
        <v>72</v>
      </c>
      <c r="O3931" s="80">
        <v>72204</v>
      </c>
      <c r="P3931" s="80" t="s">
        <v>4116</v>
      </c>
      <c r="Q3931" s="15" t="str">
        <f t="shared" si="61"/>
        <v>72 - MONTAILLE</v>
      </c>
      <c r="R3931" s="146"/>
      <c r="S3931" s="146"/>
      <c r="T3931" s="80" t="s">
        <v>213</v>
      </c>
    </row>
    <row r="3932" spans="14:20">
      <c r="N3932" s="80">
        <v>72</v>
      </c>
      <c r="O3932" s="80">
        <v>72250</v>
      </c>
      <c r="P3932" s="80" t="s">
        <v>4117</v>
      </c>
      <c r="Q3932" s="15" t="str">
        <f t="shared" si="61"/>
        <v>72 - RAHAY</v>
      </c>
      <c r="R3932" s="146"/>
      <c r="S3932" s="146"/>
      <c r="T3932" s="80" t="s">
        <v>213</v>
      </c>
    </row>
    <row r="3933" spans="14:20">
      <c r="N3933" s="80">
        <v>72</v>
      </c>
      <c r="O3933" s="80">
        <v>72267</v>
      </c>
      <c r="P3933" s="80" t="s">
        <v>4118</v>
      </c>
      <c r="Q3933" s="15" t="str">
        <f t="shared" si="61"/>
        <v>72 - SAINT AUBIN DES COUDRAIS</v>
      </c>
      <c r="R3933" s="146"/>
      <c r="S3933" s="146"/>
      <c r="T3933" s="80" t="s">
        <v>213</v>
      </c>
    </row>
    <row r="3934" spans="14:20">
      <c r="N3934" s="80">
        <v>72</v>
      </c>
      <c r="O3934" s="80">
        <v>72269</v>
      </c>
      <c r="P3934" s="80" t="s">
        <v>4119</v>
      </c>
      <c r="Q3934" s="15" t="str">
        <f t="shared" si="61"/>
        <v>72 - SAINT CALAIS</v>
      </c>
      <c r="R3934" s="146"/>
      <c r="S3934" s="146"/>
      <c r="T3934" s="80" t="s">
        <v>213</v>
      </c>
    </row>
    <row r="3935" spans="14:20">
      <c r="N3935" s="80">
        <v>72</v>
      </c>
      <c r="O3935" s="80">
        <v>72272</v>
      </c>
      <c r="P3935" s="80" t="s">
        <v>4120</v>
      </c>
      <c r="Q3935" s="15" t="str">
        <f t="shared" si="61"/>
        <v>72 - SAINTE CEROTTE</v>
      </c>
      <c r="R3935" s="146"/>
      <c r="S3935" s="146"/>
      <c r="T3935" s="80" t="s">
        <v>213</v>
      </c>
    </row>
    <row r="3936" spans="14:20">
      <c r="N3936" s="80">
        <v>72</v>
      </c>
      <c r="O3936" s="80">
        <v>72286</v>
      </c>
      <c r="P3936" s="80" t="s">
        <v>4121</v>
      </c>
      <c r="Q3936" s="15" t="str">
        <f t="shared" si="61"/>
        <v>72 - SAINT GERVAIS DE VIC</v>
      </c>
      <c r="R3936" s="146"/>
      <c r="S3936" s="146"/>
      <c r="T3936" s="80" t="s">
        <v>213</v>
      </c>
    </row>
    <row r="3937" spans="14:20">
      <c r="N3937" s="80">
        <v>72</v>
      </c>
      <c r="O3937" s="80">
        <v>72292</v>
      </c>
      <c r="P3937" s="80" t="s">
        <v>4122</v>
      </c>
      <c r="Q3937" s="15" t="str">
        <f t="shared" si="61"/>
        <v>72 - SAINT JEAN DES ECHELLES</v>
      </c>
      <c r="R3937" s="146"/>
      <c r="S3937" s="146"/>
      <c r="T3937" s="80" t="s">
        <v>213</v>
      </c>
    </row>
    <row r="3938" spans="14:20">
      <c r="N3938" s="80">
        <v>72</v>
      </c>
      <c r="O3938" s="80">
        <v>72353</v>
      </c>
      <c r="P3938" s="80" t="s">
        <v>4123</v>
      </c>
      <c r="Q3938" s="15" t="str">
        <f t="shared" si="61"/>
        <v>72 - THELIGNY</v>
      </c>
      <c r="R3938" s="146"/>
      <c r="S3938" s="146"/>
      <c r="T3938" s="80" t="s">
        <v>213</v>
      </c>
    </row>
    <row r="3939" spans="14:20">
      <c r="N3939" s="80">
        <v>72</v>
      </c>
      <c r="O3939" s="80">
        <v>72366</v>
      </c>
      <c r="P3939" s="80" t="s">
        <v>4124</v>
      </c>
      <c r="Q3939" s="15" t="str">
        <f t="shared" si="61"/>
        <v>72 - VALENNES</v>
      </c>
      <c r="R3939" s="146"/>
      <c r="S3939" s="146"/>
      <c r="T3939" s="80" t="s">
        <v>213</v>
      </c>
    </row>
    <row r="3940" spans="14:20">
      <c r="N3940" s="80">
        <v>72</v>
      </c>
      <c r="O3940" s="80">
        <v>72368</v>
      </c>
      <c r="P3940" s="80" t="s">
        <v>4125</v>
      </c>
      <c r="Q3940" s="15" t="str">
        <f t="shared" si="61"/>
        <v>72 - VANCE</v>
      </c>
      <c r="R3940" s="146"/>
      <c r="S3940" s="146"/>
      <c r="T3940" s="80" t="s">
        <v>213</v>
      </c>
    </row>
    <row r="3941" spans="14:20">
      <c r="N3941" s="80">
        <v>72</v>
      </c>
      <c r="O3941" s="80">
        <v>72375</v>
      </c>
      <c r="P3941" s="80" t="s">
        <v>4126</v>
      </c>
      <c r="Q3941" s="15" t="str">
        <f t="shared" si="61"/>
        <v>72 - VILLAINES LA GONAIS</v>
      </c>
      <c r="R3941" s="146"/>
      <c r="S3941" s="146"/>
      <c r="T3941" s="80" t="s">
        <v>213</v>
      </c>
    </row>
    <row r="3942" spans="14:20">
      <c r="N3942" s="80">
        <v>73</v>
      </c>
      <c r="O3942" s="80">
        <v>73008</v>
      </c>
      <c r="P3942" s="80" t="s">
        <v>4127</v>
      </c>
      <c r="Q3942" s="15" t="str">
        <f t="shared" si="61"/>
        <v>73 - AIX-LES-BAINS</v>
      </c>
      <c r="R3942" s="146"/>
      <c r="S3942" s="146"/>
      <c r="T3942" s="80" t="s">
        <v>213</v>
      </c>
    </row>
    <row r="3943" spans="14:20">
      <c r="N3943" s="80">
        <v>73</v>
      </c>
      <c r="O3943" s="80">
        <v>73010</v>
      </c>
      <c r="P3943" s="80" t="s">
        <v>4128</v>
      </c>
      <c r="Q3943" s="15" t="str">
        <f t="shared" si="61"/>
        <v>73 - ENTRELACS lac du Bourget et rive uniquement</v>
      </c>
      <c r="R3943" s="146"/>
      <c r="S3943" s="146"/>
      <c r="T3943" s="80" t="s">
        <v>213</v>
      </c>
    </row>
    <row r="3944" spans="14:20">
      <c r="N3944" s="80">
        <v>73</v>
      </c>
      <c r="O3944" s="80">
        <v>73050</v>
      </c>
      <c r="P3944" s="80" t="s">
        <v>4129</v>
      </c>
      <c r="Q3944" s="15" t="str">
        <f t="shared" si="61"/>
        <v>73 - BOURDEAU</v>
      </c>
      <c r="R3944" s="146"/>
      <c r="S3944" s="146"/>
      <c r="T3944" s="80" t="s">
        <v>213</v>
      </c>
    </row>
    <row r="3945" spans="14:20">
      <c r="N3945" s="80">
        <v>73</v>
      </c>
      <c r="O3945" s="80">
        <v>73051</v>
      </c>
      <c r="P3945" s="80" t="s">
        <v>4130</v>
      </c>
      <c r="Q3945" s="15" t="str">
        <f t="shared" si="61"/>
        <v>73 - LE BOURGET-DU-LAC</v>
      </c>
      <c r="R3945" s="146"/>
      <c r="S3945" s="146"/>
      <c r="T3945" s="80" t="s">
        <v>213</v>
      </c>
    </row>
    <row r="3946" spans="14:20">
      <c r="N3946" s="80">
        <v>73</v>
      </c>
      <c r="O3946" s="80">
        <v>73059</v>
      </c>
      <c r="P3946" s="80" t="s">
        <v>4131</v>
      </c>
      <c r="Q3946" s="15" t="str">
        <f t="shared" si="61"/>
        <v>73 - BRISON-SAINT-INNOCENT</v>
      </c>
      <c r="R3946" s="146"/>
      <c r="S3946" s="146"/>
      <c r="T3946" s="80" t="s">
        <v>213</v>
      </c>
    </row>
    <row r="3947" spans="14:20">
      <c r="N3947" s="80">
        <v>73</v>
      </c>
      <c r="O3947" s="80">
        <v>73076</v>
      </c>
      <c r="P3947" s="80" t="s">
        <v>4132</v>
      </c>
      <c r="Q3947" s="15" t="str">
        <f t="shared" si="61"/>
        <v>73 - LA CHAPELLE-DU-MONT-DU-CHAT</v>
      </c>
      <c r="R3947" s="146"/>
      <c r="S3947" s="146"/>
      <c r="T3947" s="80" t="s">
        <v>213</v>
      </c>
    </row>
    <row r="3948" spans="14:20">
      <c r="N3948" s="80">
        <v>73</v>
      </c>
      <c r="O3948" s="80">
        <v>73085</v>
      </c>
      <c r="P3948" s="80" t="s">
        <v>4133</v>
      </c>
      <c r="Q3948" s="15" t="str">
        <f t="shared" si="61"/>
        <v>73 - CHINDRIEUX lac du Bourget et rive uniquement</v>
      </c>
      <c r="R3948" s="146"/>
      <c r="S3948" s="146"/>
      <c r="T3948" s="80" t="s">
        <v>213</v>
      </c>
    </row>
    <row r="3949" spans="14:20">
      <c r="N3949" s="80">
        <v>73</v>
      </c>
      <c r="O3949" s="80">
        <v>73091</v>
      </c>
      <c r="P3949" s="80" t="s">
        <v>4134</v>
      </c>
      <c r="Q3949" s="15" t="str">
        <f t="shared" si="61"/>
        <v>73 - CONJUXlac du Bourget et rive uniquement</v>
      </c>
      <c r="R3949" s="146"/>
      <c r="S3949" s="146"/>
      <c r="T3949" s="80" t="s">
        <v>213</v>
      </c>
    </row>
    <row r="3950" spans="14:20">
      <c r="N3950" s="80">
        <v>73</v>
      </c>
      <c r="O3950" s="80">
        <v>73103</v>
      </c>
      <c r="P3950" s="80" t="s">
        <v>4135</v>
      </c>
      <c r="Q3950" s="15" t="str">
        <f t="shared" si="61"/>
        <v>73 - DRUMETTAZ-CLARAFOND</v>
      </c>
      <c r="R3950" s="146"/>
      <c r="S3950" s="146"/>
      <c r="T3950" s="80" t="s">
        <v>213</v>
      </c>
    </row>
    <row r="3951" spans="14:20">
      <c r="N3951" s="80">
        <v>73</v>
      </c>
      <c r="O3951" s="80">
        <v>73128</v>
      </c>
      <c r="P3951" s="80" t="s">
        <v>4136</v>
      </c>
      <c r="Q3951" s="15" t="str">
        <f t="shared" si="61"/>
        <v>73 - GRESY-SUR-AIX</v>
      </c>
      <c r="R3951" s="146"/>
      <c r="S3951" s="146"/>
      <c r="T3951" s="80" t="s">
        <v>213</v>
      </c>
    </row>
    <row r="3952" spans="14:20">
      <c r="N3952" s="80">
        <v>73</v>
      </c>
      <c r="O3952" s="80">
        <v>73182</v>
      </c>
      <c r="P3952" s="80" t="s">
        <v>4137</v>
      </c>
      <c r="Q3952" s="15" t="str">
        <f t="shared" si="61"/>
        <v>73 - MOUXY</v>
      </c>
      <c r="R3952" s="146"/>
      <c r="S3952" s="146"/>
      <c r="T3952" s="80" t="s">
        <v>213</v>
      </c>
    </row>
    <row r="3953" spans="14:20">
      <c r="N3953" s="80">
        <v>73</v>
      </c>
      <c r="O3953" s="80">
        <v>73208</v>
      </c>
      <c r="P3953" s="80" t="s">
        <v>4138</v>
      </c>
      <c r="Q3953" s="15" t="str">
        <f t="shared" si="61"/>
        <v>73 - PUGNY-CHATENOD</v>
      </c>
      <c r="R3953" s="146"/>
      <c r="S3953" s="146"/>
      <c r="T3953" s="80" t="s">
        <v>213</v>
      </c>
    </row>
    <row r="3954" spans="14:20">
      <c r="N3954" s="80">
        <v>73</v>
      </c>
      <c r="O3954" s="80">
        <v>73245</v>
      </c>
      <c r="P3954" s="80" t="s">
        <v>4139</v>
      </c>
      <c r="Q3954" s="15" t="str">
        <f t="shared" si="61"/>
        <v>73 - SAINT-JEAN-DE-CHEVELU</v>
      </c>
      <c r="R3954" s="146"/>
      <c r="S3954" s="146"/>
      <c r="T3954" s="80" t="s">
        <v>213</v>
      </c>
    </row>
    <row r="3955" spans="14:20">
      <c r="N3955" s="80">
        <v>73</v>
      </c>
      <c r="O3955" s="80">
        <v>73273</v>
      </c>
      <c r="P3955" s="80" t="s">
        <v>4140</v>
      </c>
      <c r="Q3955" s="15" t="str">
        <f t="shared" si="61"/>
        <v>73 - SAINT-PIERRE DE CURTILLE lac du Bourget et rive uniquement</v>
      </c>
      <c r="R3955" s="146"/>
      <c r="S3955" s="146"/>
      <c r="T3955" s="80" t="s">
        <v>213</v>
      </c>
    </row>
    <row r="3956" spans="14:20">
      <c r="N3956" s="80">
        <v>73</v>
      </c>
      <c r="O3956" s="80">
        <v>73300</v>
      </c>
      <c r="P3956" s="80" t="s">
        <v>4141</v>
      </c>
      <c r="Q3956" s="15" t="str">
        <f t="shared" si="61"/>
        <v>73 - TRESSERVE</v>
      </c>
      <c r="R3956" s="146"/>
      <c r="S3956" s="146"/>
      <c r="T3956" s="80" t="s">
        <v>213</v>
      </c>
    </row>
    <row r="3957" spans="14:20">
      <c r="N3957" s="80">
        <v>73</v>
      </c>
      <c r="O3957" s="80">
        <v>73301</v>
      </c>
      <c r="P3957" s="80" t="s">
        <v>4142</v>
      </c>
      <c r="Q3957" s="15" t="str">
        <f t="shared" si="61"/>
        <v>73 - TREVIGNIN</v>
      </c>
      <c r="R3957" s="146"/>
      <c r="S3957" s="146"/>
      <c r="T3957" s="80" t="s">
        <v>213</v>
      </c>
    </row>
    <row r="3958" spans="14:20">
      <c r="N3958" s="80">
        <v>73</v>
      </c>
      <c r="O3958" s="80">
        <v>73328</v>
      </c>
      <c r="P3958" s="80" t="s">
        <v>4143</v>
      </c>
      <c r="Q3958" s="15" t="str">
        <f t="shared" si="61"/>
        <v>73 - VIVIERS-DU-LAC</v>
      </c>
      <c r="R3958" s="146"/>
      <c r="S3958" s="146"/>
      <c r="T3958" s="80" t="s">
        <v>213</v>
      </c>
    </row>
    <row r="3959" spans="14:20">
      <c r="N3959" s="80">
        <v>76</v>
      </c>
      <c r="O3959" s="80">
        <v>76009</v>
      </c>
      <c r="P3959" s="80" t="s">
        <v>4144</v>
      </c>
      <c r="Q3959" s="15" t="str">
        <f t="shared" si="61"/>
        <v>76 - ANCOURTEVILLE-SUR-HÉRICOURT</v>
      </c>
      <c r="R3959" s="146">
        <v>44597</v>
      </c>
      <c r="S3959" s="146">
        <v>44658</v>
      </c>
      <c r="T3959" s="80" t="s">
        <v>213</v>
      </c>
    </row>
    <row r="3960" spans="14:20">
      <c r="N3960" s="80">
        <v>76</v>
      </c>
      <c r="O3960" s="80">
        <v>76011</v>
      </c>
      <c r="P3960" s="80" t="s">
        <v>4145</v>
      </c>
      <c r="Q3960" s="15" t="str">
        <f t="shared" si="61"/>
        <v>76 - ANCRETTEVILLE-SUR-MER</v>
      </c>
      <c r="R3960" s="146">
        <v>44597</v>
      </c>
      <c r="S3960" s="146">
        <v>44658</v>
      </c>
      <c r="T3960" s="80" t="s">
        <v>213</v>
      </c>
    </row>
    <row r="3961" spans="14:20">
      <c r="N3961" s="80">
        <v>76</v>
      </c>
      <c r="O3961" s="80">
        <v>76013</v>
      </c>
      <c r="P3961" s="80" t="s">
        <v>4146</v>
      </c>
      <c r="Q3961" s="15" t="str">
        <f t="shared" si="61"/>
        <v>76 - ANGERVILLE-LA-MARTEL</v>
      </c>
      <c r="R3961" s="146">
        <v>44597</v>
      </c>
      <c r="S3961" s="146">
        <v>44658</v>
      </c>
      <c r="T3961" s="80" t="s">
        <v>213</v>
      </c>
    </row>
    <row r="3962" spans="14:20">
      <c r="N3962" s="80">
        <v>76</v>
      </c>
      <c r="O3962" s="80">
        <v>76023</v>
      </c>
      <c r="P3962" s="80" t="s">
        <v>4147</v>
      </c>
      <c r="Q3962" s="15" t="str">
        <f t="shared" si="61"/>
        <v>76 - ANVEVILLE</v>
      </c>
      <c r="R3962" s="146">
        <v>44597</v>
      </c>
      <c r="S3962" s="146">
        <v>44658</v>
      </c>
      <c r="T3962" s="80" t="s">
        <v>213</v>
      </c>
    </row>
    <row r="3963" spans="14:20">
      <c r="N3963" s="80">
        <v>76</v>
      </c>
      <c r="O3963" s="80">
        <v>76025</v>
      </c>
      <c r="P3963" s="80" t="s">
        <v>4148</v>
      </c>
      <c r="Q3963" s="15" t="str">
        <f t="shared" si="61"/>
        <v>76 - ARGUEIL</v>
      </c>
      <c r="R3963" s="146">
        <v>44597</v>
      </c>
      <c r="S3963" s="146">
        <v>44634</v>
      </c>
      <c r="T3963" s="80" t="s">
        <v>213</v>
      </c>
    </row>
    <row r="3964" spans="14:20">
      <c r="N3964" s="80">
        <v>76</v>
      </c>
      <c r="O3964" s="80">
        <v>76032</v>
      </c>
      <c r="P3964" s="80" t="s">
        <v>4149</v>
      </c>
      <c r="Q3964" s="15" t="str">
        <f t="shared" si="61"/>
        <v>76 - AUBERVILLE-LA-MANUEL</v>
      </c>
      <c r="R3964" s="146">
        <v>44597</v>
      </c>
      <c r="S3964" s="146">
        <v>44658</v>
      </c>
      <c r="T3964" s="80" t="s">
        <v>213</v>
      </c>
    </row>
    <row r="3965" spans="14:20">
      <c r="N3965" s="80">
        <v>76</v>
      </c>
      <c r="O3965" s="80">
        <v>76046</v>
      </c>
      <c r="P3965" s="80" t="s">
        <v>4150</v>
      </c>
      <c r="Q3965" s="15" t="str">
        <f t="shared" si="61"/>
        <v>76 - AUZOUVILLE-SUR-RY</v>
      </c>
      <c r="R3965" s="146">
        <v>44652</v>
      </c>
      <c r="S3965" s="146">
        <v>44685</v>
      </c>
      <c r="T3965" s="80" t="s">
        <v>213</v>
      </c>
    </row>
    <row r="3966" spans="14:20">
      <c r="N3966" s="80">
        <v>76</v>
      </c>
      <c r="O3966" s="80">
        <v>76060</v>
      </c>
      <c r="P3966" s="80" t="s">
        <v>4151</v>
      </c>
      <c r="Q3966" s="15" t="str">
        <f t="shared" si="61"/>
        <v>76 - BEAUBEC-LA-ROSIÈRE</v>
      </c>
      <c r="R3966" s="146">
        <v>44597</v>
      </c>
      <c r="S3966" s="146">
        <v>44634</v>
      </c>
      <c r="T3966" s="80" t="s">
        <v>213</v>
      </c>
    </row>
    <row r="3967" spans="14:20">
      <c r="N3967" s="80">
        <v>76</v>
      </c>
      <c r="O3967" s="80">
        <v>76065</v>
      </c>
      <c r="P3967" s="80" t="s">
        <v>4152</v>
      </c>
      <c r="Q3967" s="15" t="str">
        <f t="shared" si="61"/>
        <v>76 - BEAUSSAULT</v>
      </c>
      <c r="R3967" s="146">
        <v>44597</v>
      </c>
      <c r="S3967" s="146">
        <v>44634</v>
      </c>
      <c r="T3967" s="80" t="s">
        <v>213</v>
      </c>
    </row>
    <row r="3968" spans="14:20">
      <c r="N3968" s="80">
        <v>76</v>
      </c>
      <c r="O3968" s="80">
        <v>76074</v>
      </c>
      <c r="P3968" s="80" t="s">
        <v>4153</v>
      </c>
      <c r="Q3968" s="15" t="str">
        <f t="shared" si="61"/>
        <v>76 - LA BELLIÈRE</v>
      </c>
      <c r="R3968" s="146">
        <v>44597</v>
      </c>
      <c r="S3968" s="146">
        <v>44634</v>
      </c>
      <c r="T3968" s="80" t="s">
        <v>213</v>
      </c>
    </row>
    <row r="3969" spans="14:20">
      <c r="N3969" s="80">
        <v>76</v>
      </c>
      <c r="O3969" s="80">
        <v>76083</v>
      </c>
      <c r="P3969" s="80" t="s">
        <v>4154</v>
      </c>
      <c r="Q3969" s="15" t="str">
        <f t="shared" si="61"/>
        <v>76 - BERTHEAUVILLE</v>
      </c>
      <c r="R3969" s="146">
        <v>44597</v>
      </c>
      <c r="S3969" s="146">
        <v>44658</v>
      </c>
      <c r="T3969" s="80" t="s">
        <v>213</v>
      </c>
    </row>
    <row r="3970" spans="14:20">
      <c r="N3970" s="80">
        <v>76</v>
      </c>
      <c r="O3970" s="80">
        <v>76084</v>
      </c>
      <c r="P3970" s="80" t="s">
        <v>4155</v>
      </c>
      <c r="Q3970" s="15" t="str">
        <f t="shared" si="61"/>
        <v>76 - BERTREVILLE</v>
      </c>
      <c r="R3970" s="146">
        <v>44597</v>
      </c>
      <c r="S3970" s="146">
        <v>44658</v>
      </c>
      <c r="T3970" s="80" t="s">
        <v>213</v>
      </c>
    </row>
    <row r="3971" spans="14:20">
      <c r="N3971" s="80">
        <v>76</v>
      </c>
      <c r="O3971" s="80">
        <v>76091</v>
      </c>
      <c r="P3971" s="80" t="s">
        <v>4156</v>
      </c>
      <c r="Q3971" s="15" t="str">
        <f t="shared" si="61"/>
        <v>76 - BEUZEVILLE-LA-GUERARD</v>
      </c>
      <c r="R3971" s="146">
        <v>44597</v>
      </c>
      <c r="S3971" s="146">
        <v>44658</v>
      </c>
      <c r="T3971" s="80" t="s">
        <v>213</v>
      </c>
    </row>
    <row r="3972" spans="14:20">
      <c r="N3972" s="80">
        <v>76</v>
      </c>
      <c r="O3972" s="80">
        <v>76094</v>
      </c>
      <c r="P3972" s="80" t="s">
        <v>4157</v>
      </c>
      <c r="Q3972" s="15" t="str">
        <f t="shared" si="61"/>
        <v>76 - BIERVILLE</v>
      </c>
      <c r="R3972" s="146">
        <v>44652</v>
      </c>
      <c r="S3972" s="146">
        <v>44685</v>
      </c>
      <c r="T3972" s="80" t="s">
        <v>213</v>
      </c>
    </row>
    <row r="3973" spans="14:20">
      <c r="N3973" s="80">
        <v>76</v>
      </c>
      <c r="O3973" s="80">
        <v>76100</v>
      </c>
      <c r="P3973" s="80" t="s">
        <v>4158</v>
      </c>
      <c r="Q3973" s="15" t="str">
        <f t="shared" si="61"/>
        <v>76 - BLAINVILLE-CREVON</v>
      </c>
      <c r="R3973" s="146">
        <v>44652</v>
      </c>
      <c r="S3973" s="146">
        <v>44685</v>
      </c>
      <c r="T3973" s="80" t="s">
        <v>213</v>
      </c>
    </row>
    <row r="3974" spans="14:20">
      <c r="N3974" s="80">
        <v>76</v>
      </c>
      <c r="O3974" s="80">
        <v>76106</v>
      </c>
      <c r="P3974" s="80" t="s">
        <v>4159</v>
      </c>
      <c r="Q3974" s="15" t="str">
        <f t="shared" si="61"/>
        <v>76 - BOIS-D’ENNEBOURG</v>
      </c>
      <c r="R3974" s="146">
        <v>44652</v>
      </c>
      <c r="S3974" s="146">
        <v>44685</v>
      </c>
      <c r="T3974" s="80" t="s">
        <v>213</v>
      </c>
    </row>
    <row r="3975" spans="14:20">
      <c r="N3975" s="80">
        <v>76</v>
      </c>
      <c r="O3975" s="80">
        <v>76107</v>
      </c>
      <c r="P3975" s="80" t="s">
        <v>4160</v>
      </c>
      <c r="Q3975" s="15" t="str">
        <f t="shared" si="61"/>
        <v>76 - BOIS-GUILBERT</v>
      </c>
      <c r="R3975" s="146">
        <v>44597</v>
      </c>
      <c r="S3975" s="146">
        <v>44634</v>
      </c>
      <c r="T3975" s="80" t="s">
        <v>213</v>
      </c>
    </row>
    <row r="3976" spans="14:20">
      <c r="N3976" s="80">
        <v>76</v>
      </c>
      <c r="O3976" s="80">
        <v>76109</v>
      </c>
      <c r="P3976" s="80" t="s">
        <v>4161</v>
      </c>
      <c r="Q3976" s="15" t="str">
        <f t="shared" si="61"/>
        <v>76 - BOIS-HEROULT</v>
      </c>
      <c r="R3976" s="146">
        <v>44597</v>
      </c>
      <c r="S3976" s="146">
        <v>44634</v>
      </c>
      <c r="T3976" s="80" t="s">
        <v>213</v>
      </c>
    </row>
    <row r="3977" spans="14:20">
      <c r="N3977" s="80">
        <v>76</v>
      </c>
      <c r="O3977" s="80">
        <v>76111</v>
      </c>
      <c r="P3977" s="80" t="s">
        <v>4162</v>
      </c>
      <c r="Q3977" s="15" t="str">
        <f t="shared" si="61"/>
        <v>76 - BOIS-L’EVEQUE</v>
      </c>
      <c r="R3977" s="146">
        <v>44652</v>
      </c>
      <c r="S3977" s="146">
        <v>44685</v>
      </c>
      <c r="T3977" s="80" t="s">
        <v>213</v>
      </c>
    </row>
    <row r="3978" spans="14:20">
      <c r="N3978" s="80">
        <v>76</v>
      </c>
      <c r="O3978" s="80">
        <v>76113</v>
      </c>
      <c r="P3978" s="80" t="s">
        <v>4163</v>
      </c>
      <c r="Q3978" s="15" t="str">
        <f t="shared" si="61"/>
        <v>76 - BOISSAY</v>
      </c>
      <c r="R3978" s="146">
        <v>44597</v>
      </c>
      <c r="S3978" s="146">
        <v>44634</v>
      </c>
      <c r="T3978" s="80" t="s">
        <v>213</v>
      </c>
    </row>
    <row r="3979" spans="14:20">
      <c r="N3979" s="80">
        <v>76</v>
      </c>
      <c r="O3979" s="80">
        <v>76120</v>
      </c>
      <c r="P3979" s="80" t="s">
        <v>4164</v>
      </c>
      <c r="Q3979" s="15" t="str">
        <f t="shared" si="61"/>
        <v>76 - BOSC-BORDEL</v>
      </c>
      <c r="R3979" s="146">
        <v>44597</v>
      </c>
      <c r="S3979" s="146">
        <v>44634</v>
      </c>
      <c r="T3979" s="80" t="s">
        <v>213</v>
      </c>
    </row>
    <row r="3980" spans="14:20">
      <c r="N3980" s="80">
        <v>76</v>
      </c>
      <c r="O3980" s="80">
        <v>76121</v>
      </c>
      <c r="P3980" s="80" t="s">
        <v>4165</v>
      </c>
      <c r="Q3980" s="15" t="str">
        <f t="shared" ref="Q3980:Q4043" si="62">CONCATENATE(N3980," - ",P3980)</f>
        <v>76 - BOSC-EDELINE</v>
      </c>
      <c r="R3980" s="146">
        <v>44597</v>
      </c>
      <c r="S3980" s="146">
        <v>44634</v>
      </c>
      <c r="T3980" s="80" t="s">
        <v>213</v>
      </c>
    </row>
    <row r="3981" spans="14:20">
      <c r="N3981" s="80">
        <v>76</v>
      </c>
      <c r="O3981" s="80">
        <v>76128</v>
      </c>
      <c r="P3981" s="80" t="s">
        <v>4166</v>
      </c>
      <c r="Q3981" s="15" t="str">
        <f t="shared" si="62"/>
        <v>76 - BOSVILLE</v>
      </c>
      <c r="R3981" s="146">
        <v>44597</v>
      </c>
      <c r="S3981" s="146">
        <v>44658</v>
      </c>
      <c r="T3981" s="80" t="s">
        <v>213</v>
      </c>
    </row>
    <row r="3982" spans="14:20">
      <c r="N3982" s="80">
        <v>76</v>
      </c>
      <c r="O3982" s="80">
        <v>76142</v>
      </c>
      <c r="P3982" s="80" t="s">
        <v>4167</v>
      </c>
      <c r="Q3982" s="15" t="str">
        <f t="shared" si="62"/>
        <v>76 - BREMONTIER-MERVAL</v>
      </c>
      <c r="R3982" s="146">
        <v>44597</v>
      </c>
      <c r="S3982" s="146">
        <v>44634</v>
      </c>
      <c r="T3982" s="80" t="s">
        <v>213</v>
      </c>
    </row>
    <row r="3983" spans="14:20">
      <c r="N3983" s="80">
        <v>76</v>
      </c>
      <c r="O3983" s="80">
        <v>76146</v>
      </c>
      <c r="P3983" s="80" t="s">
        <v>4168</v>
      </c>
      <c r="Q3983" s="15" t="str">
        <f t="shared" si="62"/>
        <v>76 - BUCHY</v>
      </c>
      <c r="R3983" s="146">
        <v>44597</v>
      </c>
      <c r="S3983" s="146">
        <v>44634</v>
      </c>
      <c r="T3983" s="80" t="s">
        <v>213</v>
      </c>
    </row>
    <row r="3984" spans="14:20">
      <c r="N3984" s="80">
        <v>76</v>
      </c>
      <c r="O3984" s="80">
        <v>76152</v>
      </c>
      <c r="P3984" s="80" t="s">
        <v>4169</v>
      </c>
      <c r="Q3984" s="15" t="str">
        <f t="shared" si="62"/>
        <v>76 - CAILLY</v>
      </c>
      <c r="R3984" s="146">
        <v>44652</v>
      </c>
      <c r="S3984" s="146">
        <v>44685</v>
      </c>
      <c r="T3984" s="80" t="s">
        <v>213</v>
      </c>
    </row>
    <row r="3985" spans="14:20">
      <c r="N3985" s="80">
        <v>76</v>
      </c>
      <c r="O3985" s="80">
        <v>76156</v>
      </c>
      <c r="P3985" s="80" t="s">
        <v>4170</v>
      </c>
      <c r="Q3985" s="15" t="str">
        <f t="shared" si="62"/>
        <v>76 - CANOUVILLE</v>
      </c>
      <c r="R3985" s="146">
        <v>44597</v>
      </c>
      <c r="S3985" s="146">
        <v>44658</v>
      </c>
      <c r="T3985" s="80" t="s">
        <v>213</v>
      </c>
    </row>
    <row r="3986" spans="14:20">
      <c r="N3986" s="80">
        <v>76</v>
      </c>
      <c r="O3986" s="80">
        <v>76159</v>
      </c>
      <c r="P3986" s="80" t="s">
        <v>4171</v>
      </c>
      <c r="Q3986" s="15" t="str">
        <f t="shared" si="62"/>
        <v>76 - CANY-BARVILLE</v>
      </c>
      <c r="R3986" s="146">
        <v>44597</v>
      </c>
      <c r="S3986" s="146">
        <v>44658</v>
      </c>
      <c r="T3986" s="80" t="s">
        <v>213</v>
      </c>
    </row>
    <row r="3987" spans="14:20">
      <c r="N3987" s="80">
        <v>76</v>
      </c>
      <c r="O3987" s="80">
        <v>76161</v>
      </c>
      <c r="P3987" s="80" t="s">
        <v>4172</v>
      </c>
      <c r="Q3987" s="15" t="str">
        <f t="shared" si="62"/>
        <v>76 - CARVILLE-POT-DE-FER</v>
      </c>
      <c r="R3987" s="146">
        <v>44597</v>
      </c>
      <c r="S3987" s="146">
        <v>44658</v>
      </c>
      <c r="T3987" s="80" t="s">
        <v>213</v>
      </c>
    </row>
    <row r="3988" spans="14:20">
      <c r="N3988" s="80">
        <v>76</v>
      </c>
      <c r="O3988" s="80">
        <v>76163</v>
      </c>
      <c r="P3988" s="80" t="s">
        <v>4173</v>
      </c>
      <c r="Q3988" s="15" t="str">
        <f t="shared" si="62"/>
        <v>76 - CATENAY</v>
      </c>
      <c r="R3988" s="146">
        <v>44652</v>
      </c>
      <c r="S3988" s="146">
        <v>44685</v>
      </c>
      <c r="T3988" s="80" t="s">
        <v>213</v>
      </c>
    </row>
    <row r="3989" spans="14:20">
      <c r="N3989" s="80">
        <v>76</v>
      </c>
      <c r="O3989" s="80">
        <v>76171</v>
      </c>
      <c r="P3989" s="80" t="s">
        <v>4174</v>
      </c>
      <c r="Q3989" s="15" t="str">
        <f t="shared" si="62"/>
        <v>76 - LA CHAPELLE-SAINT-OUEN</v>
      </c>
      <c r="R3989" s="146">
        <v>44597</v>
      </c>
      <c r="S3989" s="146">
        <v>44634</v>
      </c>
      <c r="T3989" s="80" t="s">
        <v>213</v>
      </c>
    </row>
    <row r="3990" spans="14:20">
      <c r="N3990" s="80">
        <v>76</v>
      </c>
      <c r="O3990" s="80">
        <v>76176</v>
      </c>
      <c r="P3990" s="80" t="s">
        <v>4175</v>
      </c>
      <c r="Q3990" s="15" t="str">
        <f t="shared" si="62"/>
        <v>76 - CLASVILLE</v>
      </c>
      <c r="R3990" s="146">
        <v>44597</v>
      </c>
      <c r="S3990" s="146">
        <v>44658</v>
      </c>
      <c r="T3990" s="80" t="s">
        <v>213</v>
      </c>
    </row>
    <row r="3991" spans="14:20">
      <c r="N3991" s="80">
        <v>76</v>
      </c>
      <c r="O3991" s="80">
        <v>76180</v>
      </c>
      <c r="P3991" s="80" t="s">
        <v>4176</v>
      </c>
      <c r="Q3991" s="15" t="str">
        <f t="shared" si="62"/>
        <v>76 - CLEUVILLE</v>
      </c>
      <c r="R3991" s="146">
        <v>44597</v>
      </c>
      <c r="S3991" s="146">
        <v>44658</v>
      </c>
      <c r="T3991" s="80" t="s">
        <v>213</v>
      </c>
    </row>
    <row r="3992" spans="14:20">
      <c r="N3992" s="80">
        <v>76</v>
      </c>
      <c r="O3992" s="80">
        <v>76182</v>
      </c>
      <c r="P3992" s="80" t="s">
        <v>4177</v>
      </c>
      <c r="Q3992" s="15" t="str">
        <f t="shared" si="62"/>
        <v>76 - CLIPONVILLE</v>
      </c>
      <c r="R3992" s="146">
        <v>44597</v>
      </c>
      <c r="S3992" s="146">
        <v>44658</v>
      </c>
      <c r="T3992" s="80" t="s">
        <v>213</v>
      </c>
    </row>
    <row r="3993" spans="14:20">
      <c r="N3993" s="80">
        <v>76</v>
      </c>
      <c r="O3993" s="80">
        <v>76185</v>
      </c>
      <c r="P3993" s="80" t="s">
        <v>4178</v>
      </c>
      <c r="Q3993" s="15" t="str">
        <f t="shared" si="62"/>
        <v>76 - COMPAINVILLE</v>
      </c>
      <c r="R3993" s="146">
        <v>44597</v>
      </c>
      <c r="S3993" s="146">
        <v>44634</v>
      </c>
      <c r="T3993" s="80" t="s">
        <v>213</v>
      </c>
    </row>
    <row r="3994" spans="14:20">
      <c r="N3994" s="80">
        <v>76</v>
      </c>
      <c r="O3994" s="80">
        <v>76186</v>
      </c>
      <c r="P3994" s="80" t="s">
        <v>4179</v>
      </c>
      <c r="Q3994" s="15" t="str">
        <f t="shared" si="62"/>
        <v>76 - CONTEVILLE</v>
      </c>
      <c r="R3994" s="146">
        <v>44597</v>
      </c>
      <c r="S3994" s="146">
        <v>44634</v>
      </c>
      <c r="T3994" s="80" t="s">
        <v>213</v>
      </c>
    </row>
    <row r="3995" spans="14:20">
      <c r="N3995" s="80">
        <v>76</v>
      </c>
      <c r="O3995" s="80">
        <v>76189</v>
      </c>
      <c r="P3995" s="80" t="s">
        <v>4180</v>
      </c>
      <c r="Q3995" s="15" t="str">
        <f t="shared" si="62"/>
        <v>76 - CRASVILLE-LA-MALLET</v>
      </c>
      <c r="R3995" s="146">
        <v>44597</v>
      </c>
      <c r="S3995" s="146">
        <v>44658</v>
      </c>
      <c r="T3995" s="80" t="s">
        <v>213</v>
      </c>
    </row>
    <row r="3996" spans="14:20">
      <c r="N3996" s="80">
        <v>76</v>
      </c>
      <c r="O3996" s="80">
        <v>76192</v>
      </c>
      <c r="P3996" s="80" t="s">
        <v>4181</v>
      </c>
      <c r="Q3996" s="15" t="str">
        <f t="shared" si="62"/>
        <v>76 - CRIEL-SUR-MER</v>
      </c>
      <c r="R3996" s="146"/>
      <c r="S3996" s="146"/>
      <c r="T3996" s="80" t="s">
        <v>213</v>
      </c>
    </row>
    <row r="3997" spans="14:20">
      <c r="N3997" s="80">
        <v>76</v>
      </c>
      <c r="O3997" s="80">
        <v>76195</v>
      </c>
      <c r="P3997" s="80" t="s">
        <v>4182</v>
      </c>
      <c r="Q3997" s="15" t="str">
        <f t="shared" si="62"/>
        <v>76 - CRIQUETOT-LE-MAUCONDUIT</v>
      </c>
      <c r="R3997" s="146">
        <v>44597</v>
      </c>
      <c r="S3997" s="146">
        <v>44658</v>
      </c>
      <c r="T3997" s="80" t="s">
        <v>213</v>
      </c>
    </row>
    <row r="3998" spans="14:20">
      <c r="N3998" s="80">
        <v>76</v>
      </c>
      <c r="O3998" s="80">
        <v>76201</v>
      </c>
      <c r="P3998" s="80" t="s">
        <v>4183</v>
      </c>
      <c r="Q3998" s="15" t="str">
        <f t="shared" si="62"/>
        <v>76 - COIRSY-SUR-ANDELLE</v>
      </c>
      <c r="R3998" s="146">
        <v>44652</v>
      </c>
      <c r="S3998" s="146">
        <v>44685</v>
      </c>
      <c r="T3998" s="80" t="s">
        <v>213</v>
      </c>
    </row>
    <row r="3999" spans="14:20">
      <c r="N3999" s="80">
        <v>76</v>
      </c>
      <c r="O3999" s="80">
        <v>76209</v>
      </c>
      <c r="P3999" s="80" t="s">
        <v>4184</v>
      </c>
      <c r="Q3999" s="15" t="str">
        <f t="shared" si="62"/>
        <v>76 - DAMPIERRE-EN-BRAY</v>
      </c>
      <c r="R3999" s="146">
        <v>44597</v>
      </c>
      <c r="S3999" s="146">
        <v>44634</v>
      </c>
      <c r="T3999" s="80" t="s">
        <v>213</v>
      </c>
    </row>
    <row r="4000" spans="14:20">
      <c r="N4000" s="80">
        <v>76</v>
      </c>
      <c r="O4000" s="80">
        <v>76218</v>
      </c>
      <c r="P4000" s="80" t="s">
        <v>4185</v>
      </c>
      <c r="Q4000" s="15" t="str">
        <f t="shared" si="62"/>
        <v>76 - DOUDEAUVILLE</v>
      </c>
      <c r="R4000" s="146">
        <v>44597</v>
      </c>
      <c r="S4000" s="146">
        <v>44634</v>
      </c>
      <c r="T4000" s="80" t="s">
        <v>213</v>
      </c>
    </row>
    <row r="4001" spans="14:20">
      <c r="N4001" s="80">
        <v>76</v>
      </c>
      <c r="O4001" s="80">
        <v>76219</v>
      </c>
      <c r="P4001" s="80" t="s">
        <v>4186</v>
      </c>
      <c r="Q4001" s="15" t="str">
        <f t="shared" si="62"/>
        <v>76 - DOUDEVILLE</v>
      </c>
      <c r="R4001" s="146">
        <v>44597</v>
      </c>
      <c r="S4001" s="146">
        <v>44658</v>
      </c>
      <c r="T4001" s="80" t="s">
        <v>213</v>
      </c>
    </row>
    <row r="4002" spans="14:20">
      <c r="N4002" s="80">
        <v>76</v>
      </c>
      <c r="O4002" s="80">
        <v>76221</v>
      </c>
      <c r="P4002" s="80" t="s">
        <v>4187</v>
      </c>
      <c r="Q4002" s="15" t="str">
        <f t="shared" si="62"/>
        <v>76 - DROSAY</v>
      </c>
      <c r="R4002" s="146">
        <v>44597</v>
      </c>
      <c r="S4002" s="146">
        <v>44658</v>
      </c>
      <c r="T4002" s="80" t="s">
        <v>213</v>
      </c>
    </row>
    <row r="4003" spans="14:20">
      <c r="N4003" s="80">
        <v>76</v>
      </c>
      <c r="O4003" s="80">
        <v>76230</v>
      </c>
      <c r="P4003" s="80" t="s">
        <v>4188</v>
      </c>
      <c r="Q4003" s="15" t="str">
        <f t="shared" si="62"/>
        <v>76 - ELBEUF-SUR-ANDELLE</v>
      </c>
      <c r="R4003" s="146">
        <v>44652</v>
      </c>
      <c r="S4003" s="146">
        <v>44685</v>
      </c>
      <c r="T4003" s="80" t="s">
        <v>213</v>
      </c>
    </row>
    <row r="4004" spans="14:20">
      <c r="N4004" s="80">
        <v>76</v>
      </c>
      <c r="O4004" s="80">
        <v>76236</v>
      </c>
      <c r="P4004" s="80" t="s">
        <v>4189</v>
      </c>
      <c r="Q4004" s="15" t="str">
        <f t="shared" si="62"/>
        <v>76 - ENVRONVILLE</v>
      </c>
      <c r="R4004" s="146">
        <v>44597</v>
      </c>
      <c r="S4004" s="146">
        <v>44658</v>
      </c>
      <c r="T4004" s="80" t="s">
        <v>213</v>
      </c>
    </row>
    <row r="4005" spans="14:20">
      <c r="N4005" s="80">
        <v>76</v>
      </c>
      <c r="O4005" s="80">
        <v>76243</v>
      </c>
      <c r="P4005" s="80" t="s">
        <v>4190</v>
      </c>
      <c r="Q4005" s="15" t="str">
        <f t="shared" si="62"/>
        <v>76 - ERNEMONT-SUR-BUCHY</v>
      </c>
      <c r="R4005" s="146">
        <v>44597</v>
      </c>
      <c r="S4005" s="146">
        <v>44634</v>
      </c>
      <c r="T4005" s="80" t="s">
        <v>213</v>
      </c>
    </row>
    <row r="4006" spans="14:20">
      <c r="N4006" s="80">
        <v>76</v>
      </c>
      <c r="O4006" s="80">
        <v>76252</v>
      </c>
      <c r="P4006" s="80" t="s">
        <v>4191</v>
      </c>
      <c r="Q4006" s="15" t="str">
        <f t="shared" si="62"/>
        <v>76 - ETALONDES</v>
      </c>
      <c r="R4006" s="146"/>
      <c r="S4006" s="146"/>
      <c r="T4006" s="80" t="s">
        <v>213</v>
      </c>
    </row>
    <row r="4007" spans="14:20">
      <c r="N4007" s="80">
        <v>76</v>
      </c>
      <c r="O4007" s="80">
        <v>76255</v>
      </c>
      <c r="P4007" s="80" t="s">
        <v>4192</v>
      </c>
      <c r="Q4007" s="15" t="str">
        <f t="shared" si="62"/>
        <v>76 - EU</v>
      </c>
      <c r="R4007" s="146"/>
      <c r="S4007" s="146"/>
      <c r="T4007" s="80" t="s">
        <v>213</v>
      </c>
    </row>
    <row r="4008" spans="14:20">
      <c r="N4008" s="80">
        <v>76</v>
      </c>
      <c r="O4008" s="80">
        <v>76258</v>
      </c>
      <c r="P4008" s="80" t="s">
        <v>4193</v>
      </c>
      <c r="Q4008" s="15" t="str">
        <f t="shared" si="62"/>
        <v>76 - TERRE-DE-CAUX</v>
      </c>
      <c r="R4008" s="146">
        <v>44597</v>
      </c>
      <c r="S4008" s="146">
        <v>44658</v>
      </c>
      <c r="T4008" s="80" t="s">
        <v>213</v>
      </c>
    </row>
    <row r="4009" spans="14:20">
      <c r="N4009" s="80">
        <v>76</v>
      </c>
      <c r="O4009" s="80">
        <v>76261</v>
      </c>
      <c r="P4009" s="80" t="s">
        <v>4194</v>
      </c>
      <c r="Q4009" s="15" t="str">
        <f t="shared" si="62"/>
        <v>76 - LA FERTE-SAINT-SAMSON</v>
      </c>
      <c r="R4009" s="146">
        <v>44597</v>
      </c>
      <c r="S4009" s="146">
        <v>44634</v>
      </c>
      <c r="T4009" s="80" t="s">
        <v>213</v>
      </c>
    </row>
    <row r="4010" spans="14:20">
      <c r="N4010" s="80">
        <v>76</v>
      </c>
      <c r="O4010" s="80">
        <v>76266</v>
      </c>
      <c r="P4010" s="80" t="s">
        <v>4195</v>
      </c>
      <c r="Q4010" s="15" t="str">
        <f t="shared" si="62"/>
        <v>76 - FLOCQUES</v>
      </c>
      <c r="R4010" s="146"/>
      <c r="S4010" s="146"/>
      <c r="T4010" s="80" t="s">
        <v>213</v>
      </c>
    </row>
    <row r="4011" spans="14:20">
      <c r="N4011" s="80">
        <v>76</v>
      </c>
      <c r="O4011" s="80">
        <v>76276</v>
      </c>
      <c r="P4011" s="80" t="s">
        <v>4196</v>
      </c>
      <c r="Q4011" s="15" t="str">
        <f t="shared" si="62"/>
        <v>76 - FORGES-LES-EAUX</v>
      </c>
      <c r="R4011" s="146">
        <v>44597</v>
      </c>
      <c r="S4011" s="146">
        <v>44634</v>
      </c>
      <c r="T4011" s="80" t="s">
        <v>213</v>
      </c>
    </row>
    <row r="4012" spans="14:20">
      <c r="N4012" s="80">
        <v>76</v>
      </c>
      <c r="O4012" s="80">
        <v>76292</v>
      </c>
      <c r="P4012" s="80" t="s">
        <v>4197</v>
      </c>
      <c r="Q4012" s="15" t="str">
        <f t="shared" si="62"/>
        <v>76 - FRY</v>
      </c>
      <c r="R4012" s="146">
        <v>44597</v>
      </c>
      <c r="S4012" s="146">
        <v>44634</v>
      </c>
      <c r="T4012" s="80" t="s">
        <v>213</v>
      </c>
    </row>
    <row r="4013" spans="14:20">
      <c r="N4013" s="80">
        <v>76</v>
      </c>
      <c r="O4013" s="80">
        <v>76293</v>
      </c>
      <c r="P4013" s="80" t="s">
        <v>4198</v>
      </c>
      <c r="Q4013" s="15" t="str">
        <f t="shared" si="62"/>
        <v>76 - FULTOT</v>
      </c>
      <c r="R4013" s="146">
        <v>44597</v>
      </c>
      <c r="S4013" s="146">
        <v>44658</v>
      </c>
      <c r="T4013" s="80" t="s">
        <v>213</v>
      </c>
    </row>
    <row r="4014" spans="14:20">
      <c r="N4014" s="80">
        <v>76</v>
      </c>
      <c r="O4014" s="80">
        <v>76295</v>
      </c>
      <c r="P4014" s="80" t="s">
        <v>4199</v>
      </c>
      <c r="Q4014" s="15" t="str">
        <f t="shared" si="62"/>
        <v>76 - GAILLEFONTAINE</v>
      </c>
      <c r="R4014" s="146">
        <v>44597</v>
      </c>
      <c r="S4014" s="146">
        <v>44634</v>
      </c>
      <c r="T4014" s="80" t="s">
        <v>213</v>
      </c>
    </row>
    <row r="4015" spans="14:20">
      <c r="N4015" s="80">
        <v>76</v>
      </c>
      <c r="O4015" s="80">
        <v>76297</v>
      </c>
      <c r="P4015" s="80" t="s">
        <v>4200</v>
      </c>
      <c r="Q4015" s="15" t="str">
        <f t="shared" si="62"/>
        <v>76 - GANCOURT-SAINT-ETIENNE</v>
      </c>
      <c r="R4015" s="146">
        <v>44597</v>
      </c>
      <c r="S4015" s="146">
        <v>44634</v>
      </c>
      <c r="T4015" s="80" t="s">
        <v>213</v>
      </c>
    </row>
    <row r="4016" spans="14:20">
      <c r="N4016" s="80">
        <v>76</v>
      </c>
      <c r="O4016" s="80">
        <v>76299</v>
      </c>
      <c r="P4016" s="80" t="s">
        <v>4201</v>
      </c>
      <c r="Q4016" s="15" t="str">
        <f t="shared" si="62"/>
        <v>76 - GERPONVILLE</v>
      </c>
      <c r="R4016" s="146">
        <v>44597</v>
      </c>
      <c r="S4016" s="146">
        <v>44658</v>
      </c>
      <c r="T4016" s="80" t="s">
        <v>213</v>
      </c>
    </row>
    <row r="4017" spans="14:20">
      <c r="N4017" s="80">
        <v>76</v>
      </c>
      <c r="O4017" s="80">
        <v>76315</v>
      </c>
      <c r="P4017" s="80" t="s">
        <v>4202</v>
      </c>
      <c r="Q4017" s="15" t="str">
        <f t="shared" si="62"/>
        <v>76 - GRAINVILLE-LA-TEINTURIÈRE</v>
      </c>
      <c r="R4017" s="146">
        <v>44597</v>
      </c>
      <c r="S4017" s="146">
        <v>44658</v>
      </c>
      <c r="T4017" s="80" t="s">
        <v>213</v>
      </c>
    </row>
    <row r="4018" spans="14:20">
      <c r="N4018" s="80">
        <v>76</v>
      </c>
      <c r="O4018" s="80">
        <v>76316</v>
      </c>
      <c r="P4018" s="80" t="s">
        <v>4203</v>
      </c>
      <c r="Q4018" s="15" t="str">
        <f t="shared" si="62"/>
        <v>76 - GRAINVILLE-SUR-RY</v>
      </c>
      <c r="R4018" s="146">
        <v>44652</v>
      </c>
      <c r="S4018" s="146">
        <v>44685</v>
      </c>
      <c r="T4018" s="80" t="s">
        <v>213</v>
      </c>
    </row>
    <row r="4019" spans="14:20">
      <c r="N4019" s="80">
        <v>76</v>
      </c>
      <c r="O4019" s="80">
        <v>76332</v>
      </c>
      <c r="P4019" s="80" t="s">
        <v>4204</v>
      </c>
      <c r="Q4019" s="15" t="str">
        <f t="shared" si="62"/>
        <v>76 - GRUMESNIL</v>
      </c>
      <c r="R4019" s="146">
        <v>44597</v>
      </c>
      <c r="S4019" s="146">
        <v>44634</v>
      </c>
      <c r="T4019" s="80" t="s">
        <v>213</v>
      </c>
    </row>
    <row r="4020" spans="14:20">
      <c r="N4020" s="80">
        <v>76</v>
      </c>
      <c r="O4020" s="80">
        <v>76338</v>
      </c>
      <c r="P4020" s="80" t="s">
        <v>4205</v>
      </c>
      <c r="Q4020" s="15" t="str">
        <f t="shared" si="62"/>
        <v>76 - LA HALLOTIÈRE</v>
      </c>
      <c r="R4020" s="146">
        <v>44597</v>
      </c>
      <c r="S4020" s="146">
        <v>44634</v>
      </c>
      <c r="T4020" s="80" t="s">
        <v>213</v>
      </c>
    </row>
    <row r="4021" spans="14:20">
      <c r="N4021" s="80">
        <v>76</v>
      </c>
      <c r="O4021" s="80">
        <v>76339</v>
      </c>
      <c r="P4021" s="80" t="s">
        <v>4206</v>
      </c>
      <c r="Q4021" s="15" t="str">
        <f t="shared" si="62"/>
        <v>76 - LE HANOUARD</v>
      </c>
      <c r="R4021" s="146">
        <v>44597</v>
      </c>
      <c r="S4021" s="146">
        <v>44658</v>
      </c>
      <c r="T4021" s="80" t="s">
        <v>213</v>
      </c>
    </row>
    <row r="4022" spans="14:20">
      <c r="N4022" s="80">
        <v>76</v>
      </c>
      <c r="O4022" s="80">
        <v>76340</v>
      </c>
      <c r="P4022" s="80" t="s">
        <v>4207</v>
      </c>
      <c r="Q4022" s="15" t="str">
        <f t="shared" si="62"/>
        <v>76 - HARCANVILLE</v>
      </c>
      <c r="R4022" s="146">
        <v>44597</v>
      </c>
      <c r="S4022" s="146">
        <v>44658</v>
      </c>
      <c r="T4022" s="80" t="s">
        <v>213</v>
      </c>
    </row>
    <row r="4023" spans="14:20">
      <c r="N4023" s="80">
        <v>76</v>
      </c>
      <c r="O4023" s="80">
        <v>76343</v>
      </c>
      <c r="P4023" s="80" t="s">
        <v>4208</v>
      </c>
      <c r="Q4023" s="15" t="str">
        <f t="shared" si="62"/>
        <v>76 - HAUCOURT</v>
      </c>
      <c r="R4023" s="146">
        <v>44597</v>
      </c>
      <c r="S4023" s="146">
        <v>44634</v>
      </c>
      <c r="T4023" s="80" t="s">
        <v>213</v>
      </c>
    </row>
    <row r="4024" spans="14:20">
      <c r="N4024" s="80">
        <v>76</v>
      </c>
      <c r="O4024" s="80">
        <v>76345</v>
      </c>
      <c r="P4024" s="80" t="s">
        <v>4209</v>
      </c>
      <c r="Q4024" s="15" t="str">
        <f t="shared" si="62"/>
        <v>76 - HAUSSEZ</v>
      </c>
      <c r="R4024" s="146">
        <v>44597</v>
      </c>
      <c r="S4024" s="146">
        <v>44634</v>
      </c>
      <c r="T4024" s="80" t="s">
        <v>213</v>
      </c>
    </row>
    <row r="4025" spans="14:20">
      <c r="N4025" s="80">
        <v>76</v>
      </c>
      <c r="O4025" s="80">
        <v>76346</v>
      </c>
      <c r="P4025" s="80" t="s">
        <v>4210</v>
      </c>
      <c r="Q4025" s="15" t="str">
        <f t="shared" si="62"/>
        <v>76 - HAUTOT-L’AUVRAY</v>
      </c>
      <c r="R4025" s="146">
        <v>44597</v>
      </c>
      <c r="S4025" s="146">
        <v>44658</v>
      </c>
      <c r="T4025" s="80" t="s">
        <v>213</v>
      </c>
    </row>
    <row r="4026" spans="14:20">
      <c r="N4026" s="80">
        <v>76</v>
      </c>
      <c r="O4026" s="80">
        <v>76348</v>
      </c>
      <c r="P4026" s="80" t="s">
        <v>4211</v>
      </c>
      <c r="Q4026" s="15" t="str">
        <f t="shared" si="62"/>
        <v>76 - HAUTOT-SAINT-SUPLICE</v>
      </c>
      <c r="R4026" s="146">
        <v>44597</v>
      </c>
      <c r="S4026" s="146">
        <v>44658</v>
      </c>
      <c r="T4026" s="80" t="s">
        <v>213</v>
      </c>
    </row>
    <row r="4027" spans="14:20">
      <c r="N4027" s="80">
        <v>76</v>
      </c>
      <c r="O4027" s="80">
        <v>76353</v>
      </c>
      <c r="P4027" s="80" t="s">
        <v>4212</v>
      </c>
      <c r="Q4027" s="15" t="str">
        <f t="shared" si="62"/>
        <v>76 - RONCHEROLLES-EN-BRAY</v>
      </c>
      <c r="R4027" s="146">
        <v>44597</v>
      </c>
      <c r="S4027" s="146">
        <v>44634</v>
      </c>
      <c r="T4027" s="80" t="s">
        <v>213</v>
      </c>
    </row>
    <row r="4028" spans="14:20">
      <c r="N4028" s="80">
        <v>76</v>
      </c>
      <c r="O4028" s="80">
        <v>76355</v>
      </c>
      <c r="P4028" s="80" t="s">
        <v>4213</v>
      </c>
      <c r="Q4028" s="15" t="str">
        <f t="shared" si="62"/>
        <v>76 - HERICOURT-EN-CAUX</v>
      </c>
      <c r="R4028" s="146">
        <v>44597</v>
      </c>
      <c r="S4028" s="146">
        <v>44658</v>
      </c>
      <c r="T4028" s="80" t="s">
        <v>213</v>
      </c>
    </row>
    <row r="4029" spans="14:20">
      <c r="N4029" s="80">
        <v>76</v>
      </c>
      <c r="O4029" s="80">
        <v>76358</v>
      </c>
      <c r="P4029" s="80" t="s">
        <v>4214</v>
      </c>
      <c r="Q4029" s="15" t="str">
        <f t="shared" si="62"/>
        <v>76 - LE HERON</v>
      </c>
      <c r="R4029" s="146">
        <v>44597</v>
      </c>
      <c r="S4029" s="146">
        <v>44634</v>
      </c>
      <c r="T4029" s="80" t="s">
        <v>213</v>
      </c>
    </row>
    <row r="4030" spans="14:20">
      <c r="N4030" s="80">
        <v>76</v>
      </c>
      <c r="O4030" s="80">
        <v>76359</v>
      </c>
      <c r="P4030" s="80" t="s">
        <v>4215</v>
      </c>
      <c r="Q4030" s="15" t="str">
        <f t="shared" si="62"/>
        <v>76 - HERONCHELLES</v>
      </c>
      <c r="R4030" s="146">
        <v>44597</v>
      </c>
      <c r="S4030" s="146">
        <v>44634</v>
      </c>
      <c r="T4030" s="80" t="s">
        <v>213</v>
      </c>
    </row>
    <row r="4031" spans="14:20">
      <c r="N4031" s="80">
        <v>76</v>
      </c>
      <c r="O4031" s="80">
        <v>76364</v>
      </c>
      <c r="P4031" s="80" t="s">
        <v>4216</v>
      </c>
      <c r="Q4031" s="15" t="str">
        <f t="shared" si="62"/>
        <v>76 - HODENG-HODENGER</v>
      </c>
      <c r="R4031" s="146">
        <v>44597</v>
      </c>
      <c r="S4031" s="146">
        <v>44634</v>
      </c>
      <c r="T4031" s="80" t="s">
        <v>213</v>
      </c>
    </row>
    <row r="4032" spans="14:20">
      <c r="N4032" s="80">
        <v>76</v>
      </c>
      <c r="O4032" s="80">
        <v>76375</v>
      </c>
      <c r="P4032" s="80" t="s">
        <v>4217</v>
      </c>
      <c r="Q4032" s="15" t="str">
        <f t="shared" si="62"/>
        <v>76 - INGOUVILLE</v>
      </c>
      <c r="R4032" s="146">
        <v>44597</v>
      </c>
      <c r="S4032" s="146">
        <v>44658</v>
      </c>
      <c r="T4032" s="80" t="s">
        <v>213</v>
      </c>
    </row>
    <row r="4033" spans="14:20">
      <c r="N4033" s="80">
        <v>76</v>
      </c>
      <c r="O4033" s="80">
        <v>76393</v>
      </c>
      <c r="P4033" s="80" t="s">
        <v>4218</v>
      </c>
      <c r="Q4033" s="15" t="str">
        <f t="shared" si="62"/>
        <v>76 - LONGMESNIL</v>
      </c>
      <c r="R4033" s="146">
        <v>44597</v>
      </c>
      <c r="S4033" s="146">
        <v>44634</v>
      </c>
      <c r="T4033" s="80" t="s">
        <v>213</v>
      </c>
    </row>
    <row r="4034" spans="14:20">
      <c r="N4034" s="80">
        <v>76</v>
      </c>
      <c r="O4034" s="80">
        <v>76396</v>
      </c>
      <c r="P4034" s="80" t="s">
        <v>4219</v>
      </c>
      <c r="Q4034" s="15" t="str">
        <f t="shared" si="62"/>
        <v>76 - LONGUERUE</v>
      </c>
      <c r="R4034" s="146">
        <v>44652</v>
      </c>
      <c r="S4034" s="146">
        <v>44685</v>
      </c>
      <c r="T4034" s="80" t="s">
        <v>213</v>
      </c>
    </row>
    <row r="4035" spans="14:20">
      <c r="N4035" s="80">
        <v>76</v>
      </c>
      <c r="O4035" s="80">
        <v>76403</v>
      </c>
      <c r="P4035" s="80" t="s">
        <v>4220</v>
      </c>
      <c r="Q4035" s="15" t="str">
        <f t="shared" si="62"/>
        <v>76 - MALLEVILLE-LES-GRÈS</v>
      </c>
      <c r="R4035" s="146">
        <v>44597</v>
      </c>
      <c r="S4035" s="146">
        <v>44658</v>
      </c>
      <c r="T4035" s="80" t="s">
        <v>213</v>
      </c>
    </row>
    <row r="4036" spans="14:20">
      <c r="N4036" s="80">
        <v>76</v>
      </c>
      <c r="O4036" s="80">
        <v>76412</v>
      </c>
      <c r="P4036" s="80" t="s">
        <v>4221</v>
      </c>
      <c r="Q4036" s="15" t="str">
        <f t="shared" si="62"/>
        <v>76 - MARTAINVILLE-EPREVILLE</v>
      </c>
      <c r="R4036" s="146">
        <v>44652</v>
      </c>
      <c r="S4036" s="146">
        <v>44685</v>
      </c>
      <c r="T4036" s="80" t="s">
        <v>213</v>
      </c>
    </row>
    <row r="4037" spans="14:20">
      <c r="N4037" s="80">
        <v>76</v>
      </c>
      <c r="O4037" s="80">
        <v>76416</v>
      </c>
      <c r="P4037" s="80" t="s">
        <v>4222</v>
      </c>
      <c r="Q4037" s="15" t="str">
        <f t="shared" si="62"/>
        <v>76 - MATHONVILLE</v>
      </c>
      <c r="R4037" s="146">
        <v>44597</v>
      </c>
      <c r="S4037" s="146">
        <v>44634</v>
      </c>
      <c r="T4037" s="80" t="s">
        <v>213</v>
      </c>
    </row>
    <row r="4038" spans="14:20">
      <c r="N4038" s="80">
        <v>76</v>
      </c>
      <c r="O4038" s="80">
        <v>76420</v>
      </c>
      <c r="P4038" s="80" t="s">
        <v>4223</v>
      </c>
      <c r="Q4038" s="15" t="str">
        <f t="shared" si="62"/>
        <v>76 - MAUQUENCHY</v>
      </c>
      <c r="R4038" s="146">
        <v>44597</v>
      </c>
      <c r="S4038" s="146">
        <v>44634</v>
      </c>
      <c r="T4038" s="80" t="s">
        <v>213</v>
      </c>
    </row>
    <row r="4039" spans="14:20">
      <c r="N4039" s="80">
        <v>76</v>
      </c>
      <c r="O4039" s="80">
        <v>76423</v>
      </c>
      <c r="P4039" s="80" t="s">
        <v>4224</v>
      </c>
      <c r="Q4039" s="15" t="str">
        <f t="shared" si="62"/>
        <v>76 - MENERVAL</v>
      </c>
      <c r="R4039" s="146">
        <v>44597</v>
      </c>
      <c r="S4039" s="146">
        <v>44634</v>
      </c>
      <c r="T4039" s="80" t="s">
        <v>213</v>
      </c>
    </row>
    <row r="4040" spans="14:20">
      <c r="N4040" s="80">
        <v>76</v>
      </c>
      <c r="O4040" s="80">
        <v>76426</v>
      </c>
      <c r="P4040" s="80" t="s">
        <v>4225</v>
      </c>
      <c r="Q4040" s="15" t="str">
        <f t="shared" si="62"/>
        <v>76 - MESANGUEVILLE</v>
      </c>
      <c r="R4040" s="146">
        <v>44597</v>
      </c>
      <c r="S4040" s="146">
        <v>44634</v>
      </c>
      <c r="T4040" s="80" t="s">
        <v>213</v>
      </c>
    </row>
    <row r="4041" spans="14:20">
      <c r="N4041" s="80">
        <v>76</v>
      </c>
      <c r="O4041" s="80">
        <v>76431</v>
      </c>
      <c r="P4041" s="80" t="s">
        <v>4226</v>
      </c>
      <c r="Q4041" s="15" t="str">
        <f t="shared" si="62"/>
        <v>76 - LE MESNIL-LIEUBRAY</v>
      </c>
      <c r="R4041" s="146">
        <v>44597</v>
      </c>
      <c r="S4041" s="146">
        <v>44634</v>
      </c>
      <c r="T4041" s="80" t="s">
        <v>213</v>
      </c>
    </row>
    <row r="4042" spans="14:20">
      <c r="N4042" s="80">
        <v>76</v>
      </c>
      <c r="O4042" s="80">
        <v>76432</v>
      </c>
      <c r="P4042" s="80" t="s">
        <v>4227</v>
      </c>
      <c r="Q4042" s="15" t="str">
        <f t="shared" si="62"/>
        <v>76 - MESNIL-MAUGER</v>
      </c>
      <c r="R4042" s="146">
        <v>44597</v>
      </c>
      <c r="S4042" s="146">
        <v>44634</v>
      </c>
      <c r="T4042" s="80" t="s">
        <v>213</v>
      </c>
    </row>
    <row r="4043" spans="14:20">
      <c r="N4043" s="80">
        <v>76</v>
      </c>
      <c r="O4043" s="80">
        <v>76445</v>
      </c>
      <c r="P4043" s="80" t="s">
        <v>4228</v>
      </c>
      <c r="Q4043" s="15" t="str">
        <f t="shared" si="62"/>
        <v>76 - MONTEROLIER</v>
      </c>
      <c r="R4043" s="146">
        <v>44597</v>
      </c>
      <c r="S4043" s="146">
        <v>44634</v>
      </c>
      <c r="T4043" s="80" t="s">
        <v>213</v>
      </c>
    </row>
    <row r="4044" spans="14:20">
      <c r="N4044" s="80">
        <v>76</v>
      </c>
      <c r="O4044" s="80">
        <v>76453</v>
      </c>
      <c r="P4044" s="80" t="s">
        <v>4229</v>
      </c>
      <c r="Q4044" s="15" t="str">
        <f t="shared" ref="Q4044:Q4107" si="63">CONCATENATE(N4044," - ",P4044)</f>
        <v>76 - MORGNY-LA-POMMERAYE</v>
      </c>
      <c r="R4044" s="146">
        <v>44652</v>
      </c>
      <c r="S4044" s="146">
        <v>44685</v>
      </c>
      <c r="T4044" s="80" t="s">
        <v>213</v>
      </c>
    </row>
    <row r="4045" spans="14:20">
      <c r="N4045" s="80">
        <v>76</v>
      </c>
      <c r="O4045" s="80">
        <v>76455</v>
      </c>
      <c r="P4045" s="80" t="s">
        <v>4230</v>
      </c>
      <c r="Q4045" s="15" t="str">
        <f t="shared" si="63"/>
        <v>76 - MORVILLE-SUR-ANDELLE</v>
      </c>
      <c r="R4045" s="146">
        <v>44597</v>
      </c>
      <c r="S4045" s="146">
        <v>44634</v>
      </c>
      <c r="T4045" s="80" t="s">
        <v>213</v>
      </c>
    </row>
    <row r="4046" spans="14:20">
      <c r="N4046" s="80">
        <v>76</v>
      </c>
      <c r="O4046" s="80">
        <v>76467</v>
      </c>
      <c r="P4046" s="80" t="s">
        <v>4231</v>
      </c>
      <c r="Q4046" s="15" t="str">
        <f t="shared" si="63"/>
        <v>76 - NEVILLE</v>
      </c>
      <c r="R4046" s="146">
        <v>44597</v>
      </c>
      <c r="S4046" s="146">
        <v>44658</v>
      </c>
      <c r="T4046" s="80" t="s">
        <v>213</v>
      </c>
    </row>
    <row r="4047" spans="14:20">
      <c r="N4047" s="80">
        <v>76</v>
      </c>
      <c r="O4047" s="80">
        <v>76469</v>
      </c>
      <c r="P4047" s="80" t="s">
        <v>4232</v>
      </c>
      <c r="Q4047" s="15" t="str">
        <f t="shared" si="63"/>
        <v>76 - NOLLEVAL</v>
      </c>
      <c r="R4047" s="146">
        <v>44597</v>
      </c>
      <c r="S4047" s="146">
        <v>44634</v>
      </c>
      <c r="T4047" s="80" t="s">
        <v>213</v>
      </c>
    </row>
    <row r="4048" spans="14:20">
      <c r="N4048" s="80">
        <v>76</v>
      </c>
      <c r="O4048" s="80">
        <v>76470</v>
      </c>
      <c r="P4048" s="80" t="s">
        <v>4233</v>
      </c>
      <c r="Q4048" s="15" t="str">
        <f t="shared" si="63"/>
        <v>76 - NORMANVILLE</v>
      </c>
      <c r="R4048" s="146">
        <v>44597</v>
      </c>
      <c r="S4048" s="146">
        <v>44658</v>
      </c>
      <c r="T4048" s="80" t="s">
        <v>213</v>
      </c>
    </row>
    <row r="4049" spans="14:20">
      <c r="N4049" s="80">
        <v>76</v>
      </c>
      <c r="O4049" s="80">
        <v>76480</v>
      </c>
      <c r="P4049" s="80" t="s">
        <v>4234</v>
      </c>
      <c r="Q4049" s="15" t="str">
        <f t="shared" si="63"/>
        <v>76 - OCQUEVILLE</v>
      </c>
      <c r="R4049" s="146">
        <v>44597</v>
      </c>
      <c r="S4049" s="146">
        <v>44658</v>
      </c>
      <c r="T4049" s="80" t="s">
        <v>213</v>
      </c>
    </row>
    <row r="4050" spans="14:20">
      <c r="N4050" s="80">
        <v>76</v>
      </c>
      <c r="O4050" s="80">
        <v>76483</v>
      </c>
      <c r="P4050" s="80" t="s">
        <v>4235</v>
      </c>
      <c r="Q4050" s="15" t="str">
        <f t="shared" si="63"/>
        <v>76 - OHERVILLE</v>
      </c>
      <c r="R4050" s="146">
        <v>44597</v>
      </c>
      <c r="S4050" s="146">
        <v>44658</v>
      </c>
      <c r="T4050" s="80" t="s">
        <v>213</v>
      </c>
    </row>
    <row r="4051" spans="14:20">
      <c r="N4051" s="80">
        <v>76</v>
      </c>
      <c r="O4051" s="80">
        <v>76488</v>
      </c>
      <c r="P4051" s="80" t="s">
        <v>4236</v>
      </c>
      <c r="Q4051" s="15" t="str">
        <f t="shared" si="63"/>
        <v>76 - OUAINVILLE</v>
      </c>
      <c r="R4051" s="146">
        <v>44597</v>
      </c>
      <c r="S4051" s="146">
        <v>44658</v>
      </c>
      <c r="T4051" s="80" t="s">
        <v>213</v>
      </c>
    </row>
    <row r="4052" spans="14:20">
      <c r="N4052" s="80">
        <v>76</v>
      </c>
      <c r="O4052" s="80">
        <v>76490</v>
      </c>
      <c r="P4052" s="80" t="s">
        <v>4237</v>
      </c>
      <c r="Q4052" s="15" t="str">
        <f t="shared" si="63"/>
        <v>76 - OURVILLE-EN-CAUX</v>
      </c>
      <c r="R4052" s="146">
        <v>44597</v>
      </c>
      <c r="S4052" s="146">
        <v>44658</v>
      </c>
      <c r="T4052" s="80" t="s">
        <v>213</v>
      </c>
    </row>
    <row r="4053" spans="14:20">
      <c r="N4053" s="80">
        <v>76</v>
      </c>
      <c r="O4053" s="80">
        <v>76493</v>
      </c>
      <c r="P4053" s="80" t="s">
        <v>4238</v>
      </c>
      <c r="Q4053" s="15" t="str">
        <f t="shared" si="63"/>
        <v>76 - PALUEL</v>
      </c>
      <c r="R4053" s="146">
        <v>44597</v>
      </c>
      <c r="S4053" s="146">
        <v>44658</v>
      </c>
      <c r="T4053" s="80" t="s">
        <v>213</v>
      </c>
    </row>
    <row r="4054" spans="14:20">
      <c r="N4054" s="80">
        <v>76</v>
      </c>
      <c r="O4054" s="80">
        <v>76502</v>
      </c>
      <c r="P4054" s="80" t="s">
        <v>4239</v>
      </c>
      <c r="Q4054" s="15" t="str">
        <f t="shared" si="63"/>
        <v>76 - PIERREVAL</v>
      </c>
      <c r="R4054" s="146">
        <v>44652</v>
      </c>
      <c r="S4054" s="146">
        <v>44685</v>
      </c>
      <c r="T4054" s="80" t="s">
        <v>213</v>
      </c>
    </row>
    <row r="4055" spans="14:20">
      <c r="N4055" s="80">
        <v>76</v>
      </c>
      <c r="O4055" s="80">
        <v>76505</v>
      </c>
      <c r="P4055" s="80" t="s">
        <v>4240</v>
      </c>
      <c r="Q4055" s="15" t="str">
        <f t="shared" si="63"/>
        <v>76 - POMMEREUX</v>
      </c>
      <c r="R4055" s="146">
        <v>44597</v>
      </c>
      <c r="S4055" s="146">
        <v>44634</v>
      </c>
      <c r="T4055" s="80" t="s">
        <v>213</v>
      </c>
    </row>
    <row r="4056" spans="14:20">
      <c r="N4056" s="80">
        <v>76</v>
      </c>
      <c r="O4056" s="80">
        <v>76507</v>
      </c>
      <c r="P4056" s="80" t="s">
        <v>4241</v>
      </c>
      <c r="Q4056" s="15" t="str">
        <f t="shared" si="63"/>
        <v>76 - PONT-ET-MARAIS</v>
      </c>
      <c r="R4056" s="146"/>
      <c r="S4056" s="146"/>
      <c r="T4056" s="80" t="s">
        <v>213</v>
      </c>
    </row>
    <row r="4057" spans="14:20">
      <c r="N4057" s="80">
        <v>76</v>
      </c>
      <c r="O4057" s="80">
        <v>76509</v>
      </c>
      <c r="P4057" s="80" t="s">
        <v>4242</v>
      </c>
      <c r="Q4057" s="15" t="str">
        <f t="shared" si="63"/>
        <v>76 - PRÉAUX</v>
      </c>
      <c r="R4057" s="146">
        <v>44652</v>
      </c>
      <c r="S4057" s="146">
        <v>44685</v>
      </c>
      <c r="T4057" s="80" t="s">
        <v>213</v>
      </c>
    </row>
    <row r="4058" spans="14:20">
      <c r="N4058" s="80">
        <v>76</v>
      </c>
      <c r="O4058" s="80">
        <v>76517</v>
      </c>
      <c r="P4058" s="80" t="s">
        <v>4243</v>
      </c>
      <c r="Q4058" s="15" t="str">
        <f t="shared" si="63"/>
        <v>76 - QUINCAMPOIX</v>
      </c>
      <c r="R4058" s="146">
        <v>44652</v>
      </c>
      <c r="S4058" s="146">
        <v>44685</v>
      </c>
      <c r="T4058" s="80" t="s">
        <v>213</v>
      </c>
    </row>
    <row r="4059" spans="14:20">
      <c r="N4059" s="80">
        <v>76</v>
      </c>
      <c r="O4059" s="80">
        <v>76521</v>
      </c>
      <c r="P4059" s="80" t="s">
        <v>4244</v>
      </c>
      <c r="Q4059" s="15" t="str">
        <f t="shared" si="63"/>
        <v>76 - REBETS</v>
      </c>
      <c r="R4059" s="146">
        <v>44597</v>
      </c>
      <c r="S4059" s="146">
        <v>44634</v>
      </c>
      <c r="T4059" s="80" t="s">
        <v>213</v>
      </c>
    </row>
    <row r="4060" spans="14:20">
      <c r="N4060" s="80">
        <v>76</v>
      </c>
      <c r="O4060" s="80">
        <v>76529</v>
      </c>
      <c r="P4060" s="80" t="s">
        <v>4245</v>
      </c>
      <c r="Q4060" s="15" t="str">
        <f t="shared" si="63"/>
        <v>76 - RIVILLE</v>
      </c>
      <c r="R4060" s="146">
        <v>44597</v>
      </c>
      <c r="S4060" s="146">
        <v>44658</v>
      </c>
      <c r="T4060" s="80" t="s">
        <v>213</v>
      </c>
    </row>
    <row r="4061" spans="14:20">
      <c r="N4061" s="80">
        <v>76</v>
      </c>
      <c r="O4061" s="80">
        <v>76530</v>
      </c>
      <c r="P4061" s="80" t="s">
        <v>4246</v>
      </c>
      <c r="Q4061" s="15" t="str">
        <f t="shared" si="63"/>
        <v>76 - ROBERTOT</v>
      </c>
      <c r="R4061" s="146">
        <v>44597</v>
      </c>
      <c r="S4061" s="146">
        <v>44658</v>
      </c>
      <c r="T4061" s="80" t="s">
        <v>213</v>
      </c>
    </row>
    <row r="4062" spans="14:20">
      <c r="N4062" s="80">
        <v>76</v>
      </c>
      <c r="O4062" s="80">
        <v>76531</v>
      </c>
      <c r="P4062" s="80" t="s">
        <v>4247</v>
      </c>
      <c r="Q4062" s="15" t="str">
        <f t="shared" si="63"/>
        <v>76 - ROCQUEFORT</v>
      </c>
      <c r="R4062" s="146">
        <v>44597</v>
      </c>
      <c r="S4062" s="146">
        <v>44658</v>
      </c>
      <c r="T4062" s="80" t="s">
        <v>213</v>
      </c>
    </row>
    <row r="4063" spans="14:20">
      <c r="N4063" s="80">
        <v>76</v>
      </c>
      <c r="O4063" s="80">
        <v>76542</v>
      </c>
      <c r="P4063" s="80" t="s">
        <v>4248</v>
      </c>
      <c r="Q4063" s="15" t="str">
        <f t="shared" si="63"/>
        <v>76 - ROUTES</v>
      </c>
      <c r="R4063" s="146">
        <v>44597</v>
      </c>
      <c r="S4063" s="146">
        <v>44658</v>
      </c>
      <c r="T4063" s="80" t="s">
        <v>213</v>
      </c>
    </row>
    <row r="4064" spans="14:20">
      <c r="N4064" s="80">
        <v>76</v>
      </c>
      <c r="O4064" s="80">
        <v>76544</v>
      </c>
      <c r="P4064" s="80" t="s">
        <v>4249</v>
      </c>
      <c r="Q4064" s="15" t="str">
        <f t="shared" si="63"/>
        <v>76 - ROUVRAY-CATILLON</v>
      </c>
      <c r="R4064" s="146">
        <v>44597</v>
      </c>
      <c r="S4064" s="146">
        <v>44634</v>
      </c>
      <c r="T4064" s="80" t="s">
        <v>213</v>
      </c>
    </row>
    <row r="4065" spans="14:20">
      <c r="N4065" s="80">
        <v>76</v>
      </c>
      <c r="O4065" s="80">
        <v>76547</v>
      </c>
      <c r="P4065" s="80" t="s">
        <v>4250</v>
      </c>
      <c r="Q4065" s="15" t="str">
        <f t="shared" si="63"/>
        <v>76 - LA-RUE-SAINT-PIERRE</v>
      </c>
      <c r="R4065" s="146">
        <v>44652</v>
      </c>
      <c r="S4065" s="146">
        <v>44685</v>
      </c>
      <c r="T4065" s="80" t="s">
        <v>213</v>
      </c>
    </row>
    <row r="4066" spans="14:20">
      <c r="N4066" s="80">
        <v>76</v>
      </c>
      <c r="O4066" s="80">
        <v>76548</v>
      </c>
      <c r="P4066" s="80" t="s">
        <v>4251</v>
      </c>
      <c r="Q4066" s="15" t="str">
        <f t="shared" si="63"/>
        <v>76 - RY</v>
      </c>
      <c r="R4066" s="146">
        <v>44652</v>
      </c>
      <c r="S4066" s="146">
        <v>44685</v>
      </c>
      <c r="T4066" s="80" t="s">
        <v>213</v>
      </c>
    </row>
    <row r="4067" spans="14:20">
      <c r="N4067" s="80">
        <v>76</v>
      </c>
      <c r="O4067" s="80">
        <v>76554</v>
      </c>
      <c r="P4067" s="80" t="s">
        <v>4252</v>
      </c>
      <c r="Q4067" s="15" t="str">
        <f t="shared" si="63"/>
        <v>76 - SAINT-AIGNAN-SUR-RY</v>
      </c>
      <c r="R4067" s="146">
        <v>44652</v>
      </c>
      <c r="S4067" s="146">
        <v>44685</v>
      </c>
      <c r="T4067" s="80" t="s">
        <v>213</v>
      </c>
    </row>
    <row r="4068" spans="14:20">
      <c r="N4068" s="80">
        <v>76</v>
      </c>
      <c r="O4068" s="80">
        <v>76555</v>
      </c>
      <c r="P4068" s="80" t="s">
        <v>4253</v>
      </c>
      <c r="Q4068" s="15" t="str">
        <f t="shared" si="63"/>
        <v>76 - SAINT-ANDRÉ-SUR-CAILLY</v>
      </c>
      <c r="R4068" s="146">
        <v>44652</v>
      </c>
      <c r="S4068" s="146">
        <v>44685</v>
      </c>
      <c r="T4068" s="80" t="s">
        <v>213</v>
      </c>
    </row>
    <row r="4069" spans="14:20">
      <c r="N4069" s="80">
        <v>76</v>
      </c>
      <c r="O4069" s="80">
        <v>76569</v>
      </c>
      <c r="P4069" s="80" t="s">
        <v>1858</v>
      </c>
      <c r="Q4069" s="15" t="str">
        <f t="shared" si="63"/>
        <v>76 - SAINTE-COLOMBE</v>
      </c>
      <c r="R4069" s="146">
        <v>44597</v>
      </c>
      <c r="S4069" s="146">
        <v>44658</v>
      </c>
      <c r="T4069" s="80" t="s">
        <v>213</v>
      </c>
    </row>
    <row r="4070" spans="14:20">
      <c r="N4070" s="80">
        <v>76</v>
      </c>
      <c r="O4070" s="80">
        <v>76571</v>
      </c>
      <c r="P4070" s="80" t="s">
        <v>4254</v>
      </c>
      <c r="Q4070" s="15" t="str">
        <f t="shared" si="63"/>
        <v>76 - SAINTE-CROIX-SUR-BUCHY</v>
      </c>
      <c r="R4070" s="146">
        <v>44597</v>
      </c>
      <c r="S4070" s="146">
        <v>44634</v>
      </c>
      <c r="T4070" s="80" t="s">
        <v>213</v>
      </c>
    </row>
    <row r="4071" spans="14:20">
      <c r="N4071" s="80">
        <v>76</v>
      </c>
      <c r="O4071" s="80">
        <v>76573</v>
      </c>
      <c r="P4071" s="80" t="s">
        <v>4255</v>
      </c>
      <c r="Q4071" s="15" t="str">
        <f t="shared" si="63"/>
        <v>76 - SAINT-DENIS-LE-THIBOULT</v>
      </c>
      <c r="R4071" s="146">
        <v>44652</v>
      </c>
      <c r="S4071" s="146">
        <v>44685</v>
      </c>
      <c r="T4071" s="80" t="s">
        <v>213</v>
      </c>
    </row>
    <row r="4072" spans="14:20">
      <c r="N4072" s="80">
        <v>76</v>
      </c>
      <c r="O4072" s="80">
        <v>76578</v>
      </c>
      <c r="P4072" s="80" t="s">
        <v>4256</v>
      </c>
      <c r="Q4072" s="15" t="str">
        <f t="shared" si="63"/>
        <v>76 - SAINTE-GENEVIEVE</v>
      </c>
      <c r="R4072" s="146">
        <v>44597</v>
      </c>
      <c r="S4072" s="146">
        <v>44634</v>
      </c>
      <c r="T4072" s="80" t="s">
        <v>213</v>
      </c>
    </row>
    <row r="4073" spans="14:20">
      <c r="N4073" s="80">
        <v>76</v>
      </c>
      <c r="O4073" s="80">
        <v>76580</v>
      </c>
      <c r="P4073" s="80" t="s">
        <v>4257</v>
      </c>
      <c r="Q4073" s="15" t="str">
        <f t="shared" si="63"/>
        <v>76 - SAINT-GEORGES-SUR-FONTAINE</v>
      </c>
      <c r="R4073" s="146">
        <v>44652</v>
      </c>
      <c r="S4073" s="146">
        <v>44685</v>
      </c>
      <c r="T4073" s="80" t="s">
        <v>213</v>
      </c>
    </row>
    <row r="4074" spans="14:20">
      <c r="N4074" s="80">
        <v>76</v>
      </c>
      <c r="O4074" s="80">
        <v>76581</v>
      </c>
      <c r="P4074" s="80" t="s">
        <v>4258</v>
      </c>
      <c r="Q4074" s="15" t="str">
        <f t="shared" si="63"/>
        <v>76 - SAINT-GERMAIN-DES-ESSOURTS</v>
      </c>
      <c r="R4074" s="146">
        <v>44652</v>
      </c>
      <c r="S4074" s="146">
        <v>44685</v>
      </c>
      <c r="T4074" s="80" t="s">
        <v>213</v>
      </c>
    </row>
    <row r="4075" spans="14:20">
      <c r="N4075" s="80">
        <v>76</v>
      </c>
      <c r="O4075" s="80">
        <v>76583</v>
      </c>
      <c r="P4075" s="80" t="s">
        <v>4259</v>
      </c>
      <c r="Q4075" s="15" t="str">
        <f t="shared" si="63"/>
        <v>76 - SAINT-GERMAIN-SOUS-CAILLY</v>
      </c>
      <c r="R4075" s="146">
        <v>44652</v>
      </c>
      <c r="S4075" s="146">
        <v>44685</v>
      </c>
      <c r="T4075" s="80" t="s">
        <v>213</v>
      </c>
    </row>
    <row r="4076" spans="14:20">
      <c r="N4076" s="80">
        <v>76</v>
      </c>
      <c r="O4076" s="80">
        <v>76601</v>
      </c>
      <c r="P4076" s="80" t="s">
        <v>4260</v>
      </c>
      <c r="Q4076" s="15" t="str">
        <f t="shared" si="63"/>
        <v>76 - SAINT LUCIEN</v>
      </c>
      <c r="R4076" s="146">
        <v>44597</v>
      </c>
      <c r="S4076" s="146">
        <v>44634</v>
      </c>
      <c r="T4076" s="80" t="s">
        <v>213</v>
      </c>
    </row>
    <row r="4077" spans="14:20">
      <c r="N4077" s="80">
        <v>76</v>
      </c>
      <c r="O4077" s="80">
        <v>76601</v>
      </c>
      <c r="P4077" s="80" t="s">
        <v>4261</v>
      </c>
      <c r="Q4077" s="15" t="str">
        <f t="shared" si="63"/>
        <v>76 - SAINT- LUCIEN</v>
      </c>
      <c r="R4077" s="146">
        <v>44652</v>
      </c>
      <c r="S4077" s="146">
        <v>44685</v>
      </c>
      <c r="T4077" s="80" t="s">
        <v>213</v>
      </c>
    </row>
    <row r="4078" spans="14:20">
      <c r="N4078" s="80">
        <v>76</v>
      </c>
      <c r="O4078" s="80">
        <v>76613</v>
      </c>
      <c r="P4078" s="80" t="s">
        <v>4262</v>
      </c>
      <c r="Q4078" s="15" t="str">
        <f t="shared" si="63"/>
        <v>76 - SAINT-MARTIN-AUX-BUNEAUX</v>
      </c>
      <c r="R4078" s="146">
        <v>44597</v>
      </c>
      <c r="S4078" s="146">
        <v>44658</v>
      </c>
      <c r="T4078" s="80" t="s">
        <v>213</v>
      </c>
    </row>
    <row r="4079" spans="14:20">
      <c r="N4079" s="80">
        <v>76</v>
      </c>
      <c r="O4079" s="80">
        <v>76623</v>
      </c>
      <c r="P4079" s="80" t="s">
        <v>4263</v>
      </c>
      <c r="Q4079" s="15" t="str">
        <f t="shared" si="63"/>
        <v>76 - SAINT-MICHEL-D’HALESCOURT</v>
      </c>
      <c r="R4079" s="146">
        <v>44597</v>
      </c>
      <c r="S4079" s="146">
        <v>44634</v>
      </c>
      <c r="T4079" s="80" t="s">
        <v>213</v>
      </c>
    </row>
    <row r="4080" spans="14:20">
      <c r="N4080" s="80">
        <v>76</v>
      </c>
      <c r="O4080" s="80">
        <v>76646</v>
      </c>
      <c r="P4080" s="80" t="s">
        <v>4264</v>
      </c>
      <c r="Q4080" s="15" t="str">
        <f t="shared" si="63"/>
        <v>76 - SAINT-RIQUIER-ES-PLAINS</v>
      </c>
      <c r="R4080" s="146">
        <v>44597</v>
      </c>
      <c r="S4080" s="146">
        <v>44658</v>
      </c>
      <c r="T4080" s="80" t="s">
        <v>213</v>
      </c>
    </row>
    <row r="4081" spans="14:20">
      <c r="N4081" s="80">
        <v>76</v>
      </c>
      <c r="O4081" s="80">
        <v>76651</v>
      </c>
      <c r="P4081" s="80" t="s">
        <v>4265</v>
      </c>
      <c r="Q4081" s="15" t="str">
        <f t="shared" si="63"/>
        <v>76 - SAINT-SYLVAIN</v>
      </c>
      <c r="R4081" s="146">
        <v>44597</v>
      </c>
      <c r="S4081" s="146">
        <v>44658</v>
      </c>
      <c r="T4081" s="80" t="s">
        <v>213</v>
      </c>
    </row>
    <row r="4082" spans="14:20">
      <c r="N4082" s="80">
        <v>76</v>
      </c>
      <c r="O4082" s="80">
        <v>76653</v>
      </c>
      <c r="P4082" s="80" t="s">
        <v>4266</v>
      </c>
      <c r="Q4082" s="15" t="str">
        <f t="shared" si="63"/>
        <v>76 - SAINT-VAAST-DIEPPEDALLE</v>
      </c>
      <c r="R4082" s="146">
        <v>44597</v>
      </c>
      <c r="S4082" s="146">
        <v>44658</v>
      </c>
      <c r="T4082" s="80" t="s">
        <v>213</v>
      </c>
    </row>
    <row r="4083" spans="14:20">
      <c r="N4083" s="80">
        <v>76</v>
      </c>
      <c r="O4083" s="80">
        <v>76655</v>
      </c>
      <c r="P4083" s="80" t="s">
        <v>4267</v>
      </c>
      <c r="Q4083" s="15" t="str">
        <f t="shared" si="63"/>
        <v>76 - SAINT-VALERY-EN-CAUX</v>
      </c>
      <c r="R4083" s="146"/>
      <c r="S4083" s="146"/>
      <c r="T4083" s="80" t="s">
        <v>213</v>
      </c>
    </row>
    <row r="4084" spans="14:20">
      <c r="N4084" s="80">
        <v>76</v>
      </c>
      <c r="O4084" s="80">
        <v>76663</v>
      </c>
      <c r="P4084" s="80" t="s">
        <v>4268</v>
      </c>
      <c r="Q4084" s="15" t="str">
        <f t="shared" si="63"/>
        <v>76 - SASSETOT-LE-MAUCONDUIT</v>
      </c>
      <c r="R4084" s="146">
        <v>44597</v>
      </c>
      <c r="S4084" s="146">
        <v>44658</v>
      </c>
      <c r="T4084" s="80" t="s">
        <v>213</v>
      </c>
    </row>
    <row r="4085" spans="14:20">
      <c r="N4085" s="80">
        <v>76</v>
      </c>
      <c r="O4085" s="80">
        <v>76664</v>
      </c>
      <c r="P4085" s="80" t="s">
        <v>4269</v>
      </c>
      <c r="Q4085" s="15" t="str">
        <f t="shared" si="63"/>
        <v>76 - SASSEVILLE</v>
      </c>
      <c r="R4085" s="146">
        <v>44597</v>
      </c>
      <c r="S4085" s="146">
        <v>44658</v>
      </c>
      <c r="T4085" s="80" t="s">
        <v>213</v>
      </c>
    </row>
    <row r="4086" spans="14:20">
      <c r="N4086" s="80">
        <v>76</v>
      </c>
      <c r="O4086" s="80">
        <v>76666</v>
      </c>
      <c r="P4086" s="80" t="s">
        <v>4270</v>
      </c>
      <c r="Q4086" s="15" t="str">
        <f t="shared" si="63"/>
        <v>76 - SAUMONT-LA-POTERIE</v>
      </c>
      <c r="R4086" s="146">
        <v>44597</v>
      </c>
      <c r="S4086" s="146">
        <v>44634</v>
      </c>
      <c r="T4086" s="80" t="s">
        <v>213</v>
      </c>
    </row>
    <row r="4087" spans="14:20">
      <c r="N4087" s="80">
        <v>76</v>
      </c>
      <c r="O4087" s="80">
        <v>76672</v>
      </c>
      <c r="P4087" s="80" t="s">
        <v>4271</v>
      </c>
      <c r="Q4087" s="15" t="str">
        <f t="shared" si="63"/>
        <v>76 - SERQUEUX</v>
      </c>
      <c r="R4087" s="146">
        <v>44597</v>
      </c>
      <c r="S4087" s="146">
        <v>44634</v>
      </c>
      <c r="T4087" s="80" t="s">
        <v>213</v>
      </c>
    </row>
    <row r="4088" spans="14:20">
      <c r="N4088" s="80">
        <v>76</v>
      </c>
      <c r="O4088" s="80">
        <v>76673</v>
      </c>
      <c r="P4088" s="80" t="s">
        <v>4272</v>
      </c>
      <c r="Q4088" s="15" t="str">
        <f t="shared" si="63"/>
        <v>76 - SERVAVILLE-SALMONVILLE</v>
      </c>
      <c r="R4088" s="146">
        <v>44652</v>
      </c>
      <c r="S4088" s="146">
        <v>44685</v>
      </c>
      <c r="T4088" s="80" t="s">
        <v>213</v>
      </c>
    </row>
    <row r="4089" spans="14:20">
      <c r="N4089" s="80">
        <v>76</v>
      </c>
      <c r="O4089" s="80">
        <v>76676</v>
      </c>
      <c r="P4089" s="80" t="s">
        <v>4273</v>
      </c>
      <c r="Q4089" s="15" t="str">
        <f t="shared" si="63"/>
        <v>76 - SIGY-EN-BRAY</v>
      </c>
      <c r="R4089" s="146">
        <v>44597</v>
      </c>
      <c r="S4089" s="146">
        <v>44634</v>
      </c>
      <c r="T4089" s="80" t="s">
        <v>213</v>
      </c>
    </row>
    <row r="4090" spans="14:20">
      <c r="N4090" s="80">
        <v>76</v>
      </c>
      <c r="O4090" s="80">
        <v>76678</v>
      </c>
      <c r="P4090" s="80" t="s">
        <v>4274</v>
      </c>
      <c r="Q4090" s="15" t="str">
        <f t="shared" si="63"/>
        <v>76 - SOMMERY</v>
      </c>
      <c r="R4090" s="146">
        <v>44597</v>
      </c>
      <c r="S4090" s="146">
        <v>44634</v>
      </c>
      <c r="T4090" s="80" t="s">
        <v>213</v>
      </c>
    </row>
    <row r="4091" spans="14:20">
      <c r="N4091" s="80">
        <v>76</v>
      </c>
      <c r="O4091" s="80">
        <v>76679</v>
      </c>
      <c r="P4091" s="80" t="s">
        <v>4275</v>
      </c>
      <c r="Q4091" s="15" t="str">
        <f t="shared" si="63"/>
        <v>76 - SOMMESNIL</v>
      </c>
      <c r="R4091" s="146">
        <v>44597</v>
      </c>
      <c r="S4091" s="146">
        <v>44658</v>
      </c>
      <c r="T4091" s="80" t="s">
        <v>213</v>
      </c>
    </row>
    <row r="4092" spans="14:20">
      <c r="N4092" s="80">
        <v>76</v>
      </c>
      <c r="O4092" s="80">
        <v>76680</v>
      </c>
      <c r="P4092" s="80" t="s">
        <v>4276</v>
      </c>
      <c r="Q4092" s="15" t="str">
        <f t="shared" si="63"/>
        <v>76 - SORQUAINVILLE</v>
      </c>
      <c r="R4092" s="146">
        <v>44597</v>
      </c>
      <c r="S4092" s="146">
        <v>44658</v>
      </c>
      <c r="T4092" s="80" t="s">
        <v>213</v>
      </c>
    </row>
    <row r="4093" spans="14:20">
      <c r="N4093" s="80">
        <v>76</v>
      </c>
      <c r="O4093" s="80">
        <v>76685</v>
      </c>
      <c r="P4093" s="80" t="s">
        <v>4277</v>
      </c>
      <c r="Q4093" s="15" t="str">
        <f t="shared" si="63"/>
        <v>76 - THEROULDEVILLE</v>
      </c>
      <c r="R4093" s="146">
        <v>44597</v>
      </c>
      <c r="S4093" s="146">
        <v>44658</v>
      </c>
      <c r="T4093" s="80" t="s">
        <v>213</v>
      </c>
    </row>
    <row r="4094" spans="14:20">
      <c r="N4094" s="80">
        <v>76</v>
      </c>
      <c r="O4094" s="80">
        <v>76686</v>
      </c>
      <c r="P4094" s="80" t="s">
        <v>4278</v>
      </c>
      <c r="Q4094" s="15" t="str">
        <f t="shared" si="63"/>
        <v>76 - THEUVILLE-AUX-MAILLOTS</v>
      </c>
      <c r="R4094" s="146">
        <v>44597</v>
      </c>
      <c r="S4094" s="146">
        <v>44658</v>
      </c>
      <c r="T4094" s="80" t="s">
        <v>213</v>
      </c>
    </row>
    <row r="4095" spans="14:20">
      <c r="N4095" s="80">
        <v>76</v>
      </c>
      <c r="O4095" s="80">
        <v>76688</v>
      </c>
      <c r="P4095" s="80" t="s">
        <v>4279</v>
      </c>
      <c r="Q4095" s="15" t="str">
        <f t="shared" si="63"/>
        <v>76 - THIERGEVILLE</v>
      </c>
      <c r="R4095" s="146">
        <v>44597</v>
      </c>
      <c r="S4095" s="146">
        <v>44658</v>
      </c>
      <c r="T4095" s="80" t="s">
        <v>213</v>
      </c>
    </row>
    <row r="4096" spans="14:20">
      <c r="N4096" s="80">
        <v>76</v>
      </c>
      <c r="O4096" s="80">
        <v>76689</v>
      </c>
      <c r="P4096" s="80" t="s">
        <v>4280</v>
      </c>
      <c r="Q4096" s="15" t="str">
        <f t="shared" si="63"/>
        <v>76 - THIETREVILLE</v>
      </c>
      <c r="R4096" s="146">
        <v>44597</v>
      </c>
      <c r="S4096" s="146">
        <v>44658</v>
      </c>
      <c r="T4096" s="80" t="s">
        <v>213</v>
      </c>
    </row>
    <row r="4097" spans="14:20">
      <c r="N4097" s="80">
        <v>76</v>
      </c>
      <c r="O4097" s="80">
        <v>76691</v>
      </c>
      <c r="P4097" s="80" t="s">
        <v>4281</v>
      </c>
      <c r="Q4097" s="15" t="str">
        <f t="shared" si="63"/>
        <v>76 - LE THIL-RIBERPRÉ</v>
      </c>
      <c r="R4097" s="146">
        <v>44597</v>
      </c>
      <c r="S4097" s="146">
        <v>44634</v>
      </c>
      <c r="T4097" s="80" t="s">
        <v>213</v>
      </c>
    </row>
    <row r="4098" spans="14:20">
      <c r="N4098" s="80">
        <v>76</v>
      </c>
      <c r="O4098" s="80">
        <v>76692</v>
      </c>
      <c r="P4098" s="80" t="s">
        <v>4282</v>
      </c>
      <c r="Q4098" s="15" t="str">
        <f t="shared" si="63"/>
        <v>76 - THIOUVILLE</v>
      </c>
      <c r="R4098" s="146">
        <v>44597</v>
      </c>
      <c r="S4098" s="146">
        <v>44658</v>
      </c>
      <c r="T4098" s="80" t="s">
        <v>213</v>
      </c>
    </row>
    <row r="4099" spans="14:20">
      <c r="N4099" s="80">
        <v>76</v>
      </c>
      <c r="O4099" s="80">
        <v>76711</v>
      </c>
      <c r="P4099" s="80" t="s">
        <v>4283</v>
      </c>
      <c r="Q4099" s="15" t="str">
        <f t="shared" si="63"/>
        <v>76 - LE TRÉPORT</v>
      </c>
      <c r="R4099" s="146"/>
      <c r="S4099" s="146"/>
      <c r="T4099" s="80" t="s">
        <v>213</v>
      </c>
    </row>
    <row r="4100" spans="14:20">
      <c r="N4100" s="80">
        <v>76</v>
      </c>
      <c r="O4100" s="80">
        <v>76719</v>
      </c>
      <c r="P4100" s="80" t="s">
        <v>4284</v>
      </c>
      <c r="Q4100" s="15" t="str">
        <f t="shared" si="63"/>
        <v>76 - VALMONT</v>
      </c>
      <c r="R4100" s="146">
        <v>44597</v>
      </c>
      <c r="S4100" s="146">
        <v>44658</v>
      </c>
      <c r="T4100" s="80" t="s">
        <v>213</v>
      </c>
    </row>
    <row r="4101" spans="14:20">
      <c r="N4101" s="80">
        <v>76</v>
      </c>
      <c r="O4101" s="80">
        <v>76730</v>
      </c>
      <c r="P4101" s="80" t="s">
        <v>4285</v>
      </c>
      <c r="Q4101" s="15" t="str">
        <f t="shared" si="63"/>
        <v>76 - VEAUVILLE-LES-QUELLES</v>
      </c>
      <c r="R4101" s="146">
        <v>44597</v>
      </c>
      <c r="S4101" s="146">
        <v>44658</v>
      </c>
      <c r="T4101" s="80" t="s">
        <v>213</v>
      </c>
    </row>
    <row r="4102" spans="14:20">
      <c r="N4102" s="80">
        <v>76</v>
      </c>
      <c r="O4102" s="80">
        <v>76732</v>
      </c>
      <c r="P4102" s="80" t="s">
        <v>4286</v>
      </c>
      <c r="Q4102" s="15" t="str">
        <f t="shared" si="63"/>
        <v>76 - BUTOT-VENESVILLE</v>
      </c>
      <c r="R4102" s="146">
        <v>44597</v>
      </c>
      <c r="S4102" s="146">
        <v>44658</v>
      </c>
      <c r="T4102" s="80" t="s">
        <v>213</v>
      </c>
    </row>
    <row r="4103" spans="14:20">
      <c r="N4103" s="80">
        <v>76</v>
      </c>
      <c r="O4103" s="80">
        <v>76736</v>
      </c>
      <c r="P4103" s="80" t="s">
        <v>4287</v>
      </c>
      <c r="Q4103" s="15" t="str">
        <f t="shared" si="63"/>
        <v>76 - VEULETTES-SUR-MER</v>
      </c>
      <c r="R4103" s="146"/>
      <c r="S4103" s="146"/>
      <c r="T4103" s="80" t="s">
        <v>213</v>
      </c>
    </row>
    <row r="4104" spans="14:20">
      <c r="N4104" s="80">
        <v>76</v>
      </c>
      <c r="O4104" s="80">
        <v>76738</v>
      </c>
      <c r="P4104" s="80" t="s">
        <v>4288</v>
      </c>
      <c r="Q4104" s="15" t="str">
        <f t="shared" si="63"/>
        <v>76 - VIEUX-MANOIR</v>
      </c>
      <c r="R4104" s="146">
        <v>44652</v>
      </c>
      <c r="S4104" s="146">
        <v>44685</v>
      </c>
      <c r="T4104" s="80" t="s">
        <v>213</v>
      </c>
    </row>
    <row r="4105" spans="14:20">
      <c r="N4105" s="80">
        <v>76</v>
      </c>
      <c r="O4105" s="80">
        <v>76740</v>
      </c>
      <c r="P4105" s="80" t="s">
        <v>4289</v>
      </c>
      <c r="Q4105" s="15" t="str">
        <f t="shared" si="63"/>
        <v>76 - LA VIEUX-RUE</v>
      </c>
      <c r="R4105" s="146">
        <v>44652</v>
      </c>
      <c r="S4105" s="146">
        <v>44685</v>
      </c>
      <c r="T4105" s="80" t="s">
        <v>213</v>
      </c>
    </row>
    <row r="4106" spans="14:20">
      <c r="N4106" s="80">
        <v>76</v>
      </c>
      <c r="O4106" s="80">
        <v>76746</v>
      </c>
      <c r="P4106" s="80" t="s">
        <v>4290</v>
      </c>
      <c r="Q4106" s="15" t="str">
        <f t="shared" si="63"/>
        <v>76 - VINNEMERVILLE</v>
      </c>
      <c r="R4106" s="146">
        <v>44597</v>
      </c>
      <c r="S4106" s="146">
        <v>44658</v>
      </c>
      <c r="T4106" s="80" t="s">
        <v>213</v>
      </c>
    </row>
    <row r="4107" spans="14:20">
      <c r="N4107" s="80">
        <v>76</v>
      </c>
      <c r="O4107" s="80">
        <v>76748</v>
      </c>
      <c r="P4107" s="80" t="s">
        <v>4291</v>
      </c>
      <c r="Q4107" s="15" t="str">
        <f t="shared" si="63"/>
        <v>76 - VITTEFLEUR</v>
      </c>
      <c r="R4107" s="146">
        <v>44597</v>
      </c>
      <c r="S4107" s="146">
        <v>44658</v>
      </c>
      <c r="T4107" s="80" t="s">
        <v>213</v>
      </c>
    </row>
    <row r="4108" spans="14:20">
      <c r="N4108" s="80">
        <v>76</v>
      </c>
      <c r="O4108" s="80">
        <v>76755</v>
      </c>
      <c r="P4108" s="80" t="s">
        <v>4292</v>
      </c>
      <c r="Q4108" s="15" t="str">
        <f t="shared" ref="Q4108:Q4171" si="64">CONCATENATE(N4108," - ",P4108)</f>
        <v>76 - YPREVILLE-BIVILLE</v>
      </c>
      <c r="R4108" s="146">
        <v>44597</v>
      </c>
      <c r="S4108" s="146">
        <v>44658</v>
      </c>
      <c r="T4108" s="80" t="s">
        <v>213</v>
      </c>
    </row>
    <row r="4109" spans="14:20">
      <c r="N4109" s="80">
        <v>76</v>
      </c>
      <c r="O4109" s="80">
        <v>76756</v>
      </c>
      <c r="P4109" s="80" t="s">
        <v>4293</v>
      </c>
      <c r="Q4109" s="15" t="str">
        <f t="shared" si="64"/>
        <v>76 - YQUEBEUF</v>
      </c>
      <c r="R4109" s="146">
        <v>44652</v>
      </c>
      <c r="S4109" s="146">
        <v>44685</v>
      </c>
      <c r="T4109" s="80" t="s">
        <v>213</v>
      </c>
    </row>
    <row r="4110" spans="14:20">
      <c r="N4110" s="80">
        <v>77</v>
      </c>
      <c r="O4110" s="80">
        <v>77196</v>
      </c>
      <c r="P4110" s="80" t="s">
        <v>4294</v>
      </c>
      <c r="Q4110" s="15" t="str">
        <f t="shared" si="64"/>
        <v>77 - FRESNES-SUR-MARNE</v>
      </c>
      <c r="R4110" s="146"/>
      <c r="S4110" s="146"/>
      <c r="T4110" s="80" t="s">
        <v>213</v>
      </c>
    </row>
    <row r="4111" spans="14:20">
      <c r="N4111" s="80">
        <v>79</v>
      </c>
      <c r="O4111" s="80">
        <v>79001</v>
      </c>
      <c r="P4111" s="80" t="s">
        <v>4295</v>
      </c>
      <c r="Q4111" s="15" t="str">
        <f t="shared" si="64"/>
        <v>79 - L'ABSIE</v>
      </c>
      <c r="R4111" s="146">
        <v>44622</v>
      </c>
      <c r="S4111" s="146">
        <v>44792</v>
      </c>
      <c r="T4111" s="80" t="s">
        <v>213</v>
      </c>
    </row>
    <row r="4112" spans="14:20">
      <c r="N4112" s="80">
        <v>79</v>
      </c>
      <c r="O4112" s="80">
        <v>79002</v>
      </c>
      <c r="P4112" s="80" t="s">
        <v>4296</v>
      </c>
      <c r="Q4112" s="15" t="str">
        <f t="shared" si="64"/>
        <v>79 - ADILLY</v>
      </c>
      <c r="R4112" s="146">
        <v>44627</v>
      </c>
      <c r="S4112" s="146">
        <v>44736</v>
      </c>
      <c r="T4112" s="80" t="s">
        <v>213</v>
      </c>
    </row>
    <row r="4113" spans="14:20">
      <c r="N4113" s="80">
        <v>79</v>
      </c>
      <c r="O4113" s="80">
        <v>79003</v>
      </c>
      <c r="P4113" s="80" t="s">
        <v>4297</v>
      </c>
      <c r="Q4113" s="15" t="str">
        <f t="shared" si="64"/>
        <v>79 - AIFFRES</v>
      </c>
      <c r="R4113" s="146">
        <v>44630</v>
      </c>
      <c r="S4113" s="146">
        <v>44712</v>
      </c>
      <c r="T4113" s="80" t="s">
        <v>213</v>
      </c>
    </row>
    <row r="4114" spans="14:20">
      <c r="N4114" s="80">
        <v>79</v>
      </c>
      <c r="O4114" s="80">
        <v>79005</v>
      </c>
      <c r="P4114" s="80" t="s">
        <v>4298</v>
      </c>
      <c r="Q4114" s="15" t="str">
        <f t="shared" si="64"/>
        <v>79 - AIRVAULT pointe Nord délimitée au sud par la voie ferrée</v>
      </c>
      <c r="R4114" s="146">
        <v>44641</v>
      </c>
      <c r="S4114" s="146">
        <v>44736</v>
      </c>
      <c r="T4114" s="80" t="s">
        <v>213</v>
      </c>
    </row>
    <row r="4115" spans="14:20">
      <c r="N4115" s="80">
        <v>79</v>
      </c>
      <c r="O4115" s="80">
        <v>79007</v>
      </c>
      <c r="P4115" s="80" t="s">
        <v>4299</v>
      </c>
      <c r="Q4115" s="15" t="str">
        <f t="shared" si="64"/>
        <v>79 - ALLONNE</v>
      </c>
      <c r="R4115" s="146">
        <v>44621</v>
      </c>
      <c r="S4115" s="146">
        <v>44782</v>
      </c>
      <c r="T4115" s="80" t="s">
        <v>213</v>
      </c>
    </row>
    <row r="4116" spans="14:20">
      <c r="N4116" s="80">
        <v>79</v>
      </c>
      <c r="O4116" s="80">
        <v>79008</v>
      </c>
      <c r="P4116" s="80" t="s">
        <v>4300</v>
      </c>
      <c r="Q4116" s="15" t="str">
        <f t="shared" si="64"/>
        <v>79 - AMAILLOUX</v>
      </c>
      <c r="R4116" s="146">
        <v>44627</v>
      </c>
      <c r="S4116" s="146">
        <v>44776</v>
      </c>
      <c r="T4116" s="80" t="s">
        <v>213</v>
      </c>
    </row>
    <row r="4117" spans="14:20">
      <c r="N4117" s="80">
        <v>79</v>
      </c>
      <c r="O4117" s="80">
        <v>79009</v>
      </c>
      <c r="P4117" s="80" t="s">
        <v>4301</v>
      </c>
      <c r="Q4117" s="15" t="str">
        <f t="shared" si="64"/>
        <v>79 - AMURE</v>
      </c>
      <c r="R4117" s="146">
        <v>44630</v>
      </c>
      <c r="S4117" s="146">
        <v>44712</v>
      </c>
      <c r="T4117" s="80" t="s">
        <v>213</v>
      </c>
    </row>
    <row r="4118" spans="14:20">
      <c r="N4118" s="80">
        <v>79</v>
      </c>
      <c r="O4118" s="80">
        <v>79010</v>
      </c>
      <c r="P4118" s="80" t="s">
        <v>4302</v>
      </c>
      <c r="Q4118" s="15" t="str">
        <f t="shared" si="64"/>
        <v>79 - ARCAIS</v>
      </c>
      <c r="R4118" s="146">
        <v>44630</v>
      </c>
      <c r="S4118" s="146">
        <v>44712</v>
      </c>
      <c r="T4118" s="80" t="s">
        <v>213</v>
      </c>
    </row>
    <row r="4119" spans="14:20">
      <c r="N4119" s="80">
        <v>79</v>
      </c>
      <c r="O4119" s="80">
        <v>79012</v>
      </c>
      <c r="P4119" s="80" t="s">
        <v>4303</v>
      </c>
      <c r="Q4119" s="15" t="str">
        <f t="shared" si="64"/>
        <v>79 - ARDIN</v>
      </c>
      <c r="R4119" s="146">
        <v>44627</v>
      </c>
      <c r="S4119" s="146">
        <v>44768</v>
      </c>
      <c r="T4119" s="80" t="s">
        <v>213</v>
      </c>
    </row>
    <row r="4120" spans="14:20">
      <c r="N4120" s="80">
        <v>79</v>
      </c>
      <c r="O4120" s="80">
        <v>79013</v>
      </c>
      <c r="P4120" s="80" t="s">
        <v>4304</v>
      </c>
      <c r="Q4120" s="15" t="str">
        <f t="shared" si="64"/>
        <v>79 - ARGENTONNAY</v>
      </c>
      <c r="R4120" s="146">
        <v>44624</v>
      </c>
      <c r="S4120" s="146">
        <v>44802</v>
      </c>
      <c r="T4120" s="80" t="s">
        <v>213</v>
      </c>
    </row>
    <row r="4121" spans="14:20">
      <c r="N4121" s="80">
        <v>79</v>
      </c>
      <c r="O4121" s="80">
        <v>79014</v>
      </c>
      <c r="P4121" s="80" t="s">
        <v>4305</v>
      </c>
      <c r="Q4121" s="15" t="str">
        <f t="shared" si="64"/>
        <v>79 - ARGENTON-L'EGLISE</v>
      </c>
      <c r="R4121" s="146">
        <v>44624</v>
      </c>
      <c r="S4121" s="146">
        <v>44746</v>
      </c>
      <c r="T4121" s="80" t="s">
        <v>213</v>
      </c>
    </row>
    <row r="4122" spans="14:20">
      <c r="N4122" s="80">
        <v>79</v>
      </c>
      <c r="O4122" s="80">
        <v>79016</v>
      </c>
      <c r="P4122" s="80" t="s">
        <v>4306</v>
      </c>
      <c r="Q4122" s="15" t="str">
        <f t="shared" si="64"/>
        <v>79 - ASSAIS-LES-JUMEAUX</v>
      </c>
      <c r="R4122" s="146">
        <v>44641</v>
      </c>
      <c r="S4122" s="146">
        <v>44736</v>
      </c>
      <c r="T4122" s="80" t="s">
        <v>213</v>
      </c>
    </row>
    <row r="4123" spans="14:20">
      <c r="N4123" s="80">
        <v>79</v>
      </c>
      <c r="O4123" s="80">
        <v>79019</v>
      </c>
      <c r="P4123" s="80" t="s">
        <v>4307</v>
      </c>
      <c r="Q4123" s="15" t="str">
        <f t="shared" si="64"/>
        <v>79 - AUBIGNY</v>
      </c>
      <c r="R4123" s="146">
        <v>44641</v>
      </c>
      <c r="S4123" s="146">
        <v>44736</v>
      </c>
      <c r="T4123" s="80" t="s">
        <v>213</v>
      </c>
    </row>
    <row r="4124" spans="14:20">
      <c r="N4124" s="80">
        <v>79</v>
      </c>
      <c r="O4124" s="80">
        <v>79020</v>
      </c>
      <c r="P4124" s="80" t="s">
        <v>4308</v>
      </c>
      <c r="Q4124" s="15" t="str">
        <f t="shared" si="64"/>
        <v>79 - AUGE</v>
      </c>
      <c r="R4124" s="146">
        <v>44621</v>
      </c>
      <c r="S4124" s="146">
        <v>44712</v>
      </c>
      <c r="T4124" s="80" t="s">
        <v>213</v>
      </c>
    </row>
    <row r="4125" spans="14:20">
      <c r="N4125" s="80">
        <v>79</v>
      </c>
      <c r="O4125" s="80">
        <v>79022</v>
      </c>
      <c r="P4125" s="80" t="s">
        <v>4309</v>
      </c>
      <c r="Q4125" s="15" t="str">
        <f t="shared" si="64"/>
        <v>79 - AVAILLES-THOUARSAIS</v>
      </c>
      <c r="R4125" s="146">
        <v>44641</v>
      </c>
      <c r="S4125" s="146">
        <v>44768</v>
      </c>
      <c r="T4125" s="80" t="s">
        <v>213</v>
      </c>
    </row>
    <row r="4126" spans="14:20">
      <c r="N4126" s="80">
        <v>79</v>
      </c>
      <c r="O4126" s="80">
        <v>79024</v>
      </c>
      <c r="P4126" s="80" t="s">
        <v>4310</v>
      </c>
      <c r="Q4126" s="15" t="str">
        <f t="shared" si="64"/>
        <v>79 - AZAY-LE-BRULE</v>
      </c>
      <c r="R4126" s="146">
        <v>44627</v>
      </c>
      <c r="S4126" s="146">
        <v>44712</v>
      </c>
      <c r="T4126" s="80" t="s">
        <v>213</v>
      </c>
    </row>
    <row r="4127" spans="14:20">
      <c r="N4127" s="80">
        <v>79</v>
      </c>
      <c r="O4127" s="80">
        <v>79025</v>
      </c>
      <c r="P4127" s="80" t="s">
        <v>4311</v>
      </c>
      <c r="Q4127" s="15" t="str">
        <f t="shared" si="64"/>
        <v>79 - AZAY-SUR-THOUET</v>
      </c>
      <c r="R4127" s="146">
        <v>44621</v>
      </c>
      <c r="S4127" s="146">
        <v>44782</v>
      </c>
      <c r="T4127" s="80" t="s">
        <v>213</v>
      </c>
    </row>
    <row r="4128" spans="14:20">
      <c r="N4128" s="80">
        <v>79</v>
      </c>
      <c r="O4128" s="80">
        <v>79029</v>
      </c>
      <c r="P4128" s="80" t="s">
        <v>4312</v>
      </c>
      <c r="Q4128" s="15" t="str">
        <f t="shared" si="64"/>
        <v>79 - BEAULIEU-SOUS-PARTHENAY</v>
      </c>
      <c r="R4128" s="146">
        <v>44625</v>
      </c>
      <c r="S4128" s="146">
        <v>44741</v>
      </c>
      <c r="T4128" s="80" t="s">
        <v>213</v>
      </c>
    </row>
    <row r="4129" spans="14:20">
      <c r="N4129" s="80">
        <v>79</v>
      </c>
      <c r="O4129" s="80">
        <v>79032</v>
      </c>
      <c r="P4129" s="80" t="s">
        <v>4313</v>
      </c>
      <c r="Q4129" s="15" t="str">
        <f t="shared" si="64"/>
        <v>79 - BECELEUF</v>
      </c>
      <c r="R4129" s="146">
        <v>44621</v>
      </c>
      <c r="S4129" s="146">
        <v>44729</v>
      </c>
      <c r="T4129" s="80" t="s">
        <v>213</v>
      </c>
    </row>
    <row r="4130" spans="14:20">
      <c r="N4130" s="80">
        <v>79</v>
      </c>
      <c r="O4130" s="80">
        <v>79034</v>
      </c>
      <c r="P4130" s="80" t="s">
        <v>4314</v>
      </c>
      <c r="Q4130" s="15" t="str">
        <f t="shared" si="64"/>
        <v>79 - BESSINES</v>
      </c>
      <c r="R4130" s="146">
        <v>44630</v>
      </c>
      <c r="S4130" s="146">
        <v>44712</v>
      </c>
      <c r="T4130" s="80" t="s">
        <v>213</v>
      </c>
    </row>
    <row r="4131" spans="14:20">
      <c r="N4131" s="80">
        <v>79</v>
      </c>
      <c r="O4131" s="80">
        <v>79035</v>
      </c>
      <c r="P4131" s="80" t="s">
        <v>4315</v>
      </c>
      <c r="Q4131" s="15" t="str">
        <f t="shared" si="64"/>
        <v>79 - LE BEUGNON</v>
      </c>
      <c r="R4131" s="146">
        <v>44621</v>
      </c>
      <c r="S4131" s="146">
        <v>44746</v>
      </c>
      <c r="T4131" s="80" t="s">
        <v>213</v>
      </c>
    </row>
    <row r="4132" spans="14:20">
      <c r="N4132" s="80">
        <v>79</v>
      </c>
      <c r="O4132" s="80">
        <v>79038</v>
      </c>
      <c r="P4132" s="80" t="s">
        <v>4316</v>
      </c>
      <c r="Q4132" s="15" t="str">
        <f t="shared" si="64"/>
        <v>79 - BOISME</v>
      </c>
      <c r="R4132" s="146">
        <v>44627</v>
      </c>
      <c r="S4132" s="146">
        <v>44755</v>
      </c>
      <c r="T4132" s="80" t="s">
        <v>213</v>
      </c>
    </row>
    <row r="4133" spans="14:20">
      <c r="N4133" s="80">
        <v>79</v>
      </c>
      <c r="O4133" s="80">
        <v>79040</v>
      </c>
      <c r="P4133" s="80" t="s">
        <v>4317</v>
      </c>
      <c r="Q4133" s="15" t="str">
        <f t="shared" si="64"/>
        <v>79 - LA BOISSIERE-EN-GATINE</v>
      </c>
      <c r="R4133" s="146">
        <v>44621</v>
      </c>
      <c r="S4133" s="146">
        <v>44741</v>
      </c>
      <c r="T4133" s="80" t="s">
        <v>213</v>
      </c>
    </row>
    <row r="4134" spans="14:20">
      <c r="N4134" s="80">
        <v>79</v>
      </c>
      <c r="O4134" s="80">
        <v>79043</v>
      </c>
      <c r="P4134" s="80" t="s">
        <v>4318</v>
      </c>
      <c r="Q4134" s="15" t="str">
        <f t="shared" si="64"/>
        <v>79 - BOUILLE-LORETZ</v>
      </c>
      <c r="R4134" s="146">
        <v>44624</v>
      </c>
      <c r="S4134" s="146">
        <v>44755</v>
      </c>
      <c r="T4134" s="80" t="s">
        <v>213</v>
      </c>
    </row>
    <row r="4135" spans="14:20">
      <c r="N4135" s="80">
        <v>79</v>
      </c>
      <c r="O4135" s="80">
        <v>79046</v>
      </c>
      <c r="P4135" s="80" t="s">
        <v>4319</v>
      </c>
      <c r="Q4135" s="15" t="str">
        <f t="shared" si="64"/>
        <v>79 - LE BOURDET</v>
      </c>
      <c r="R4135" s="146">
        <v>44630</v>
      </c>
      <c r="S4135" s="146">
        <v>44704</v>
      </c>
      <c r="T4135" s="80" t="s">
        <v>213</v>
      </c>
    </row>
    <row r="4136" spans="14:20">
      <c r="N4136" s="80">
        <v>79</v>
      </c>
      <c r="O4136" s="80">
        <v>79047</v>
      </c>
      <c r="P4136" s="80" t="s">
        <v>4320</v>
      </c>
      <c r="Q4136" s="15" t="str">
        <f t="shared" si="64"/>
        <v>79 - BOUSSAIS</v>
      </c>
      <c r="R4136" s="146">
        <v>44627</v>
      </c>
      <c r="S4136" s="146">
        <v>44776</v>
      </c>
      <c r="T4136" s="80" t="s">
        <v>213</v>
      </c>
    </row>
    <row r="4137" spans="14:20">
      <c r="N4137" s="80">
        <v>79</v>
      </c>
      <c r="O4137" s="80">
        <v>79048</v>
      </c>
      <c r="P4137" s="80" t="s">
        <v>4321</v>
      </c>
      <c r="Q4137" s="15" t="str">
        <f t="shared" si="64"/>
        <v>79 - LA CRECHE</v>
      </c>
      <c r="R4137" s="146">
        <v>44627</v>
      </c>
      <c r="S4137" s="146">
        <v>44712</v>
      </c>
      <c r="T4137" s="80" t="s">
        <v>213</v>
      </c>
    </row>
    <row r="4138" spans="14:20">
      <c r="N4138" s="80">
        <v>79</v>
      </c>
      <c r="O4138" s="80">
        <v>79049</v>
      </c>
      <c r="P4138" s="80" t="s">
        <v>4322</v>
      </c>
      <c r="Q4138" s="15" t="str">
        <f t="shared" si="64"/>
        <v>79 - BRESSUIRE</v>
      </c>
      <c r="R4138" s="146">
        <v>44625</v>
      </c>
      <c r="S4138" s="146">
        <v>44802</v>
      </c>
      <c r="T4138" s="80" t="s">
        <v>213</v>
      </c>
    </row>
    <row r="4139" spans="14:20">
      <c r="N4139" s="80">
        <v>79</v>
      </c>
      <c r="O4139" s="80">
        <v>79050</v>
      </c>
      <c r="P4139" s="80" t="s">
        <v>4323</v>
      </c>
      <c r="Q4139" s="15" t="str">
        <f t="shared" si="64"/>
        <v>79 - BRETIGNOLLES</v>
      </c>
      <c r="R4139" s="146">
        <v>44624</v>
      </c>
      <c r="S4139" s="146">
        <v>44802</v>
      </c>
      <c r="T4139" s="80" t="s">
        <v>213</v>
      </c>
    </row>
    <row r="4140" spans="14:20">
      <c r="N4140" s="80">
        <v>79</v>
      </c>
      <c r="O4140" s="80">
        <v>79051</v>
      </c>
      <c r="P4140" s="80" t="s">
        <v>4324</v>
      </c>
      <c r="Q4140" s="15" t="str">
        <f t="shared" si="64"/>
        <v>79 - LE BREUIL-BERNARD</v>
      </c>
      <c r="R4140" s="146">
        <v>44622</v>
      </c>
      <c r="S4140" s="146">
        <v>44776</v>
      </c>
      <c r="T4140" s="80" t="s">
        <v>213</v>
      </c>
    </row>
    <row r="4141" spans="14:20">
      <c r="N4141" s="80">
        <v>79</v>
      </c>
      <c r="O4141" s="80">
        <v>79054</v>
      </c>
      <c r="P4141" s="80" t="s">
        <v>1531</v>
      </c>
      <c r="Q4141" s="15" t="str">
        <f t="shared" si="64"/>
        <v>79 - BRIE</v>
      </c>
      <c r="R4141" s="146">
        <v>44641</v>
      </c>
      <c r="S4141" s="146">
        <v>44729</v>
      </c>
      <c r="T4141" s="80" t="s">
        <v>213</v>
      </c>
    </row>
    <row r="4142" spans="14:20">
      <c r="N4142" s="80">
        <v>79</v>
      </c>
      <c r="O4142" s="80">
        <v>79056</v>
      </c>
      <c r="P4142" s="80" t="s">
        <v>4325</v>
      </c>
      <c r="Q4142" s="15" t="str">
        <f t="shared" si="64"/>
        <v>79 - BRION-PRES-THOUET</v>
      </c>
      <c r="R4142" s="146">
        <v>44627</v>
      </c>
      <c r="S4142" s="146">
        <v>44729</v>
      </c>
      <c r="T4142" s="80" t="s">
        <v>213</v>
      </c>
    </row>
    <row r="4143" spans="14:20">
      <c r="N4143" s="80">
        <v>79</v>
      </c>
      <c r="O4143" s="80">
        <v>79059</v>
      </c>
      <c r="P4143" s="80" t="s">
        <v>4326</v>
      </c>
      <c r="Q4143" s="15" t="str">
        <f t="shared" si="64"/>
        <v>79 - LE BUSSEAU</v>
      </c>
      <c r="R4143" s="146">
        <v>44621</v>
      </c>
      <c r="S4143" s="146">
        <v>44746</v>
      </c>
      <c r="T4143" s="80" t="s">
        <v>213</v>
      </c>
    </row>
    <row r="4144" spans="14:20">
      <c r="N4144" s="80">
        <v>79</v>
      </c>
      <c r="O4144" s="80">
        <v>79060</v>
      </c>
      <c r="P4144" s="80" t="s">
        <v>4327</v>
      </c>
      <c r="Q4144" s="15" t="str">
        <f t="shared" si="64"/>
        <v>79 - CAUNAY</v>
      </c>
      <c r="R4144" s="146">
        <v>44622</v>
      </c>
      <c r="S4144" s="146">
        <v>44704</v>
      </c>
      <c r="T4144" s="80" t="s">
        <v>213</v>
      </c>
    </row>
    <row r="4145" spans="14:20">
      <c r="N4145" s="80">
        <v>79</v>
      </c>
      <c r="O4145" s="80">
        <v>79062</v>
      </c>
      <c r="P4145" s="80" t="s">
        <v>4328</v>
      </c>
      <c r="Q4145" s="15" t="str">
        <f t="shared" si="64"/>
        <v>79 - CERIZAY</v>
      </c>
      <c r="R4145" s="146">
        <v>44624</v>
      </c>
      <c r="S4145" s="146">
        <v>44802</v>
      </c>
      <c r="T4145" s="80" t="s">
        <v>213</v>
      </c>
    </row>
    <row r="4146" spans="14:20">
      <c r="N4146" s="80">
        <v>79</v>
      </c>
      <c r="O4146" s="80">
        <v>79063</v>
      </c>
      <c r="P4146" s="80" t="s">
        <v>4329</v>
      </c>
      <c r="Q4146" s="15" t="str">
        <f t="shared" si="64"/>
        <v>79 - VAL EN VIGNES Nord -  délimitée au Sud par la D31</v>
      </c>
      <c r="R4146" s="146">
        <v>44624</v>
      </c>
      <c r="S4146" s="146">
        <v>44802</v>
      </c>
      <c r="T4146" s="80" t="s">
        <v>213</v>
      </c>
    </row>
    <row r="4147" spans="14:20">
      <c r="N4147" s="80">
        <v>79</v>
      </c>
      <c r="O4147" s="80">
        <v>79066</v>
      </c>
      <c r="P4147" s="80" t="s">
        <v>4330</v>
      </c>
      <c r="Q4147" s="15" t="str">
        <f t="shared" si="64"/>
        <v>79 - CHAMPDENIERS-SAINT-DENIS</v>
      </c>
      <c r="R4147" s="146">
        <v>44621</v>
      </c>
      <c r="S4147" s="146">
        <v>44712</v>
      </c>
      <c r="T4147" s="80" t="s">
        <v>213</v>
      </c>
    </row>
    <row r="4148" spans="14:20">
      <c r="N4148" s="80">
        <v>79</v>
      </c>
      <c r="O4148" s="80">
        <v>79068</v>
      </c>
      <c r="P4148" s="80" t="s">
        <v>4331</v>
      </c>
      <c r="Q4148" s="15" t="str">
        <f t="shared" si="64"/>
        <v>79 - CHANTECORPS</v>
      </c>
      <c r="R4148" s="146">
        <v>44627</v>
      </c>
      <c r="S4148" s="146">
        <v>44712</v>
      </c>
      <c r="T4148" s="80" t="s">
        <v>213</v>
      </c>
    </row>
    <row r="4149" spans="14:20">
      <c r="N4149" s="80">
        <v>79</v>
      </c>
      <c r="O4149" s="80">
        <v>79069</v>
      </c>
      <c r="P4149" s="80" t="s">
        <v>1533</v>
      </c>
      <c r="Q4149" s="15" t="str">
        <f t="shared" si="64"/>
        <v>79 - CHANTELOUP</v>
      </c>
      <c r="R4149" s="146">
        <v>44622</v>
      </c>
      <c r="S4149" s="146">
        <v>44792</v>
      </c>
      <c r="T4149" s="80" t="s">
        <v>213</v>
      </c>
    </row>
    <row r="4150" spans="14:20">
      <c r="N4150" s="80">
        <v>79</v>
      </c>
      <c r="O4150" s="80">
        <v>79070</v>
      </c>
      <c r="P4150" s="80" t="s">
        <v>4332</v>
      </c>
      <c r="Q4150" s="15" t="str">
        <f t="shared" si="64"/>
        <v>79 - LA CHAPELLE-BATON</v>
      </c>
      <c r="R4150" s="146">
        <v>44621</v>
      </c>
      <c r="S4150" s="146">
        <v>44712</v>
      </c>
      <c r="T4150" s="80" t="s">
        <v>213</v>
      </c>
    </row>
    <row r="4151" spans="14:20">
      <c r="N4151" s="80">
        <v>79</v>
      </c>
      <c r="O4151" s="80">
        <v>79071</v>
      </c>
      <c r="P4151" s="80" t="s">
        <v>4333</v>
      </c>
      <c r="Q4151" s="15" t="str">
        <f t="shared" si="64"/>
        <v>79 - LA CHAPELLE-BERTRAND</v>
      </c>
      <c r="R4151" s="146">
        <v>44627</v>
      </c>
      <c r="S4151" s="146">
        <v>44741</v>
      </c>
      <c r="T4151" s="80" t="s">
        <v>213</v>
      </c>
    </row>
    <row r="4152" spans="14:20">
      <c r="N4152" s="80">
        <v>79</v>
      </c>
      <c r="O4152" s="80">
        <v>79074</v>
      </c>
      <c r="P4152" s="80" t="s">
        <v>4334</v>
      </c>
      <c r="Q4152" s="15" t="str">
        <f t="shared" si="64"/>
        <v>79 - LA CHAPELLE-POUILLOUX</v>
      </c>
      <c r="R4152" s="146">
        <v>44622</v>
      </c>
      <c r="S4152" s="146">
        <v>44704</v>
      </c>
      <c r="T4152" s="80" t="s">
        <v>213</v>
      </c>
    </row>
    <row r="4153" spans="14:20">
      <c r="N4153" s="80">
        <v>79</v>
      </c>
      <c r="O4153" s="80">
        <v>79075</v>
      </c>
      <c r="P4153" s="80" t="s">
        <v>4335</v>
      </c>
      <c r="Q4153" s="15" t="str">
        <f t="shared" si="64"/>
        <v>79 - LA CHAPELLE-SAINT-ETIENNE</v>
      </c>
      <c r="R4153" s="146">
        <v>44622</v>
      </c>
      <c r="S4153" s="146">
        <v>44802</v>
      </c>
      <c r="T4153" s="80" t="s">
        <v>213</v>
      </c>
    </row>
    <row r="4154" spans="14:20">
      <c r="N4154" s="80">
        <v>79</v>
      </c>
      <c r="O4154" s="80">
        <v>79076</v>
      </c>
      <c r="P4154" s="80" t="s">
        <v>4336</v>
      </c>
      <c r="Q4154" s="15" t="str">
        <f t="shared" si="64"/>
        <v>79 - LA CHAPELLE-SAINT-LAURENT</v>
      </c>
      <c r="R4154" s="146">
        <v>44622</v>
      </c>
      <c r="S4154" s="146">
        <v>44792</v>
      </c>
      <c r="T4154" s="80" t="s">
        <v>213</v>
      </c>
    </row>
    <row r="4155" spans="14:20">
      <c r="N4155" s="80">
        <v>79</v>
      </c>
      <c r="O4155" s="80">
        <v>79077</v>
      </c>
      <c r="P4155" s="80" t="s">
        <v>4337</v>
      </c>
      <c r="Q4155" s="15" t="str">
        <f t="shared" si="64"/>
        <v>79 - LA CHAPELLE-THIREUIL</v>
      </c>
      <c r="R4155" s="146">
        <v>44621</v>
      </c>
      <c r="S4155" s="146">
        <v>44746</v>
      </c>
      <c r="T4155" s="80" t="s">
        <v>213</v>
      </c>
    </row>
    <row r="4156" spans="14:20">
      <c r="N4156" s="80">
        <v>79</v>
      </c>
      <c r="O4156" s="80">
        <v>79079</v>
      </c>
      <c r="P4156" s="80" t="s">
        <v>4338</v>
      </c>
      <c r="Q4156" s="15" t="str">
        <f t="shared" si="64"/>
        <v>79 - MAULEON</v>
      </c>
      <c r="R4156" s="146">
        <v>44624</v>
      </c>
      <c r="S4156" s="146">
        <v>44802</v>
      </c>
      <c r="T4156" s="80" t="s">
        <v>213</v>
      </c>
    </row>
    <row r="4157" spans="14:20">
      <c r="N4157" s="80">
        <v>79</v>
      </c>
      <c r="O4157" s="80">
        <v>79080</v>
      </c>
      <c r="P4157" s="80" t="s">
        <v>4339</v>
      </c>
      <c r="Q4157" s="15" t="str">
        <f t="shared" si="64"/>
        <v>79 - CHATILLON-SUR-THOUET</v>
      </c>
      <c r="R4157" s="146">
        <v>44627</v>
      </c>
      <c r="S4157" s="146">
        <v>44741</v>
      </c>
      <c r="T4157" s="80" t="s">
        <v>213</v>
      </c>
    </row>
    <row r="4158" spans="14:20">
      <c r="N4158" s="80">
        <v>79</v>
      </c>
      <c r="O4158" s="80">
        <v>79081</v>
      </c>
      <c r="P4158" s="80" t="s">
        <v>4340</v>
      </c>
      <c r="Q4158" s="15" t="str">
        <f t="shared" si="64"/>
        <v>79 - CHAURAY</v>
      </c>
      <c r="R4158" s="146">
        <v>44627</v>
      </c>
      <c r="S4158" s="146">
        <v>44712</v>
      </c>
      <c r="T4158" s="80" t="s">
        <v>213</v>
      </c>
    </row>
    <row r="4159" spans="14:20">
      <c r="N4159" s="80">
        <v>79</v>
      </c>
      <c r="O4159" s="80">
        <v>79086</v>
      </c>
      <c r="P4159" s="80" t="s">
        <v>4341</v>
      </c>
      <c r="Q4159" s="15" t="str">
        <f t="shared" si="64"/>
        <v>79 - CHERVEUX</v>
      </c>
      <c r="R4159" s="146">
        <v>44625</v>
      </c>
      <c r="S4159" s="146">
        <v>44712</v>
      </c>
      <c r="T4159" s="80" t="s">
        <v>213</v>
      </c>
    </row>
    <row r="4160" spans="14:20">
      <c r="N4160" s="80">
        <v>79</v>
      </c>
      <c r="O4160" s="80">
        <v>79088</v>
      </c>
      <c r="P4160" s="80" t="s">
        <v>4342</v>
      </c>
      <c r="Q4160" s="15" t="str">
        <f t="shared" si="64"/>
        <v>79 - CHICHE</v>
      </c>
      <c r="R4160" s="146">
        <v>44627</v>
      </c>
      <c r="S4160" s="146">
        <v>44755</v>
      </c>
      <c r="T4160" s="80" t="s">
        <v>213</v>
      </c>
    </row>
    <row r="4161" spans="14:20">
      <c r="N4161" s="80">
        <v>79</v>
      </c>
      <c r="O4161" s="80">
        <v>79089</v>
      </c>
      <c r="P4161" s="80" t="s">
        <v>4343</v>
      </c>
      <c r="Q4161" s="15" t="str">
        <f t="shared" si="64"/>
        <v>79 - LE CHILLOU</v>
      </c>
      <c r="R4161" s="146">
        <v>44641</v>
      </c>
      <c r="S4161" s="146">
        <v>44736</v>
      </c>
      <c r="T4161" s="80" t="s">
        <v>213</v>
      </c>
    </row>
    <row r="4162" spans="14:20">
      <c r="N4162" s="80">
        <v>79</v>
      </c>
      <c r="O4162" s="80">
        <v>79091</v>
      </c>
      <c r="P4162" s="80" t="s">
        <v>4344</v>
      </c>
      <c r="Q4162" s="15" t="str">
        <f t="shared" si="64"/>
        <v>79 - CIRIERES</v>
      </c>
      <c r="R4162" s="146">
        <v>44625</v>
      </c>
      <c r="S4162" s="146">
        <v>44802</v>
      </c>
      <c r="T4162" s="80" t="s">
        <v>213</v>
      </c>
    </row>
    <row r="4163" spans="14:20">
      <c r="N4163" s="80">
        <v>79</v>
      </c>
      <c r="O4163" s="80">
        <v>79092</v>
      </c>
      <c r="P4163" s="80" t="s">
        <v>4345</v>
      </c>
      <c r="Q4163" s="15" t="str">
        <f t="shared" si="64"/>
        <v>79 - CLAVE</v>
      </c>
      <c r="R4163" s="146">
        <v>44627</v>
      </c>
      <c r="S4163" s="146">
        <v>44712</v>
      </c>
      <c r="T4163" s="80" t="s">
        <v>213</v>
      </c>
    </row>
    <row r="4164" spans="14:20">
      <c r="N4164" s="80">
        <v>79</v>
      </c>
      <c r="O4164" s="80">
        <v>79094</v>
      </c>
      <c r="P4164" s="80" t="s">
        <v>4346</v>
      </c>
      <c r="Q4164" s="15" t="str">
        <f t="shared" si="64"/>
        <v>79 - CLESSE</v>
      </c>
      <c r="R4164" s="146">
        <v>44627</v>
      </c>
      <c r="S4164" s="146">
        <v>44746</v>
      </c>
      <c r="T4164" s="80" t="s">
        <v>213</v>
      </c>
    </row>
    <row r="4165" spans="14:20">
      <c r="N4165" s="80">
        <v>79</v>
      </c>
      <c r="O4165" s="80">
        <v>79096</v>
      </c>
      <c r="P4165" s="80" t="s">
        <v>4347</v>
      </c>
      <c r="Q4165" s="15" t="str">
        <f t="shared" si="64"/>
        <v>79 - COMBRAND</v>
      </c>
      <c r="R4165" s="146">
        <v>44624</v>
      </c>
      <c r="S4165" s="146">
        <v>44802</v>
      </c>
      <c r="T4165" s="80" t="s">
        <v>213</v>
      </c>
    </row>
    <row r="4166" spans="14:20">
      <c r="N4166" s="80">
        <v>79</v>
      </c>
      <c r="O4166" s="80">
        <v>79100</v>
      </c>
      <c r="P4166" s="80" t="s">
        <v>4348</v>
      </c>
      <c r="Q4166" s="15" t="str">
        <f t="shared" si="64"/>
        <v>79 - COULON</v>
      </c>
      <c r="R4166" s="146">
        <v>44630</v>
      </c>
      <c r="S4166" s="146">
        <v>44729</v>
      </c>
      <c r="T4166" s="80" t="s">
        <v>213</v>
      </c>
    </row>
    <row r="4167" spans="14:20">
      <c r="N4167" s="80">
        <v>79</v>
      </c>
      <c r="O4167" s="80">
        <v>79101</v>
      </c>
      <c r="P4167" s="80" t="s">
        <v>4349</v>
      </c>
      <c r="Q4167" s="15" t="str">
        <f t="shared" si="64"/>
        <v>79 - COULONGES-SUR-L'AUTIZE</v>
      </c>
      <c r="R4167" s="146">
        <v>44621</v>
      </c>
      <c r="S4167" s="146">
        <v>44782</v>
      </c>
      <c r="T4167" s="80" t="s">
        <v>213</v>
      </c>
    </row>
    <row r="4168" spans="14:20">
      <c r="N4168" s="80">
        <v>79</v>
      </c>
      <c r="O4168" s="80">
        <v>79102</v>
      </c>
      <c r="P4168" s="80" t="s">
        <v>4350</v>
      </c>
      <c r="Q4168" s="15" t="str">
        <f t="shared" si="64"/>
        <v>79 - COULONGES-THOUARSAIS</v>
      </c>
      <c r="R4168" s="146">
        <v>44624</v>
      </c>
      <c r="S4168" s="146">
        <v>44802</v>
      </c>
      <c r="T4168" s="80" t="s">
        <v>213</v>
      </c>
    </row>
    <row r="4169" spans="14:20">
      <c r="N4169" s="80">
        <v>79</v>
      </c>
      <c r="O4169" s="80">
        <v>79103</v>
      </c>
      <c r="P4169" s="80" t="s">
        <v>4351</v>
      </c>
      <c r="Q4169" s="15" t="str">
        <f t="shared" si="64"/>
        <v>79 - COURLAY</v>
      </c>
      <c r="R4169" s="146">
        <v>44622</v>
      </c>
      <c r="S4169" s="146">
        <v>44802</v>
      </c>
      <c r="T4169" s="80" t="s">
        <v>213</v>
      </c>
    </row>
    <row r="4170" spans="14:20">
      <c r="N4170" s="80">
        <v>79</v>
      </c>
      <c r="O4170" s="80">
        <v>79104</v>
      </c>
      <c r="P4170" s="80" t="s">
        <v>2507</v>
      </c>
      <c r="Q4170" s="15" t="str">
        <f t="shared" si="64"/>
        <v>79 - COURS</v>
      </c>
      <c r="R4170" s="146">
        <v>44621</v>
      </c>
      <c r="S4170" s="146">
        <v>44729</v>
      </c>
      <c r="T4170" s="80" t="s">
        <v>213</v>
      </c>
    </row>
    <row r="4171" spans="14:20">
      <c r="N4171" s="80">
        <v>79</v>
      </c>
      <c r="O4171" s="80">
        <v>79108</v>
      </c>
      <c r="P4171" s="80" t="s">
        <v>4352</v>
      </c>
      <c r="Q4171" s="15" t="str">
        <f t="shared" si="64"/>
        <v>79 - DOUX</v>
      </c>
      <c r="R4171" s="146">
        <v>44663</v>
      </c>
      <c r="S4171" s="146">
        <v>44768</v>
      </c>
      <c r="T4171" s="80" t="s">
        <v>213</v>
      </c>
    </row>
    <row r="4172" spans="14:20">
      <c r="N4172" s="80">
        <v>79</v>
      </c>
      <c r="O4172" s="80">
        <v>79109</v>
      </c>
      <c r="P4172" s="80" t="s">
        <v>4353</v>
      </c>
      <c r="Q4172" s="15" t="str">
        <f t="shared" ref="Q4172:Q4235" si="65">CONCATENATE(N4172," - ",P4172)</f>
        <v>79 - ECHIRE</v>
      </c>
      <c r="R4172" s="146">
        <v>44627</v>
      </c>
      <c r="S4172" s="146">
        <v>44729</v>
      </c>
      <c r="T4172" s="80" t="s">
        <v>213</v>
      </c>
    </row>
    <row r="4173" spans="14:20">
      <c r="N4173" s="80">
        <v>79</v>
      </c>
      <c r="O4173" s="80">
        <v>79112</v>
      </c>
      <c r="P4173" s="80" t="s">
        <v>4354</v>
      </c>
      <c r="Q4173" s="15" t="str">
        <f t="shared" si="65"/>
        <v>79 - EPANNES</v>
      </c>
      <c r="R4173" s="146">
        <v>44630</v>
      </c>
      <c r="S4173" s="146">
        <v>44712</v>
      </c>
      <c r="T4173" s="80" t="s">
        <v>213</v>
      </c>
    </row>
    <row r="4174" spans="14:20">
      <c r="N4174" s="80">
        <v>79</v>
      </c>
      <c r="O4174" s="80">
        <v>79114</v>
      </c>
      <c r="P4174" s="80" t="s">
        <v>4355</v>
      </c>
      <c r="Q4174" s="15" t="str">
        <f t="shared" si="65"/>
        <v>79 - EXIREUIL</v>
      </c>
      <c r="R4174" s="146">
        <v>44627</v>
      </c>
      <c r="S4174" s="146">
        <v>44712</v>
      </c>
      <c r="T4174" s="80" t="s">
        <v>213</v>
      </c>
    </row>
    <row r="4175" spans="14:20">
      <c r="N4175" s="80">
        <v>79</v>
      </c>
      <c r="O4175" s="80">
        <v>79116</v>
      </c>
      <c r="P4175" s="80" t="s">
        <v>4356</v>
      </c>
      <c r="Q4175" s="15" t="str">
        <f t="shared" si="65"/>
        <v>79 - FAYE-L'ABBESSE</v>
      </c>
      <c r="R4175" s="146">
        <v>44627</v>
      </c>
      <c r="S4175" s="146">
        <v>44755</v>
      </c>
      <c r="T4175" s="80" t="s">
        <v>213</v>
      </c>
    </row>
    <row r="4176" spans="14:20">
      <c r="N4176" s="80">
        <v>79</v>
      </c>
      <c r="O4176" s="80">
        <v>79117</v>
      </c>
      <c r="P4176" s="80" t="s">
        <v>4357</v>
      </c>
      <c r="Q4176" s="15" t="str">
        <f t="shared" si="65"/>
        <v>79 - FAYE-SUR-ARDIN</v>
      </c>
      <c r="R4176" s="146">
        <v>44625</v>
      </c>
      <c r="S4176" s="146">
        <v>44729</v>
      </c>
      <c r="T4176" s="80" t="s">
        <v>213</v>
      </c>
    </row>
    <row r="4177" spans="14:20">
      <c r="N4177" s="80">
        <v>79</v>
      </c>
      <c r="O4177" s="80">
        <v>79118</v>
      </c>
      <c r="P4177" s="80" t="s">
        <v>4358</v>
      </c>
      <c r="Q4177" s="15" t="str">
        <f t="shared" si="65"/>
        <v>79 - FENERY</v>
      </c>
      <c r="R4177" s="146">
        <v>44627</v>
      </c>
      <c r="S4177" s="146">
        <v>44741</v>
      </c>
      <c r="T4177" s="80" t="s">
        <v>213</v>
      </c>
    </row>
    <row r="4178" spans="14:20">
      <c r="N4178" s="80">
        <v>79</v>
      </c>
      <c r="O4178" s="80">
        <v>79119</v>
      </c>
      <c r="P4178" s="80" t="s">
        <v>4359</v>
      </c>
      <c r="Q4178" s="15" t="str">
        <f t="shared" si="65"/>
        <v>79 - FENIOUX</v>
      </c>
      <c r="R4178" s="146">
        <v>44621</v>
      </c>
      <c r="S4178" s="146">
        <v>44729</v>
      </c>
      <c r="T4178" s="80" t="s">
        <v>213</v>
      </c>
    </row>
    <row r="4179" spans="14:20">
      <c r="N4179" s="80">
        <v>79</v>
      </c>
      <c r="O4179" s="80">
        <v>79120</v>
      </c>
      <c r="P4179" s="80" t="s">
        <v>4360</v>
      </c>
      <c r="Q4179" s="15" t="str">
        <f t="shared" si="65"/>
        <v>79 - LA FERRIERE-EN-PARTHENAY</v>
      </c>
      <c r="R4179" s="146">
        <v>44645</v>
      </c>
      <c r="S4179" s="146">
        <v>44729</v>
      </c>
      <c r="T4179" s="80" t="s">
        <v>213</v>
      </c>
    </row>
    <row r="4180" spans="14:20">
      <c r="N4180" s="80">
        <v>79</v>
      </c>
      <c r="O4180" s="80">
        <v>79123</v>
      </c>
      <c r="P4180" s="80" t="s">
        <v>4361</v>
      </c>
      <c r="Q4180" s="15" t="str">
        <f t="shared" si="65"/>
        <v>79 - LA FORET-SUR-SEVRE</v>
      </c>
      <c r="R4180" s="146">
        <v>44622</v>
      </c>
      <c r="S4180" s="146">
        <v>44802</v>
      </c>
      <c r="T4180" s="80" t="s">
        <v>213</v>
      </c>
    </row>
    <row r="4181" spans="14:20">
      <c r="N4181" s="80">
        <v>79</v>
      </c>
      <c r="O4181" s="80">
        <v>79124</v>
      </c>
      <c r="P4181" s="80" t="s">
        <v>3258</v>
      </c>
      <c r="Q4181" s="15" t="str">
        <f t="shared" si="65"/>
        <v>79 - LES FORGES</v>
      </c>
      <c r="R4181" s="146">
        <v>44663</v>
      </c>
      <c r="S4181" s="146">
        <v>44712</v>
      </c>
      <c r="T4181" s="80" t="s">
        <v>213</v>
      </c>
    </row>
    <row r="4182" spans="14:20">
      <c r="N4182" s="80">
        <v>79</v>
      </c>
      <c r="O4182" s="80">
        <v>79125</v>
      </c>
      <c r="P4182" s="80" t="s">
        <v>4362</v>
      </c>
      <c r="Q4182" s="15" t="str">
        <f t="shared" si="65"/>
        <v>79 - FORS</v>
      </c>
      <c r="R4182" s="146">
        <v>44630</v>
      </c>
      <c r="S4182" s="146">
        <v>44712</v>
      </c>
      <c r="T4182" s="80" t="s">
        <v>213</v>
      </c>
    </row>
    <row r="4183" spans="14:20">
      <c r="N4183" s="80">
        <v>79</v>
      </c>
      <c r="O4183" s="80">
        <v>79128</v>
      </c>
      <c r="P4183" s="80" t="s">
        <v>4363</v>
      </c>
      <c r="Q4183" s="15" t="str">
        <f t="shared" si="65"/>
        <v>79 - FRANCOIS</v>
      </c>
      <c r="R4183" s="146">
        <v>44627</v>
      </c>
      <c r="S4183" s="146">
        <v>44712</v>
      </c>
      <c r="T4183" s="80" t="s">
        <v>213</v>
      </c>
    </row>
    <row r="4184" spans="14:20">
      <c r="N4184" s="80">
        <v>79</v>
      </c>
      <c r="O4184" s="80">
        <v>79130</v>
      </c>
      <c r="P4184" s="80" t="s">
        <v>4364</v>
      </c>
      <c r="Q4184" s="15" t="str">
        <f t="shared" si="65"/>
        <v>79 - FRONTENAY-ROHAN-ROHAN</v>
      </c>
      <c r="R4184" s="146">
        <v>44630</v>
      </c>
      <c r="S4184" s="146">
        <v>44712</v>
      </c>
      <c r="T4184" s="80" t="s">
        <v>213</v>
      </c>
    </row>
    <row r="4185" spans="14:20">
      <c r="N4185" s="80">
        <v>79</v>
      </c>
      <c r="O4185" s="80">
        <v>79131</v>
      </c>
      <c r="P4185" s="80" t="s">
        <v>4365</v>
      </c>
      <c r="Q4185" s="15" t="str">
        <f t="shared" si="65"/>
        <v>79 - GEAY</v>
      </c>
      <c r="R4185" s="146">
        <v>44627</v>
      </c>
      <c r="S4185" s="146">
        <v>44802</v>
      </c>
      <c r="T4185" s="80" t="s">
        <v>213</v>
      </c>
    </row>
    <row r="4186" spans="14:20">
      <c r="N4186" s="80">
        <v>79</v>
      </c>
      <c r="O4186" s="80">
        <v>79132</v>
      </c>
      <c r="P4186" s="80" t="s">
        <v>4366</v>
      </c>
      <c r="Q4186" s="15" t="str">
        <f t="shared" si="65"/>
        <v>79 - GENNETON</v>
      </c>
      <c r="R4186" s="146">
        <v>44624</v>
      </c>
      <c r="S4186" s="146">
        <v>44802</v>
      </c>
      <c r="T4186" s="80" t="s">
        <v>213</v>
      </c>
    </row>
    <row r="4187" spans="14:20">
      <c r="N4187" s="80">
        <v>79</v>
      </c>
      <c r="O4187" s="80">
        <v>79133</v>
      </c>
      <c r="P4187" s="80" t="s">
        <v>4367</v>
      </c>
      <c r="Q4187" s="15" t="str">
        <f t="shared" si="65"/>
        <v>79 - GERMOND-ROUVRE</v>
      </c>
      <c r="R4187" s="146">
        <v>44622</v>
      </c>
      <c r="S4187" s="146">
        <v>44712</v>
      </c>
      <c r="T4187" s="80" t="s">
        <v>213</v>
      </c>
    </row>
    <row r="4188" spans="14:20">
      <c r="N4188" s="80">
        <v>79</v>
      </c>
      <c r="O4188" s="80">
        <v>79134</v>
      </c>
      <c r="P4188" s="80" t="s">
        <v>4368</v>
      </c>
      <c r="Q4188" s="15" t="str">
        <f t="shared" si="65"/>
        <v>79 - GLENAY</v>
      </c>
      <c r="R4188" s="146">
        <v>44627</v>
      </c>
      <c r="S4188" s="146">
        <v>44776</v>
      </c>
      <c r="T4188" s="80" t="s">
        <v>213</v>
      </c>
    </row>
    <row r="4189" spans="14:20">
      <c r="N4189" s="80">
        <v>79</v>
      </c>
      <c r="O4189" s="80">
        <v>79135</v>
      </c>
      <c r="P4189" s="80" t="s">
        <v>4369</v>
      </c>
      <c r="Q4189" s="15" t="str">
        <f t="shared" si="65"/>
        <v>79 - GOURGE</v>
      </c>
      <c r="R4189" s="146">
        <v>44641</v>
      </c>
      <c r="S4189" s="146">
        <v>44776</v>
      </c>
      <c r="T4189" s="80" t="s">
        <v>213</v>
      </c>
    </row>
    <row r="4190" spans="14:20">
      <c r="N4190" s="80">
        <v>79</v>
      </c>
      <c r="O4190" s="80">
        <v>79139</v>
      </c>
      <c r="P4190" s="80" t="s">
        <v>4370</v>
      </c>
      <c r="Q4190" s="15" t="str">
        <f t="shared" si="65"/>
        <v>79 - LES GROSEILLERS</v>
      </c>
      <c r="R4190" s="146">
        <v>44621</v>
      </c>
      <c r="S4190" s="146">
        <v>44741</v>
      </c>
      <c r="T4190" s="80" t="s">
        <v>213</v>
      </c>
    </row>
    <row r="4191" spans="14:20">
      <c r="N4191" s="80">
        <v>79</v>
      </c>
      <c r="O4191" s="80">
        <v>79141</v>
      </c>
      <c r="P4191" s="80" t="s">
        <v>4371</v>
      </c>
      <c r="Q4191" s="15" t="str">
        <f t="shared" si="65"/>
        <v>79 - IRAIS</v>
      </c>
      <c r="R4191" s="146">
        <v>44641</v>
      </c>
      <c r="S4191" s="146">
        <v>44741</v>
      </c>
      <c r="T4191" s="80" t="s">
        <v>213</v>
      </c>
    </row>
    <row r="4192" spans="14:20">
      <c r="N4192" s="80">
        <v>79</v>
      </c>
      <c r="O4192" s="80">
        <v>79145</v>
      </c>
      <c r="P4192" s="80" t="s">
        <v>4372</v>
      </c>
      <c r="Q4192" s="15" t="str">
        <f t="shared" si="65"/>
        <v>79 - LAGEON</v>
      </c>
      <c r="R4192" s="146">
        <v>44627</v>
      </c>
      <c r="S4192" s="146">
        <v>44792</v>
      </c>
      <c r="T4192" s="80" t="s">
        <v>213</v>
      </c>
    </row>
    <row r="4193" spans="14:20">
      <c r="N4193" s="80">
        <v>79</v>
      </c>
      <c r="O4193" s="80">
        <v>79147</v>
      </c>
      <c r="P4193" s="80" t="s">
        <v>4373</v>
      </c>
      <c r="Q4193" s="15" t="str">
        <f t="shared" si="65"/>
        <v>79 - LARGEASSE</v>
      </c>
      <c r="R4193" s="146">
        <v>44622</v>
      </c>
      <c r="S4193" s="146">
        <v>44776</v>
      </c>
      <c r="T4193" s="80" t="s">
        <v>213</v>
      </c>
    </row>
    <row r="4194" spans="14:20">
      <c r="N4194" s="80">
        <v>79</v>
      </c>
      <c r="O4194" s="80">
        <v>79149</v>
      </c>
      <c r="P4194" s="80" t="s">
        <v>4374</v>
      </c>
      <c r="Q4194" s="15" t="str">
        <f t="shared" si="65"/>
        <v>79 - LHOUMOIS</v>
      </c>
      <c r="R4194" s="146">
        <v>44641</v>
      </c>
      <c r="S4194" s="146">
        <v>44736</v>
      </c>
      <c r="T4194" s="80" t="s">
        <v>213</v>
      </c>
    </row>
    <row r="4195" spans="14:20">
      <c r="N4195" s="80">
        <v>79</v>
      </c>
      <c r="O4195" s="80">
        <v>79150</v>
      </c>
      <c r="P4195" s="80" t="s">
        <v>4375</v>
      </c>
      <c r="Q4195" s="15" t="str">
        <f t="shared" si="65"/>
        <v>79 - LIMALONGES</v>
      </c>
      <c r="R4195" s="146">
        <v>44622</v>
      </c>
      <c r="S4195" s="146">
        <v>44704</v>
      </c>
      <c r="T4195" s="80" t="s">
        <v>213</v>
      </c>
    </row>
    <row r="4196" spans="14:20">
      <c r="N4196" s="80">
        <v>79</v>
      </c>
      <c r="O4196" s="80">
        <v>79152</v>
      </c>
      <c r="P4196" s="80" t="s">
        <v>4376</v>
      </c>
      <c r="Q4196" s="15" t="str">
        <f t="shared" si="65"/>
        <v>79 - LORIGNE</v>
      </c>
      <c r="R4196" s="146">
        <v>44622</v>
      </c>
      <c r="S4196" s="146">
        <v>44704</v>
      </c>
      <c r="T4196" s="80" t="s">
        <v>213</v>
      </c>
    </row>
    <row r="4197" spans="14:20">
      <c r="N4197" s="80">
        <v>79</v>
      </c>
      <c r="O4197" s="80">
        <v>79156</v>
      </c>
      <c r="P4197" s="80" t="s">
        <v>4377</v>
      </c>
      <c r="Q4197" s="15" t="str">
        <f t="shared" si="65"/>
        <v>79 - LOUIN</v>
      </c>
      <c r="R4197" s="146">
        <v>44641</v>
      </c>
      <c r="S4197" s="146">
        <v>44776</v>
      </c>
      <c r="T4197" s="80" t="s">
        <v>213</v>
      </c>
    </row>
    <row r="4198" spans="14:20">
      <c r="N4198" s="80">
        <v>79</v>
      </c>
      <c r="O4198" s="80">
        <v>79157</v>
      </c>
      <c r="P4198" s="80" t="s">
        <v>4378</v>
      </c>
      <c r="Q4198" s="15" t="str">
        <f t="shared" si="65"/>
        <v>79 - LOUZY</v>
      </c>
      <c r="R4198" s="146">
        <v>44627</v>
      </c>
      <c r="S4198" s="146">
        <v>44729</v>
      </c>
      <c r="T4198" s="80" t="s">
        <v>213</v>
      </c>
    </row>
    <row r="4199" spans="14:20">
      <c r="N4199" s="80">
        <v>79</v>
      </c>
      <c r="O4199" s="80">
        <v>79159</v>
      </c>
      <c r="P4199" s="80" t="s">
        <v>4379</v>
      </c>
      <c r="Q4199" s="15" t="str">
        <f t="shared" si="65"/>
        <v>79 - LUCHE-THOUARSAIS</v>
      </c>
      <c r="R4199" s="146">
        <v>44627</v>
      </c>
      <c r="S4199" s="146">
        <v>44802</v>
      </c>
      <c r="T4199" s="80" t="s">
        <v>213</v>
      </c>
    </row>
    <row r="4200" spans="14:20">
      <c r="N4200" s="80">
        <v>79</v>
      </c>
      <c r="O4200" s="80">
        <v>79161</v>
      </c>
      <c r="P4200" s="80" t="s">
        <v>4380</v>
      </c>
      <c r="Q4200" s="15" t="str">
        <f t="shared" si="65"/>
        <v>79 - LUZAY</v>
      </c>
      <c r="R4200" s="146">
        <v>44627</v>
      </c>
      <c r="S4200" s="146">
        <v>44755</v>
      </c>
      <c r="T4200" s="80" t="s">
        <v>213</v>
      </c>
    </row>
    <row r="4201" spans="14:20">
      <c r="N4201" s="80">
        <v>79</v>
      </c>
      <c r="O4201" s="80">
        <v>79162</v>
      </c>
      <c r="P4201" s="80" t="s">
        <v>4381</v>
      </c>
      <c r="Q4201" s="15" t="str">
        <f t="shared" si="65"/>
        <v>79 - MAGNE</v>
      </c>
      <c r="R4201" s="146">
        <v>44630</v>
      </c>
      <c r="S4201" s="146">
        <v>44729</v>
      </c>
      <c r="T4201" s="80" t="s">
        <v>213</v>
      </c>
    </row>
    <row r="4202" spans="14:20">
      <c r="N4202" s="80">
        <v>79</v>
      </c>
      <c r="O4202" s="80">
        <v>79163</v>
      </c>
      <c r="P4202" s="80" t="s">
        <v>4382</v>
      </c>
      <c r="Q4202" s="15" t="str">
        <f t="shared" si="65"/>
        <v>79 - MAIRE-LEVESCAULT</v>
      </c>
      <c r="R4202" s="146">
        <v>44622</v>
      </c>
      <c r="S4202" s="146">
        <v>44704</v>
      </c>
      <c r="T4202" s="80" t="s">
        <v>213</v>
      </c>
    </row>
    <row r="4203" spans="14:20">
      <c r="N4203" s="80">
        <v>79</v>
      </c>
      <c r="O4203" s="80">
        <v>79165</v>
      </c>
      <c r="P4203" s="80" t="s">
        <v>4383</v>
      </c>
      <c r="Q4203" s="15" t="str">
        <f t="shared" si="65"/>
        <v>79 - MAISONTIERS</v>
      </c>
      <c r="R4203" s="146">
        <v>44627</v>
      </c>
      <c r="S4203" s="146">
        <v>44776</v>
      </c>
      <c r="T4203" s="80" t="s">
        <v>213</v>
      </c>
    </row>
    <row r="4204" spans="14:20">
      <c r="N4204" s="80">
        <v>79</v>
      </c>
      <c r="O4204" s="80">
        <v>79167</v>
      </c>
      <c r="P4204" s="80" t="s">
        <v>4384</v>
      </c>
      <c r="Q4204" s="15" t="str">
        <f t="shared" si="65"/>
        <v>79 - MARNES</v>
      </c>
      <c r="R4204" s="146">
        <v>44641</v>
      </c>
      <c r="S4204" s="146">
        <v>44741</v>
      </c>
      <c r="T4204" s="80" t="s">
        <v>213</v>
      </c>
    </row>
    <row r="4205" spans="14:20">
      <c r="N4205" s="80">
        <v>79</v>
      </c>
      <c r="O4205" s="80">
        <v>79169</v>
      </c>
      <c r="P4205" s="80" t="s">
        <v>4385</v>
      </c>
      <c r="Q4205" s="15" t="str">
        <f t="shared" si="65"/>
        <v>79 - PLAINES-ET-VALLEES</v>
      </c>
      <c r="R4205" s="146">
        <v>44641</v>
      </c>
      <c r="S4205" s="146">
        <v>44729</v>
      </c>
      <c r="T4205" s="80" t="s">
        <v>213</v>
      </c>
    </row>
    <row r="4206" spans="14:20">
      <c r="N4206" s="80">
        <v>79</v>
      </c>
      <c r="O4206" s="80">
        <v>79171</v>
      </c>
      <c r="P4206" s="80" t="s">
        <v>4386</v>
      </c>
      <c r="Q4206" s="15" t="str">
        <f t="shared" si="65"/>
        <v>79 - MAUZE-THOUARSAIS</v>
      </c>
      <c r="R4206" s="146">
        <v>44624</v>
      </c>
      <c r="S4206" s="146">
        <v>44741</v>
      </c>
      <c r="T4206" s="80" t="s">
        <v>213</v>
      </c>
    </row>
    <row r="4207" spans="14:20">
      <c r="N4207" s="80">
        <v>79</v>
      </c>
      <c r="O4207" s="80">
        <v>79172</v>
      </c>
      <c r="P4207" s="80" t="s">
        <v>4387</v>
      </c>
      <c r="Q4207" s="15" t="str">
        <f t="shared" si="65"/>
        <v>79 - MAZIERES-EN-GATINE</v>
      </c>
      <c r="R4207" s="146">
        <v>44621</v>
      </c>
      <c r="S4207" s="146">
        <v>44741</v>
      </c>
      <c r="T4207" s="80" t="s">
        <v>213</v>
      </c>
    </row>
    <row r="4208" spans="14:20">
      <c r="N4208" s="80">
        <v>79</v>
      </c>
      <c r="O4208" s="80">
        <v>79178</v>
      </c>
      <c r="P4208" s="80" t="s">
        <v>4388</v>
      </c>
      <c r="Q4208" s="15" t="str">
        <f t="shared" si="65"/>
        <v>79 - MISSE</v>
      </c>
      <c r="R4208" s="146">
        <v>44627</v>
      </c>
      <c r="S4208" s="146">
        <v>44729</v>
      </c>
      <c r="T4208" s="80" t="s">
        <v>213</v>
      </c>
    </row>
    <row r="4209" spans="14:20">
      <c r="N4209" s="80">
        <v>79</v>
      </c>
      <c r="O4209" s="80">
        <v>79179</v>
      </c>
      <c r="P4209" s="80" t="s">
        <v>4389</v>
      </c>
      <c r="Q4209" s="15" t="str">
        <f t="shared" si="65"/>
        <v>79 - MONCOUTANT</v>
      </c>
      <c r="R4209" s="146">
        <v>44622</v>
      </c>
      <c r="S4209" s="146">
        <v>44802</v>
      </c>
      <c r="T4209" s="80" t="s">
        <v>213</v>
      </c>
    </row>
    <row r="4210" spans="14:20">
      <c r="N4210" s="80">
        <v>79</v>
      </c>
      <c r="O4210" s="80">
        <v>79180</v>
      </c>
      <c r="P4210" s="80" t="s">
        <v>4390</v>
      </c>
      <c r="Q4210" s="15" t="str">
        <f t="shared" si="65"/>
        <v>79 - MONTALEMBERT</v>
      </c>
      <c r="R4210" s="146">
        <v>44622</v>
      </c>
      <c r="S4210" s="146">
        <v>44704</v>
      </c>
      <c r="T4210" s="80" t="s">
        <v>213</v>
      </c>
    </row>
    <row r="4211" spans="14:20">
      <c r="N4211" s="80">
        <v>79</v>
      </c>
      <c r="O4211" s="80">
        <v>79183</v>
      </c>
      <c r="P4211" s="80" t="s">
        <v>4391</v>
      </c>
      <c r="Q4211" s="15" t="str">
        <f t="shared" si="65"/>
        <v>79 - MONTRAVERS</v>
      </c>
      <c r="R4211" s="146">
        <v>44624</v>
      </c>
      <c r="S4211" s="146">
        <v>44802</v>
      </c>
      <c r="T4211" s="80" t="s">
        <v>213</v>
      </c>
    </row>
    <row r="4212" spans="14:20">
      <c r="N4212" s="80">
        <v>79</v>
      </c>
      <c r="O4212" s="80">
        <v>79188</v>
      </c>
      <c r="P4212" s="80" t="s">
        <v>4392</v>
      </c>
      <c r="Q4212" s="15" t="str">
        <f t="shared" si="65"/>
        <v>79 - MOUTIERS-SOUS-CHANTEMERLE</v>
      </c>
      <c r="R4212" s="146">
        <v>44622</v>
      </c>
      <c r="S4212" s="146">
        <v>44802</v>
      </c>
      <c r="T4212" s="80" t="s">
        <v>213</v>
      </c>
    </row>
    <row r="4213" spans="14:20">
      <c r="N4213" s="80">
        <v>79</v>
      </c>
      <c r="O4213" s="80">
        <v>79190</v>
      </c>
      <c r="P4213" s="80" t="s">
        <v>4393</v>
      </c>
      <c r="Q4213" s="15" t="str">
        <f t="shared" si="65"/>
        <v>79 - NEUVY-BOUIN</v>
      </c>
      <c r="R4213" s="146">
        <v>44622</v>
      </c>
      <c r="S4213" s="146">
        <v>44792</v>
      </c>
      <c r="T4213" s="80" t="s">
        <v>213</v>
      </c>
    </row>
    <row r="4214" spans="14:20">
      <c r="N4214" s="80">
        <v>79</v>
      </c>
      <c r="O4214" s="80">
        <v>79191</v>
      </c>
      <c r="P4214" s="80" t="s">
        <v>4394</v>
      </c>
      <c r="Q4214" s="15" t="str">
        <f t="shared" si="65"/>
        <v>79 - NIORT</v>
      </c>
      <c r="R4214" s="146">
        <v>44627</v>
      </c>
      <c r="S4214" s="146">
        <v>44729</v>
      </c>
      <c r="T4214" s="80" t="s">
        <v>213</v>
      </c>
    </row>
    <row r="4215" spans="14:20">
      <c r="N4215" s="80">
        <v>79</v>
      </c>
      <c r="O4215" s="80">
        <v>79195</v>
      </c>
      <c r="P4215" s="80" t="s">
        <v>4395</v>
      </c>
      <c r="Q4215" s="15" t="str">
        <f t="shared" si="65"/>
        <v>79 - NUEIL-LES-AUBIERS</v>
      </c>
      <c r="R4215" s="146">
        <v>44624</v>
      </c>
      <c r="S4215" s="146">
        <v>44802</v>
      </c>
      <c r="T4215" s="80" t="s">
        <v>213</v>
      </c>
    </row>
    <row r="4216" spans="14:20">
      <c r="N4216" s="80">
        <v>79</v>
      </c>
      <c r="O4216" s="80">
        <v>79196</v>
      </c>
      <c r="P4216" s="80" t="s">
        <v>4396</v>
      </c>
      <c r="Q4216" s="15" t="str">
        <f t="shared" si="65"/>
        <v>79 - OIRON</v>
      </c>
      <c r="R4216" s="146">
        <v>44641</v>
      </c>
      <c r="S4216" s="146">
        <v>44741</v>
      </c>
      <c r="T4216" s="80" t="s">
        <v>213</v>
      </c>
    </row>
    <row r="4217" spans="14:20">
      <c r="N4217" s="80">
        <v>79</v>
      </c>
      <c r="O4217" s="80">
        <v>79197</v>
      </c>
      <c r="P4217" s="80" t="s">
        <v>4397</v>
      </c>
      <c r="Q4217" s="15" t="str">
        <f t="shared" si="65"/>
        <v>79 - OROUX</v>
      </c>
      <c r="R4217" s="146">
        <v>44641</v>
      </c>
      <c r="S4217" s="146">
        <v>44729</v>
      </c>
      <c r="T4217" s="80" t="s">
        <v>213</v>
      </c>
    </row>
    <row r="4218" spans="14:20">
      <c r="N4218" s="80">
        <v>79</v>
      </c>
      <c r="O4218" s="80">
        <v>79200</v>
      </c>
      <c r="P4218" s="80" t="s">
        <v>4398</v>
      </c>
      <c r="Q4218" s="15" t="str">
        <f t="shared" si="65"/>
        <v>79 - PAMPLIE</v>
      </c>
      <c r="R4218" s="146">
        <v>44621</v>
      </c>
      <c r="S4218" s="146">
        <v>44729</v>
      </c>
      <c r="T4218" s="80" t="s">
        <v>213</v>
      </c>
    </row>
    <row r="4219" spans="14:20">
      <c r="N4219" s="80">
        <v>79</v>
      </c>
      <c r="O4219" s="80">
        <v>79202</v>
      </c>
      <c r="P4219" s="80" t="s">
        <v>4399</v>
      </c>
      <c r="Q4219" s="15" t="str">
        <f t="shared" si="65"/>
        <v>79 - PARTHENAY</v>
      </c>
      <c r="R4219" s="146">
        <v>44627</v>
      </c>
      <c r="S4219" s="146">
        <v>44741</v>
      </c>
      <c r="T4219" s="80" t="s">
        <v>213</v>
      </c>
    </row>
    <row r="4220" spans="14:20">
      <c r="N4220" s="80">
        <v>79</v>
      </c>
      <c r="O4220" s="80">
        <v>79203</v>
      </c>
      <c r="P4220" s="80" t="s">
        <v>4400</v>
      </c>
      <c r="Q4220" s="15" t="str">
        <f t="shared" si="65"/>
        <v>79 - PAS-DE-JEU</v>
      </c>
      <c r="R4220" s="146">
        <v>44641</v>
      </c>
      <c r="S4220" s="146">
        <v>44729</v>
      </c>
      <c r="T4220" s="80" t="s">
        <v>213</v>
      </c>
    </row>
    <row r="4221" spans="14:20">
      <c r="N4221" s="80">
        <v>79</v>
      </c>
      <c r="O4221" s="80">
        <v>79207</v>
      </c>
      <c r="P4221" s="80" t="s">
        <v>4401</v>
      </c>
      <c r="Q4221" s="15" t="str">
        <f t="shared" si="65"/>
        <v>79 - LA PETITE-BOISSIERE</v>
      </c>
      <c r="R4221" s="146">
        <v>44624</v>
      </c>
      <c r="S4221" s="146">
        <v>44802</v>
      </c>
      <c r="T4221" s="80" t="s">
        <v>213</v>
      </c>
    </row>
    <row r="4222" spans="14:20">
      <c r="N4222" s="80">
        <v>79</v>
      </c>
      <c r="O4222" s="80">
        <v>79208</v>
      </c>
      <c r="P4222" s="80" t="s">
        <v>4402</v>
      </c>
      <c r="Q4222" s="15" t="str">
        <f t="shared" si="65"/>
        <v>79 - LA PEYRATTE</v>
      </c>
      <c r="R4222" s="146">
        <v>44627</v>
      </c>
      <c r="S4222" s="146">
        <v>44736</v>
      </c>
      <c r="T4222" s="80" t="s">
        <v>213</v>
      </c>
    </row>
    <row r="4223" spans="14:20">
      <c r="N4223" s="80">
        <v>79</v>
      </c>
      <c r="O4223" s="80">
        <v>79209</v>
      </c>
      <c r="P4223" s="80" t="s">
        <v>4403</v>
      </c>
      <c r="Q4223" s="15" t="str">
        <f t="shared" si="65"/>
        <v>79 - PIERREFITTE</v>
      </c>
      <c r="R4223" s="146">
        <v>44627</v>
      </c>
      <c r="S4223" s="146">
        <v>44755</v>
      </c>
      <c r="T4223" s="80" t="s">
        <v>213</v>
      </c>
    </row>
    <row r="4224" spans="14:20">
      <c r="N4224" s="80">
        <v>79</v>
      </c>
      <c r="O4224" s="80">
        <v>79210</v>
      </c>
      <c r="P4224" s="80" t="s">
        <v>4404</v>
      </c>
      <c r="Q4224" s="15" t="str">
        <f t="shared" si="65"/>
        <v>79 - LE PIN</v>
      </c>
      <c r="R4224" s="146">
        <v>44624</v>
      </c>
      <c r="S4224" s="146">
        <v>44802</v>
      </c>
      <c r="T4224" s="80" t="s">
        <v>213</v>
      </c>
    </row>
    <row r="4225" spans="14:20">
      <c r="N4225" s="80">
        <v>79</v>
      </c>
      <c r="O4225" s="80">
        <v>79212</v>
      </c>
      <c r="P4225" s="80" t="s">
        <v>4405</v>
      </c>
      <c r="Q4225" s="15" t="str">
        <f t="shared" si="65"/>
        <v>79 - PLIBOUX</v>
      </c>
      <c r="R4225" s="146">
        <v>44622</v>
      </c>
      <c r="S4225" s="146">
        <v>44704</v>
      </c>
      <c r="T4225" s="80" t="s">
        <v>213</v>
      </c>
    </row>
    <row r="4226" spans="14:20">
      <c r="N4226" s="80">
        <v>79</v>
      </c>
      <c r="O4226" s="80">
        <v>79213</v>
      </c>
      <c r="P4226" s="80" t="s">
        <v>4406</v>
      </c>
      <c r="Q4226" s="15" t="str">
        <f t="shared" si="65"/>
        <v>79 - POMPAIRE</v>
      </c>
      <c r="R4226" s="146">
        <v>44625</v>
      </c>
      <c r="S4226" s="146">
        <v>44741</v>
      </c>
      <c r="T4226" s="80" t="s">
        <v>213</v>
      </c>
    </row>
    <row r="4227" spans="14:20">
      <c r="N4227" s="80">
        <v>79</v>
      </c>
      <c r="O4227" s="80">
        <v>79215</v>
      </c>
      <c r="P4227" s="80" t="s">
        <v>4407</v>
      </c>
      <c r="Q4227" s="15" t="str">
        <f t="shared" si="65"/>
        <v>79 - POUGNE-HERISSON</v>
      </c>
      <c r="R4227" s="146">
        <v>44622</v>
      </c>
      <c r="S4227" s="146">
        <v>44746</v>
      </c>
      <c r="T4227" s="80" t="s">
        <v>213</v>
      </c>
    </row>
    <row r="4228" spans="14:20">
      <c r="N4228" s="80">
        <v>79</v>
      </c>
      <c r="O4228" s="80">
        <v>79218</v>
      </c>
      <c r="P4228" s="80" t="s">
        <v>4408</v>
      </c>
      <c r="Q4228" s="15" t="str">
        <f t="shared" si="65"/>
        <v>79 - PRESSIGNY</v>
      </c>
      <c r="R4228" s="146">
        <v>44641</v>
      </c>
      <c r="S4228" s="146">
        <v>44736</v>
      </c>
      <c r="T4228" s="80" t="s">
        <v>213</v>
      </c>
    </row>
    <row r="4229" spans="14:20">
      <c r="N4229" s="80">
        <v>79</v>
      </c>
      <c r="O4229" s="80">
        <v>79220</v>
      </c>
      <c r="P4229" s="80" t="s">
        <v>4409</v>
      </c>
      <c r="Q4229" s="15" t="str">
        <f t="shared" si="65"/>
        <v>79 - PRIN-DEYRANCON</v>
      </c>
      <c r="R4229" s="146">
        <v>44630</v>
      </c>
      <c r="S4229" s="146">
        <v>44712</v>
      </c>
      <c r="T4229" s="80" t="s">
        <v>213</v>
      </c>
    </row>
    <row r="4230" spans="14:20">
      <c r="N4230" s="80">
        <v>79</v>
      </c>
      <c r="O4230" s="80">
        <v>79222</v>
      </c>
      <c r="P4230" s="80" t="s">
        <v>4410</v>
      </c>
      <c r="Q4230" s="15" t="str">
        <f t="shared" si="65"/>
        <v>79 - PUGNY</v>
      </c>
      <c r="R4230" s="146">
        <v>44622</v>
      </c>
      <c r="S4230" s="146">
        <v>44755</v>
      </c>
      <c r="T4230" s="80" t="s">
        <v>213</v>
      </c>
    </row>
    <row r="4231" spans="14:20">
      <c r="N4231" s="80">
        <v>79</v>
      </c>
      <c r="O4231" s="80">
        <v>79223</v>
      </c>
      <c r="P4231" s="80" t="s">
        <v>4411</v>
      </c>
      <c r="Q4231" s="15" t="str">
        <f t="shared" si="65"/>
        <v>79 - PUIHARDY</v>
      </c>
      <c r="R4231" s="146">
        <v>44627</v>
      </c>
      <c r="S4231" s="146">
        <v>44729</v>
      </c>
      <c r="T4231" s="80" t="s">
        <v>213</v>
      </c>
    </row>
    <row r="4232" spans="14:20">
      <c r="N4232" s="80">
        <v>49</v>
      </c>
      <c r="O4232" s="80">
        <v>79224</v>
      </c>
      <c r="P4232" s="80" t="s">
        <v>4412</v>
      </c>
      <c r="Q4232" s="15" t="str">
        <f t="shared" si="65"/>
        <v>49 - LE PUY-SAINT-BONNET</v>
      </c>
      <c r="R4232" s="146">
        <v>44636</v>
      </c>
      <c r="S4232" s="146">
        <v>44809</v>
      </c>
      <c r="T4232" s="80" t="s">
        <v>213</v>
      </c>
    </row>
    <row r="4233" spans="14:20">
      <c r="N4233" s="80">
        <v>79</v>
      </c>
      <c r="O4233" s="80">
        <v>79225</v>
      </c>
      <c r="P4233" s="80" t="s">
        <v>4413</v>
      </c>
      <c r="Q4233" s="15" t="str">
        <f t="shared" si="65"/>
        <v>79 - REFFANNES</v>
      </c>
      <c r="R4233" s="146">
        <v>44627</v>
      </c>
      <c r="S4233" s="146">
        <v>44712</v>
      </c>
      <c r="T4233" s="80" t="s">
        <v>213</v>
      </c>
    </row>
    <row r="4234" spans="14:20">
      <c r="N4234" s="80">
        <v>79</v>
      </c>
      <c r="O4234" s="80">
        <v>79226</v>
      </c>
      <c r="P4234" s="80" t="s">
        <v>4414</v>
      </c>
      <c r="Q4234" s="15" t="str">
        <f t="shared" si="65"/>
        <v>79 - LE RETAIL</v>
      </c>
      <c r="R4234" s="146">
        <v>44621</v>
      </c>
      <c r="S4234" s="146">
        <v>44741</v>
      </c>
      <c r="T4234" s="80" t="s">
        <v>213</v>
      </c>
    </row>
    <row r="4235" spans="14:20">
      <c r="N4235" s="80">
        <v>79</v>
      </c>
      <c r="O4235" s="80">
        <v>79235</v>
      </c>
      <c r="P4235" s="80" t="s">
        <v>4415</v>
      </c>
      <c r="Q4235" s="15" t="str">
        <f t="shared" si="65"/>
        <v>79 - SAINT-AMAND-SUR-SEVRE</v>
      </c>
      <c r="R4235" s="146">
        <v>44624</v>
      </c>
      <c r="S4235" s="146">
        <v>44802</v>
      </c>
      <c r="T4235" s="80" t="s">
        <v>213</v>
      </c>
    </row>
    <row r="4236" spans="14:20">
      <c r="N4236" s="80">
        <v>79</v>
      </c>
      <c r="O4236" s="80">
        <v>79236</v>
      </c>
      <c r="P4236" s="80" t="s">
        <v>4416</v>
      </c>
      <c r="Q4236" s="15" t="str">
        <f t="shared" ref="Q4236:Q4299" si="66">CONCATENATE(N4236," - ",P4236)</f>
        <v>79 - SAINT-ANDRE-SUR-SEVRE</v>
      </c>
      <c r="R4236" s="146">
        <v>44622</v>
      </c>
      <c r="S4236" s="146">
        <v>44802</v>
      </c>
      <c r="T4236" s="80" t="s">
        <v>213</v>
      </c>
    </row>
    <row r="4237" spans="14:20">
      <c r="N4237" s="80">
        <v>79</v>
      </c>
      <c r="O4237" s="80">
        <v>79238</v>
      </c>
      <c r="P4237" s="80" t="s">
        <v>4417</v>
      </c>
      <c r="Q4237" s="15" t="str">
        <f t="shared" si="66"/>
        <v>79 - SAINT-AUBIN-DU-PLAIN</v>
      </c>
      <c r="R4237" s="146">
        <v>44624</v>
      </c>
      <c r="S4237" s="146">
        <v>44802</v>
      </c>
      <c r="T4237" s="80" t="s">
        <v>213</v>
      </c>
    </row>
    <row r="4238" spans="14:20">
      <c r="N4238" s="80">
        <v>79</v>
      </c>
      <c r="O4238" s="80">
        <v>79239</v>
      </c>
      <c r="P4238" s="80" t="s">
        <v>4418</v>
      </c>
      <c r="Q4238" s="15" t="str">
        <f t="shared" si="66"/>
        <v>79 - SAINT-AUBIN-LE-CLOUD</v>
      </c>
      <c r="R4238" s="146">
        <v>44621</v>
      </c>
      <c r="S4238" s="146">
        <v>44741</v>
      </c>
      <c r="T4238" s="80" t="s">
        <v>213</v>
      </c>
    </row>
    <row r="4239" spans="14:20">
      <c r="N4239" s="80">
        <v>79</v>
      </c>
      <c r="O4239" s="80">
        <v>79241</v>
      </c>
      <c r="P4239" s="80" t="s">
        <v>4419</v>
      </c>
      <c r="Q4239" s="15" t="str">
        <f t="shared" si="66"/>
        <v>79 - SAINT-CHRISTOPHE-SUR-ROC</v>
      </c>
      <c r="R4239" s="146">
        <v>44621</v>
      </c>
      <c r="S4239" s="146">
        <v>44712</v>
      </c>
      <c r="T4239" s="80" t="s">
        <v>213</v>
      </c>
    </row>
    <row r="4240" spans="14:20">
      <c r="N4240" s="80">
        <v>79</v>
      </c>
      <c r="O4240" s="80">
        <v>79242</v>
      </c>
      <c r="P4240" s="80" t="s">
        <v>4420</v>
      </c>
      <c r="Q4240" s="15" t="str">
        <f t="shared" si="66"/>
        <v>79 - VOULMENTIN</v>
      </c>
      <c r="R4240" s="146">
        <v>44624</v>
      </c>
      <c r="S4240" s="146">
        <v>44802</v>
      </c>
      <c r="T4240" s="80" t="s">
        <v>213</v>
      </c>
    </row>
    <row r="4241" spans="14:20">
      <c r="N4241" s="80">
        <v>79</v>
      </c>
      <c r="O4241" s="80">
        <v>79244</v>
      </c>
      <c r="P4241" s="80" t="s">
        <v>4421</v>
      </c>
      <c r="Q4241" s="15" t="str">
        <f t="shared" si="66"/>
        <v>79 - SAINT-CYR-LA-LANDE</v>
      </c>
      <c r="R4241" s="146">
        <v>44627</v>
      </c>
      <c r="S4241" s="146">
        <v>44729</v>
      </c>
      <c r="T4241" s="80" t="s">
        <v>213</v>
      </c>
    </row>
    <row r="4242" spans="14:20">
      <c r="N4242" s="80">
        <v>79</v>
      </c>
      <c r="O4242" s="80">
        <v>79249</v>
      </c>
      <c r="P4242" s="80" t="s">
        <v>4422</v>
      </c>
      <c r="Q4242" s="15" t="str">
        <f t="shared" si="66"/>
        <v>79 - SAINT-GELAIS</v>
      </c>
      <c r="R4242" s="146">
        <v>44627</v>
      </c>
      <c r="S4242" s="146">
        <v>44712</v>
      </c>
      <c r="T4242" s="80" t="s">
        <v>213</v>
      </c>
    </row>
    <row r="4243" spans="14:20">
      <c r="N4243" s="80">
        <v>79</v>
      </c>
      <c r="O4243" s="80">
        <v>79250</v>
      </c>
      <c r="P4243" s="80" t="s">
        <v>1441</v>
      </c>
      <c r="Q4243" s="15" t="str">
        <f t="shared" si="66"/>
        <v>79 - SAINTE-GEMME</v>
      </c>
      <c r="R4243" s="146">
        <v>44627</v>
      </c>
      <c r="S4243" s="146">
        <v>44741</v>
      </c>
      <c r="T4243" s="80" t="s">
        <v>213</v>
      </c>
    </row>
    <row r="4244" spans="14:20">
      <c r="N4244" s="80">
        <v>79</v>
      </c>
      <c r="O4244" s="80">
        <v>79252</v>
      </c>
      <c r="P4244" s="80" t="s">
        <v>4423</v>
      </c>
      <c r="Q4244" s="15" t="str">
        <f t="shared" si="66"/>
        <v>79 - SAINT-GENEROUX</v>
      </c>
      <c r="R4244" s="146">
        <v>44641</v>
      </c>
      <c r="S4244" s="146">
        <v>44768</v>
      </c>
      <c r="T4244" s="80" t="s">
        <v>213</v>
      </c>
    </row>
    <row r="4245" spans="14:20">
      <c r="N4245" s="80">
        <v>79</v>
      </c>
      <c r="O4245" s="80">
        <v>79253</v>
      </c>
      <c r="P4245" s="80" t="s">
        <v>4424</v>
      </c>
      <c r="Q4245" s="15" t="str">
        <f t="shared" si="66"/>
        <v>79 - SAINT-GEORGES-DE-NOISNE</v>
      </c>
      <c r="R4245" s="146">
        <v>44625</v>
      </c>
      <c r="S4245" s="146">
        <v>44712</v>
      </c>
      <c r="T4245" s="80" t="s">
        <v>213</v>
      </c>
    </row>
    <row r="4246" spans="14:20">
      <c r="N4246" s="80">
        <v>79</v>
      </c>
      <c r="O4246" s="80">
        <v>79254</v>
      </c>
      <c r="P4246" s="80" t="s">
        <v>4425</v>
      </c>
      <c r="Q4246" s="15" t="str">
        <f t="shared" si="66"/>
        <v>79 - SAINT-GEORGES-DE-REX</v>
      </c>
      <c r="R4246" s="146">
        <v>44630</v>
      </c>
      <c r="S4246" s="146">
        <v>44712</v>
      </c>
      <c r="T4246" s="80" t="s">
        <v>213</v>
      </c>
    </row>
    <row r="4247" spans="14:20">
      <c r="N4247" s="80">
        <v>79</v>
      </c>
      <c r="O4247" s="80">
        <v>79255</v>
      </c>
      <c r="P4247" s="80" t="s">
        <v>4426</v>
      </c>
      <c r="Q4247" s="15" t="str">
        <f t="shared" si="66"/>
        <v>79 - SAINT-GERMAIN-DE-LONGUE-CHAUME</v>
      </c>
      <c r="R4247" s="146">
        <v>44627</v>
      </c>
      <c r="S4247" s="146">
        <v>44736</v>
      </c>
      <c r="T4247" s="80" t="s">
        <v>213</v>
      </c>
    </row>
    <row r="4248" spans="14:20">
      <c r="N4248" s="80">
        <v>79</v>
      </c>
      <c r="O4248" s="80">
        <v>79257</v>
      </c>
      <c r="P4248" s="80" t="s">
        <v>4427</v>
      </c>
      <c r="Q4248" s="15" t="str">
        <f t="shared" si="66"/>
        <v>79 - SAINT-HILAIRE-LA-PALUD</v>
      </c>
      <c r="R4248" s="146">
        <v>44630</v>
      </c>
      <c r="S4248" s="146">
        <v>44712</v>
      </c>
      <c r="T4248" s="80" t="s">
        <v>213</v>
      </c>
    </row>
    <row r="4249" spans="14:20">
      <c r="N4249" s="80">
        <v>79</v>
      </c>
      <c r="O4249" s="80">
        <v>79258</v>
      </c>
      <c r="P4249" s="80" t="s">
        <v>4428</v>
      </c>
      <c r="Q4249" s="15" t="str">
        <f t="shared" si="66"/>
        <v>79 - SAINT-JACQUES-DE-THOUARS</v>
      </c>
      <c r="R4249" s="146">
        <v>44627</v>
      </c>
      <c r="S4249" s="146">
        <v>44755</v>
      </c>
      <c r="T4249" s="80" t="s">
        <v>213</v>
      </c>
    </row>
    <row r="4250" spans="14:20">
      <c r="N4250" s="80">
        <v>79</v>
      </c>
      <c r="O4250" s="80">
        <v>79259</v>
      </c>
      <c r="P4250" s="80" t="s">
        <v>4429</v>
      </c>
      <c r="Q4250" s="15" t="str">
        <f t="shared" si="66"/>
        <v>79 - SAINT-JEAN-DE-THOUARS</v>
      </c>
      <c r="R4250" s="146">
        <v>44627</v>
      </c>
      <c r="S4250" s="146">
        <v>44755</v>
      </c>
      <c r="T4250" s="80" t="s">
        <v>213</v>
      </c>
    </row>
    <row r="4251" spans="14:20">
      <c r="N4251" s="80">
        <v>79</v>
      </c>
      <c r="O4251" s="80">
        <v>79260</v>
      </c>
      <c r="P4251" s="80" t="s">
        <v>4430</v>
      </c>
      <c r="Q4251" s="15" t="str">
        <f t="shared" si="66"/>
        <v>79 - SAINT-JOUIN-DE-MARNES</v>
      </c>
      <c r="R4251" s="146">
        <v>44641</v>
      </c>
      <c r="S4251" s="146">
        <v>44729</v>
      </c>
      <c r="T4251" s="80" t="s">
        <v>213</v>
      </c>
    </row>
    <row r="4252" spans="14:20">
      <c r="N4252" s="80">
        <v>79</v>
      </c>
      <c r="O4252" s="80">
        <v>79261</v>
      </c>
      <c r="P4252" s="80" t="s">
        <v>4431</v>
      </c>
      <c r="Q4252" s="15" t="str">
        <f t="shared" si="66"/>
        <v>79 - SAINT-JOUIN-DE-MILLY</v>
      </c>
      <c r="R4252" s="146">
        <v>44622</v>
      </c>
      <c r="S4252" s="146">
        <v>44802</v>
      </c>
      <c r="T4252" s="80" t="s">
        <v>213</v>
      </c>
    </row>
    <row r="4253" spans="14:20">
      <c r="N4253" s="80">
        <v>79</v>
      </c>
      <c r="O4253" s="80">
        <v>79263</v>
      </c>
      <c r="P4253" s="80" t="s">
        <v>4432</v>
      </c>
      <c r="Q4253" s="15" t="str">
        <f t="shared" si="66"/>
        <v>79 - SAINT-LAURS</v>
      </c>
      <c r="R4253" s="146">
        <v>44621</v>
      </c>
      <c r="S4253" s="146">
        <v>44729</v>
      </c>
      <c r="T4253" s="80" t="s">
        <v>213</v>
      </c>
    </row>
    <row r="4254" spans="14:20">
      <c r="N4254" s="80">
        <v>79</v>
      </c>
      <c r="O4254" s="80">
        <v>79265</v>
      </c>
      <c r="P4254" s="80" t="s">
        <v>4433</v>
      </c>
      <c r="Q4254" s="15" t="str">
        <f t="shared" si="66"/>
        <v>79 - SAINT-LEGER-DE-MONTBRUN</v>
      </c>
      <c r="R4254" s="146">
        <v>44627</v>
      </c>
      <c r="S4254" s="146">
        <v>44741</v>
      </c>
      <c r="T4254" s="80" t="s">
        <v>213</v>
      </c>
    </row>
    <row r="4255" spans="14:20">
      <c r="N4255" s="80">
        <v>79</v>
      </c>
      <c r="O4255" s="80">
        <v>79267</v>
      </c>
      <c r="P4255" s="80" t="s">
        <v>4434</v>
      </c>
      <c r="Q4255" s="15" t="str">
        <f t="shared" si="66"/>
        <v>79 - SAINT-LIN</v>
      </c>
      <c r="R4255" s="146">
        <v>44625</v>
      </c>
      <c r="S4255" s="146">
        <v>44712</v>
      </c>
      <c r="T4255" s="80" t="s">
        <v>213</v>
      </c>
    </row>
    <row r="4256" spans="14:20">
      <c r="N4256" s="80">
        <v>79</v>
      </c>
      <c r="O4256" s="80">
        <v>79268</v>
      </c>
      <c r="P4256" s="80" t="s">
        <v>4435</v>
      </c>
      <c r="Q4256" s="15" t="str">
        <f t="shared" si="66"/>
        <v>79 - SAINT-LOUP-LAMAIRE</v>
      </c>
      <c r="R4256" s="146">
        <v>44641</v>
      </c>
      <c r="S4256" s="146">
        <v>44776</v>
      </c>
      <c r="T4256" s="80" t="s">
        <v>213</v>
      </c>
    </row>
    <row r="4257" spans="14:20">
      <c r="N4257" s="80">
        <v>79</v>
      </c>
      <c r="O4257" s="80">
        <v>79269</v>
      </c>
      <c r="P4257" s="80" t="s">
        <v>4436</v>
      </c>
      <c r="Q4257" s="15" t="str">
        <f t="shared" si="66"/>
        <v>79 - SAINT-MAIXENT-DE-BEUGNE</v>
      </c>
      <c r="R4257" s="146">
        <v>44627</v>
      </c>
      <c r="S4257" s="146">
        <v>44729</v>
      </c>
      <c r="T4257" s="80" t="s">
        <v>213</v>
      </c>
    </row>
    <row r="4258" spans="14:20">
      <c r="N4258" s="80">
        <v>79</v>
      </c>
      <c r="O4258" s="80">
        <v>79270</v>
      </c>
      <c r="P4258" s="80" t="s">
        <v>4437</v>
      </c>
      <c r="Q4258" s="15" t="str">
        <f t="shared" si="66"/>
        <v>79 - SAINT-MAIXENT-L'ECOLE</v>
      </c>
      <c r="R4258" s="146">
        <v>44627</v>
      </c>
      <c r="S4258" s="146">
        <v>44712</v>
      </c>
      <c r="T4258" s="80" t="s">
        <v>213</v>
      </c>
    </row>
    <row r="4259" spans="14:20">
      <c r="N4259" s="80">
        <v>79</v>
      </c>
      <c r="O4259" s="80">
        <v>79271</v>
      </c>
      <c r="P4259" s="80" t="s">
        <v>4438</v>
      </c>
      <c r="Q4259" s="15" t="str">
        <f t="shared" si="66"/>
        <v>79 - SAINT-MARC-LA-LANDE</v>
      </c>
      <c r="R4259" s="146">
        <v>44621</v>
      </c>
      <c r="S4259" s="146">
        <v>44741</v>
      </c>
      <c r="T4259" s="80" t="s">
        <v>213</v>
      </c>
    </row>
    <row r="4260" spans="14:20">
      <c r="N4260" s="80">
        <v>79</v>
      </c>
      <c r="O4260" s="80">
        <v>79274</v>
      </c>
      <c r="P4260" s="80" t="s">
        <v>4439</v>
      </c>
      <c r="Q4260" s="15" t="str">
        <f t="shared" si="66"/>
        <v>79 - SAINT-MARTIN-DE-MACON</v>
      </c>
      <c r="R4260" s="146">
        <v>44641</v>
      </c>
      <c r="S4260" s="146">
        <v>44729</v>
      </c>
      <c r="T4260" s="80" t="s">
        <v>213</v>
      </c>
    </row>
    <row r="4261" spans="14:20">
      <c r="N4261" s="80">
        <v>79</v>
      </c>
      <c r="O4261" s="80">
        <v>79277</v>
      </c>
      <c r="P4261" s="80" t="s">
        <v>4440</v>
      </c>
      <c r="Q4261" s="15" t="str">
        <f t="shared" si="66"/>
        <v>79 - SAINT-MARTIN-DE-SANZAY</v>
      </c>
      <c r="R4261" s="146">
        <v>44627</v>
      </c>
      <c r="S4261" s="146">
        <v>44729</v>
      </c>
      <c r="T4261" s="80" t="s">
        <v>213</v>
      </c>
    </row>
    <row r="4262" spans="14:20">
      <c r="N4262" s="80">
        <v>79</v>
      </c>
      <c r="O4262" s="80">
        <v>79278</v>
      </c>
      <c r="P4262" s="80" t="s">
        <v>2895</v>
      </c>
      <c r="Q4262" s="15" t="str">
        <f t="shared" si="66"/>
        <v>79 - SAINT-MARTIN-DU-FOUILLOUX</v>
      </c>
      <c r="R4262" s="146">
        <v>44627</v>
      </c>
      <c r="S4262" s="146">
        <v>44712</v>
      </c>
      <c r="T4262" s="80" t="s">
        <v>213</v>
      </c>
    </row>
    <row r="4263" spans="14:20">
      <c r="N4263" s="80">
        <v>79</v>
      </c>
      <c r="O4263" s="80">
        <v>79280</v>
      </c>
      <c r="P4263" s="80" t="s">
        <v>4441</v>
      </c>
      <c r="Q4263" s="15" t="str">
        <f t="shared" si="66"/>
        <v>79 - SAINT MAURICE ETUSSON</v>
      </c>
      <c r="R4263" s="146">
        <v>44624</v>
      </c>
      <c r="S4263" s="146">
        <v>44802</v>
      </c>
      <c r="T4263" s="80" t="s">
        <v>213</v>
      </c>
    </row>
    <row r="4264" spans="14:20">
      <c r="N4264" s="80">
        <v>79</v>
      </c>
      <c r="O4264" s="80">
        <v>79281</v>
      </c>
      <c r="P4264" s="80" t="s">
        <v>4442</v>
      </c>
      <c r="Q4264" s="15" t="str">
        <f t="shared" si="66"/>
        <v>79 - SAINT-MAXIRE</v>
      </c>
      <c r="R4264" s="146">
        <v>44627</v>
      </c>
      <c r="S4264" s="146">
        <v>44729</v>
      </c>
      <c r="T4264" s="80" t="s">
        <v>213</v>
      </c>
    </row>
    <row r="4265" spans="14:20">
      <c r="N4265" s="80">
        <v>79</v>
      </c>
      <c r="O4265" s="80">
        <v>79284</v>
      </c>
      <c r="P4265" s="80" t="s">
        <v>4443</v>
      </c>
      <c r="Q4265" s="15" t="str">
        <f t="shared" si="66"/>
        <v>79 - SAINTE-OUENNE</v>
      </c>
      <c r="R4265" s="146">
        <v>44621</v>
      </c>
      <c r="S4265" s="146">
        <v>44729</v>
      </c>
      <c r="T4265" s="80" t="s">
        <v>213</v>
      </c>
    </row>
    <row r="4266" spans="14:20">
      <c r="N4266" s="80">
        <v>79</v>
      </c>
      <c r="O4266" s="80">
        <v>79285</v>
      </c>
      <c r="P4266" s="80" t="s">
        <v>4444</v>
      </c>
      <c r="Q4266" s="15" t="str">
        <f t="shared" si="66"/>
        <v>79 - SAINT-PARDOUX</v>
      </c>
      <c r="R4266" s="146">
        <v>44621</v>
      </c>
      <c r="S4266" s="146">
        <v>44792</v>
      </c>
      <c r="T4266" s="80" t="s">
        <v>213</v>
      </c>
    </row>
    <row r="4267" spans="14:20">
      <c r="N4267" s="80">
        <v>79</v>
      </c>
      <c r="O4267" s="80">
        <v>79286</v>
      </c>
      <c r="P4267" s="80" t="s">
        <v>4445</v>
      </c>
      <c r="Q4267" s="15" t="str">
        <f t="shared" si="66"/>
        <v>79 - SAINT-PAUL-EN-GATINE</v>
      </c>
      <c r="R4267" s="146">
        <v>44621</v>
      </c>
      <c r="S4267" s="146">
        <v>44792</v>
      </c>
      <c r="T4267" s="80" t="s">
        <v>213</v>
      </c>
    </row>
    <row r="4268" spans="14:20">
      <c r="N4268" s="80">
        <v>79</v>
      </c>
      <c r="O4268" s="80">
        <v>79289</v>
      </c>
      <c r="P4268" s="80" t="s">
        <v>4446</v>
      </c>
      <c r="Q4268" s="15" t="str">
        <f t="shared" si="66"/>
        <v>79 - SAINT-PIERRE-DES-ECHAUBROGNES</v>
      </c>
      <c r="R4268" s="146">
        <v>44624</v>
      </c>
      <c r="S4268" s="146">
        <v>44802</v>
      </c>
      <c r="T4268" s="80" t="s">
        <v>213</v>
      </c>
    </row>
    <row r="4269" spans="14:20">
      <c r="N4269" s="80">
        <v>79</v>
      </c>
      <c r="O4269" s="80">
        <v>79290</v>
      </c>
      <c r="P4269" s="80" t="s">
        <v>4447</v>
      </c>
      <c r="Q4269" s="15" t="str">
        <f t="shared" si="66"/>
        <v>79 - SAINT-POMPAIN</v>
      </c>
      <c r="R4269" s="146">
        <v>44627</v>
      </c>
      <c r="S4269" s="146">
        <v>44768</v>
      </c>
      <c r="T4269" s="80" t="s">
        <v>213</v>
      </c>
    </row>
    <row r="4270" spans="14:20">
      <c r="N4270" s="80">
        <v>79</v>
      </c>
      <c r="O4270" s="80">
        <v>79292</v>
      </c>
      <c r="P4270" s="80" t="s">
        <v>1034</v>
      </c>
      <c r="Q4270" s="15" t="str">
        <f t="shared" si="66"/>
        <v>79 - SAINTE-RADEGONDE</v>
      </c>
      <c r="R4270" s="146">
        <v>44627</v>
      </c>
      <c r="S4270" s="146">
        <v>44741</v>
      </c>
      <c r="T4270" s="80" t="s">
        <v>213</v>
      </c>
    </row>
    <row r="4271" spans="14:20">
      <c r="N4271" s="80">
        <v>79</v>
      </c>
      <c r="O4271" s="80">
        <v>79293</v>
      </c>
      <c r="P4271" s="80" t="s">
        <v>4448</v>
      </c>
      <c r="Q4271" s="15" t="str">
        <f t="shared" si="66"/>
        <v>79 - SAINT-REMY</v>
      </c>
      <c r="R4271" s="146">
        <v>44627</v>
      </c>
      <c r="S4271" s="146">
        <v>44729</v>
      </c>
      <c r="T4271" s="80" t="s">
        <v>213</v>
      </c>
    </row>
    <row r="4272" spans="14:20">
      <c r="N4272" s="80">
        <v>79</v>
      </c>
      <c r="O4272" s="80">
        <v>79298</v>
      </c>
      <c r="P4272" s="80" t="s">
        <v>4449</v>
      </c>
      <c r="Q4272" s="15" t="str">
        <f t="shared" si="66"/>
        <v>79 - SAINT-SYMPHORIEN</v>
      </c>
      <c r="R4272" s="146">
        <v>44630</v>
      </c>
      <c r="S4272" s="146">
        <v>44712</v>
      </c>
      <c r="T4272" s="80" t="s">
        <v>213</v>
      </c>
    </row>
    <row r="4273" spans="14:20">
      <c r="N4273" s="80">
        <v>79</v>
      </c>
      <c r="O4273" s="80">
        <v>79299</v>
      </c>
      <c r="P4273" s="80" t="s">
        <v>4450</v>
      </c>
      <c r="Q4273" s="15" t="str">
        <f t="shared" si="66"/>
        <v>79 - SAINT-VARENT</v>
      </c>
      <c r="R4273" s="146">
        <v>44627</v>
      </c>
      <c r="S4273" s="146">
        <v>44755</v>
      </c>
      <c r="T4273" s="80" t="s">
        <v>213</v>
      </c>
    </row>
    <row r="4274" spans="14:20">
      <c r="N4274" s="80">
        <v>79</v>
      </c>
      <c r="O4274" s="80">
        <v>79300</v>
      </c>
      <c r="P4274" s="80" t="s">
        <v>4451</v>
      </c>
      <c r="Q4274" s="15" t="str">
        <f t="shared" si="66"/>
        <v>79 - SAINTE-VERGE</v>
      </c>
      <c r="R4274" s="146">
        <v>44627</v>
      </c>
      <c r="S4274" s="146">
        <v>44729</v>
      </c>
      <c r="T4274" s="80" t="s">
        <v>213</v>
      </c>
    </row>
    <row r="4275" spans="14:20">
      <c r="N4275" s="80">
        <v>79</v>
      </c>
      <c r="O4275" s="80">
        <v>79302</v>
      </c>
      <c r="P4275" s="80" t="s">
        <v>4452</v>
      </c>
      <c r="Q4275" s="15" t="str">
        <f t="shared" si="66"/>
        <v>79 - SAIVRES</v>
      </c>
      <c r="R4275" s="146">
        <v>44627</v>
      </c>
      <c r="S4275" s="146">
        <v>44712</v>
      </c>
      <c r="T4275" s="80" t="s">
        <v>213</v>
      </c>
    </row>
    <row r="4276" spans="14:20">
      <c r="N4276" s="80">
        <v>79</v>
      </c>
      <c r="O4276" s="80">
        <v>79304</v>
      </c>
      <c r="P4276" s="80" t="s">
        <v>4453</v>
      </c>
      <c r="Q4276" s="15" t="str">
        <f t="shared" si="66"/>
        <v>79 - SANSAIS</v>
      </c>
      <c r="R4276" s="146">
        <v>44630</v>
      </c>
      <c r="S4276" s="146">
        <v>44712</v>
      </c>
      <c r="T4276" s="80" t="s">
        <v>213</v>
      </c>
    </row>
    <row r="4277" spans="14:20">
      <c r="N4277" s="80">
        <v>79</v>
      </c>
      <c r="O4277" s="80">
        <v>79306</v>
      </c>
      <c r="P4277" s="80" t="s">
        <v>4454</v>
      </c>
      <c r="Q4277" s="15" t="str">
        <f t="shared" si="66"/>
        <v>79 - SAURAIS</v>
      </c>
      <c r="R4277" s="146">
        <v>44627</v>
      </c>
      <c r="S4277" s="146">
        <v>44712</v>
      </c>
      <c r="T4277" s="80" t="s">
        <v>213</v>
      </c>
    </row>
    <row r="4278" spans="14:20">
      <c r="N4278" s="80">
        <v>79</v>
      </c>
      <c r="O4278" s="80">
        <v>79307</v>
      </c>
      <c r="P4278" s="80" t="s">
        <v>4455</v>
      </c>
      <c r="Q4278" s="15" t="str">
        <f t="shared" si="66"/>
        <v>79 - SAUZE-VAUSSAIS</v>
      </c>
      <c r="R4278" s="146">
        <v>44622</v>
      </c>
      <c r="S4278" s="146">
        <v>44704</v>
      </c>
      <c r="T4278" s="80" t="s">
        <v>213</v>
      </c>
    </row>
    <row r="4279" spans="14:20">
      <c r="N4279" s="80">
        <v>79</v>
      </c>
      <c r="O4279" s="80">
        <v>79308</v>
      </c>
      <c r="P4279" s="80" t="s">
        <v>4456</v>
      </c>
      <c r="Q4279" s="15" t="str">
        <f t="shared" si="66"/>
        <v>79 - SCIECQ</v>
      </c>
      <c r="R4279" s="146">
        <v>44627</v>
      </c>
      <c r="S4279" s="146">
        <v>44729</v>
      </c>
      <c r="T4279" s="80" t="s">
        <v>213</v>
      </c>
    </row>
    <row r="4280" spans="14:20">
      <c r="N4280" s="80">
        <v>79</v>
      </c>
      <c r="O4280" s="80">
        <v>79309</v>
      </c>
      <c r="P4280" s="80" t="s">
        <v>4457</v>
      </c>
      <c r="Q4280" s="15" t="str">
        <f t="shared" si="66"/>
        <v>79 - SCILLE</v>
      </c>
      <c r="R4280" s="146">
        <v>44621</v>
      </c>
      <c r="S4280" s="146">
        <v>44792</v>
      </c>
      <c r="T4280" s="80" t="s">
        <v>213</v>
      </c>
    </row>
    <row r="4281" spans="14:20">
      <c r="N4281" s="80">
        <v>79</v>
      </c>
      <c r="O4281" s="80">
        <v>79311</v>
      </c>
      <c r="P4281" s="80" t="s">
        <v>4458</v>
      </c>
      <c r="Q4281" s="15" t="str">
        <f t="shared" si="66"/>
        <v>79 - SECONDIGNY</v>
      </c>
      <c r="R4281" s="146">
        <v>44621</v>
      </c>
      <c r="S4281" s="146">
        <v>44746</v>
      </c>
      <c r="T4281" s="80" t="s">
        <v>213</v>
      </c>
    </row>
    <row r="4282" spans="14:20">
      <c r="N4282" s="80">
        <v>79</v>
      </c>
      <c r="O4282" s="80">
        <v>79318</v>
      </c>
      <c r="P4282" s="80" t="s">
        <v>4459</v>
      </c>
      <c r="Q4282" s="15" t="str">
        <f t="shared" si="66"/>
        <v>79 - SOUTIERS</v>
      </c>
      <c r="R4282" s="146">
        <v>44621</v>
      </c>
      <c r="S4282" s="146">
        <v>44741</v>
      </c>
      <c r="T4282" s="80" t="s">
        <v>213</v>
      </c>
    </row>
    <row r="4283" spans="14:20">
      <c r="N4283" s="80">
        <v>79</v>
      </c>
      <c r="O4283" s="80">
        <v>79320</v>
      </c>
      <c r="P4283" s="80" t="s">
        <v>4460</v>
      </c>
      <c r="Q4283" s="15" t="str">
        <f t="shared" si="66"/>
        <v>79 - SURIN</v>
      </c>
      <c r="R4283" s="146">
        <v>44621</v>
      </c>
      <c r="S4283" s="146">
        <v>44729</v>
      </c>
      <c r="T4283" s="80" t="s">
        <v>213</v>
      </c>
    </row>
    <row r="4284" spans="14:20">
      <c r="N4284" s="80">
        <v>79</v>
      </c>
      <c r="O4284" s="80">
        <v>79321</v>
      </c>
      <c r="P4284" s="80" t="s">
        <v>4461</v>
      </c>
      <c r="Q4284" s="15" t="str">
        <f t="shared" si="66"/>
        <v>79 - TAIZE-MAULAIS</v>
      </c>
      <c r="R4284" s="146">
        <v>44627</v>
      </c>
      <c r="S4284" s="146">
        <v>44729</v>
      </c>
      <c r="T4284" s="80" t="s">
        <v>213</v>
      </c>
    </row>
    <row r="4285" spans="14:20">
      <c r="N4285" s="80">
        <v>79</v>
      </c>
      <c r="O4285" s="80">
        <v>79322</v>
      </c>
      <c r="P4285" s="80" t="s">
        <v>4462</v>
      </c>
      <c r="Q4285" s="15" t="str">
        <f t="shared" si="66"/>
        <v>79 - LE TALLUD</v>
      </c>
      <c r="R4285" s="146">
        <v>44621</v>
      </c>
      <c r="S4285" s="146">
        <v>44782</v>
      </c>
      <c r="T4285" s="80" t="s">
        <v>213</v>
      </c>
    </row>
    <row r="4286" spans="14:20">
      <c r="N4286" s="80">
        <v>79</v>
      </c>
      <c r="O4286" s="80">
        <v>79325</v>
      </c>
      <c r="P4286" s="80" t="s">
        <v>4463</v>
      </c>
      <c r="Q4286" s="15" t="str">
        <f t="shared" si="66"/>
        <v>79 - TESSONNIERE</v>
      </c>
      <c r="R4286" s="146">
        <v>44641</v>
      </c>
      <c r="S4286" s="146">
        <v>44776</v>
      </c>
      <c r="T4286" s="80" t="s">
        <v>213</v>
      </c>
    </row>
    <row r="4287" spans="14:20">
      <c r="N4287" s="80">
        <v>79</v>
      </c>
      <c r="O4287" s="80">
        <v>79326</v>
      </c>
      <c r="P4287" s="80" t="s">
        <v>4464</v>
      </c>
      <c r="Q4287" s="15" t="str">
        <f t="shared" si="66"/>
        <v>79 - THENEZAY</v>
      </c>
      <c r="R4287" s="146">
        <v>44641</v>
      </c>
      <c r="S4287" s="146">
        <v>44768</v>
      </c>
      <c r="T4287" s="80" t="s">
        <v>213</v>
      </c>
    </row>
    <row r="4288" spans="14:20">
      <c r="N4288" s="80">
        <v>79</v>
      </c>
      <c r="O4288" s="80">
        <v>79329</v>
      </c>
      <c r="P4288" s="80" t="s">
        <v>4465</v>
      </c>
      <c r="Q4288" s="15" t="str">
        <f t="shared" si="66"/>
        <v>79 - THOUARS</v>
      </c>
      <c r="R4288" s="146">
        <v>44627</v>
      </c>
      <c r="S4288" s="146">
        <v>44755</v>
      </c>
      <c r="T4288" s="80" t="s">
        <v>213</v>
      </c>
    </row>
    <row r="4289" spans="14:20">
      <c r="N4289" s="80">
        <v>79</v>
      </c>
      <c r="O4289" s="80">
        <v>79331</v>
      </c>
      <c r="P4289" s="80" t="s">
        <v>4466</v>
      </c>
      <c r="Q4289" s="15" t="str">
        <f t="shared" si="66"/>
        <v>79 - TOURTENAY</v>
      </c>
      <c r="R4289" s="146">
        <v>44641</v>
      </c>
      <c r="S4289" s="146">
        <v>44729</v>
      </c>
      <c r="T4289" s="80" t="s">
        <v>213</v>
      </c>
    </row>
    <row r="4290" spans="14:20">
      <c r="N4290" s="80">
        <v>79</v>
      </c>
      <c r="O4290" s="80">
        <v>79332</v>
      </c>
      <c r="P4290" s="80" t="s">
        <v>4467</v>
      </c>
      <c r="Q4290" s="15" t="str">
        <f t="shared" si="66"/>
        <v>79 - TRAYES</v>
      </c>
      <c r="R4290" s="146">
        <v>44622</v>
      </c>
      <c r="S4290" s="146">
        <v>44792</v>
      </c>
      <c r="T4290" s="80" t="s">
        <v>213</v>
      </c>
    </row>
    <row r="4291" spans="14:20">
      <c r="N4291" s="80">
        <v>79</v>
      </c>
      <c r="O4291" s="80">
        <v>79335</v>
      </c>
      <c r="P4291" s="80" t="s">
        <v>4468</v>
      </c>
      <c r="Q4291" s="15" t="str">
        <f t="shared" si="66"/>
        <v>79 - VALLANS</v>
      </c>
      <c r="R4291" s="146">
        <v>44630</v>
      </c>
      <c r="S4291" s="146">
        <v>44712</v>
      </c>
      <c r="T4291" s="80" t="s">
        <v>213</v>
      </c>
    </row>
    <row r="4292" spans="14:20">
      <c r="N4292" s="80">
        <v>79</v>
      </c>
      <c r="O4292" s="80">
        <v>79337</v>
      </c>
      <c r="P4292" s="80" t="s">
        <v>4469</v>
      </c>
      <c r="Q4292" s="15" t="str">
        <f t="shared" si="66"/>
        <v>79 - LE VANNEAU-IRLEAU</v>
      </c>
      <c r="R4292" s="146">
        <v>44630</v>
      </c>
      <c r="S4292" s="146">
        <v>44712</v>
      </c>
      <c r="T4292" s="80" t="s">
        <v>213</v>
      </c>
    </row>
    <row r="4293" spans="14:20">
      <c r="N4293" s="80">
        <v>79</v>
      </c>
      <c r="O4293" s="80">
        <v>79338</v>
      </c>
      <c r="P4293" s="80" t="s">
        <v>4470</v>
      </c>
      <c r="Q4293" s="15" t="str">
        <f t="shared" si="66"/>
        <v>79 - VANZAY</v>
      </c>
      <c r="R4293" s="146">
        <v>44622</v>
      </c>
      <c r="S4293" s="146">
        <v>44704</v>
      </c>
      <c r="T4293" s="80" t="s">
        <v>213</v>
      </c>
    </row>
    <row r="4294" spans="14:20">
      <c r="N4294" s="80">
        <v>79</v>
      </c>
      <c r="O4294" s="80">
        <v>79339</v>
      </c>
      <c r="P4294" s="80" t="s">
        <v>4471</v>
      </c>
      <c r="Q4294" s="15" t="str">
        <f t="shared" si="66"/>
        <v>79 - VASLES</v>
      </c>
      <c r="R4294" s="146">
        <v>44663</v>
      </c>
      <c r="S4294" s="146">
        <v>44712</v>
      </c>
      <c r="T4294" s="80" t="s">
        <v>213</v>
      </c>
    </row>
    <row r="4295" spans="14:20">
      <c r="N4295" s="80">
        <v>79</v>
      </c>
      <c r="O4295" s="80">
        <v>79340</v>
      </c>
      <c r="P4295" s="80" t="s">
        <v>4472</v>
      </c>
      <c r="Q4295" s="15" t="str">
        <f t="shared" si="66"/>
        <v>79 - VAUSSEROUX</v>
      </c>
      <c r="R4295" s="146">
        <v>44627</v>
      </c>
      <c r="S4295" s="146">
        <v>44712</v>
      </c>
      <c r="T4295" s="80" t="s">
        <v>213</v>
      </c>
    </row>
    <row r="4296" spans="14:20">
      <c r="N4296" s="80">
        <v>79</v>
      </c>
      <c r="O4296" s="80">
        <v>79341</v>
      </c>
      <c r="P4296" s="80" t="s">
        <v>4473</v>
      </c>
      <c r="Q4296" s="15" t="str">
        <f t="shared" si="66"/>
        <v>79 - VAUTEBIS</v>
      </c>
      <c r="R4296" s="146">
        <v>44627</v>
      </c>
      <c r="S4296" s="146">
        <v>44712</v>
      </c>
      <c r="T4296" s="80" t="s">
        <v>213</v>
      </c>
    </row>
    <row r="4297" spans="14:20">
      <c r="N4297" s="80">
        <v>79</v>
      </c>
      <c r="O4297" s="80">
        <v>79342</v>
      </c>
      <c r="P4297" s="80" t="s">
        <v>4474</v>
      </c>
      <c r="Q4297" s="15" t="str">
        <f t="shared" si="66"/>
        <v>79 - VERNOUX-EN-GATINE</v>
      </c>
      <c r="R4297" s="146">
        <v>44622</v>
      </c>
      <c r="S4297" s="146">
        <v>44792</v>
      </c>
      <c r="T4297" s="80" t="s">
        <v>213</v>
      </c>
    </row>
    <row r="4298" spans="14:20">
      <c r="N4298" s="80">
        <v>79</v>
      </c>
      <c r="O4298" s="80">
        <v>79345</v>
      </c>
      <c r="P4298" s="80" t="s">
        <v>4475</v>
      </c>
      <c r="Q4298" s="15" t="str">
        <f t="shared" si="66"/>
        <v>79 - VERRUYES</v>
      </c>
      <c r="R4298" s="146">
        <v>44621</v>
      </c>
      <c r="S4298" s="146">
        <v>44741</v>
      </c>
      <c r="T4298" s="80" t="s">
        <v>213</v>
      </c>
    </row>
    <row r="4299" spans="14:20">
      <c r="N4299" s="80">
        <v>79</v>
      </c>
      <c r="O4299" s="80">
        <v>79347</v>
      </c>
      <c r="P4299" s="80" t="s">
        <v>4476</v>
      </c>
      <c r="Q4299" s="15" t="str">
        <f t="shared" si="66"/>
        <v>79 - VIENNAY</v>
      </c>
      <c r="R4299" s="146">
        <v>44627</v>
      </c>
      <c r="S4299" s="146">
        <v>44736</v>
      </c>
      <c r="T4299" s="80" t="s">
        <v>213</v>
      </c>
    </row>
    <row r="4300" spans="14:20">
      <c r="N4300" s="80">
        <v>79</v>
      </c>
      <c r="O4300" s="80">
        <v>79351</v>
      </c>
      <c r="P4300" s="80" t="s">
        <v>4477</v>
      </c>
      <c r="Q4300" s="15" t="str">
        <f t="shared" ref="Q4300:Q4363" si="67">CONCATENATE(N4300," - ",P4300)</f>
        <v>79 - VILLIERS-EN-PLAINE</v>
      </c>
      <c r="R4300" s="146">
        <v>44627</v>
      </c>
      <c r="S4300" s="146">
        <v>44768</v>
      </c>
      <c r="T4300" s="80" t="s">
        <v>213</v>
      </c>
    </row>
    <row r="4301" spans="14:20">
      <c r="N4301" s="80">
        <v>79</v>
      </c>
      <c r="O4301" s="80">
        <v>79354</v>
      </c>
      <c r="P4301" s="80" t="s">
        <v>4478</v>
      </c>
      <c r="Q4301" s="15" t="str">
        <f t="shared" si="67"/>
        <v>79 - VOUHE</v>
      </c>
      <c r="R4301" s="146">
        <v>44622</v>
      </c>
      <c r="S4301" s="146">
        <v>44741</v>
      </c>
      <c r="T4301" s="80" t="s">
        <v>213</v>
      </c>
    </row>
    <row r="4302" spans="14:20">
      <c r="N4302" s="80">
        <v>79</v>
      </c>
      <c r="O4302" s="80">
        <v>79355</v>
      </c>
      <c r="P4302" s="80" t="s">
        <v>4479</v>
      </c>
      <c r="Q4302" s="15" t="str">
        <f t="shared" si="67"/>
        <v>79 - VOUILLE</v>
      </c>
      <c r="R4302" s="146">
        <v>44630</v>
      </c>
      <c r="S4302" s="146">
        <v>44712</v>
      </c>
      <c r="T4302" s="80" t="s">
        <v>213</v>
      </c>
    </row>
    <row r="4303" spans="14:20">
      <c r="N4303" s="80">
        <v>79</v>
      </c>
      <c r="O4303" s="80">
        <v>79357</v>
      </c>
      <c r="P4303" s="80" t="s">
        <v>4480</v>
      </c>
      <c r="Q4303" s="15" t="str">
        <f t="shared" si="67"/>
        <v>79 - XAINTRAY</v>
      </c>
      <c r="R4303" s="146">
        <v>44621</v>
      </c>
      <c r="S4303" s="146">
        <v>44729</v>
      </c>
      <c r="T4303" s="80" t="s">
        <v>213</v>
      </c>
    </row>
    <row r="4304" spans="14:20">
      <c r="N4304" s="80">
        <v>80</v>
      </c>
      <c r="O4304" s="80">
        <v>80001</v>
      </c>
      <c r="P4304" s="80" t="s">
        <v>4481</v>
      </c>
      <c r="Q4304" s="15" t="str">
        <f t="shared" si="67"/>
        <v>80 - ABBEVILLE</v>
      </c>
      <c r="R4304" s="146">
        <v>44807</v>
      </c>
      <c r="S4304" s="146">
        <v>44874</v>
      </c>
      <c r="T4304" s="80" t="s">
        <v>213</v>
      </c>
    </row>
    <row r="4305" spans="14:20">
      <c r="N4305" s="80">
        <v>80</v>
      </c>
      <c r="O4305" s="80">
        <v>80006</v>
      </c>
      <c r="P4305" s="80" t="s">
        <v>4482</v>
      </c>
      <c r="Q4305" s="15" t="str">
        <f t="shared" si="67"/>
        <v>80 - AGENVILLERS</v>
      </c>
      <c r="R4305" s="146">
        <v>44807</v>
      </c>
      <c r="S4305" s="146">
        <v>44874</v>
      </c>
      <c r="T4305" s="80" t="s">
        <v>213</v>
      </c>
    </row>
    <row r="4306" spans="14:20">
      <c r="N4306" s="80">
        <v>80</v>
      </c>
      <c r="O4306" s="80">
        <v>80015</v>
      </c>
      <c r="P4306" s="80" t="s">
        <v>4483</v>
      </c>
      <c r="Q4306" s="15" t="str">
        <f t="shared" si="67"/>
        <v>80 - AIZECOURT-LE-HAUT</v>
      </c>
      <c r="R4306" s="146">
        <v>44774</v>
      </c>
      <c r="S4306" s="146">
        <v>44805</v>
      </c>
      <c r="T4306" s="80" t="s">
        <v>213</v>
      </c>
    </row>
    <row r="4307" spans="14:20">
      <c r="N4307" s="80">
        <v>80</v>
      </c>
      <c r="O4307" s="80">
        <v>80016</v>
      </c>
      <c r="P4307" s="80" t="s">
        <v>4484</v>
      </c>
      <c r="Q4307" s="15" t="str">
        <f t="shared" si="67"/>
        <v>80 - ALBERT</v>
      </c>
      <c r="R4307" s="146">
        <v>44807</v>
      </c>
      <c r="S4307" s="146">
        <v>44834</v>
      </c>
      <c r="T4307" s="80" t="s">
        <v>213</v>
      </c>
    </row>
    <row r="4308" spans="14:20">
      <c r="N4308" s="80">
        <v>80</v>
      </c>
      <c r="O4308" s="80">
        <v>80017</v>
      </c>
      <c r="P4308" s="80" t="s">
        <v>4485</v>
      </c>
      <c r="Q4308" s="15" t="str">
        <f t="shared" si="67"/>
        <v>80 - ALLAINES</v>
      </c>
      <c r="R4308" s="146">
        <v>44774</v>
      </c>
      <c r="S4308" s="146">
        <v>44805</v>
      </c>
      <c r="T4308" s="80" t="s">
        <v>213</v>
      </c>
    </row>
    <row r="4309" spans="14:20">
      <c r="N4309" s="80">
        <v>80</v>
      </c>
      <c r="O4309" s="80">
        <v>80033</v>
      </c>
      <c r="P4309" s="80" t="s">
        <v>4486</v>
      </c>
      <c r="Q4309" s="15" t="str">
        <f t="shared" si="67"/>
        <v>80 - ASSEVILLERS</v>
      </c>
      <c r="R4309" s="146">
        <v>44774</v>
      </c>
      <c r="S4309" s="146">
        <v>44805</v>
      </c>
      <c r="T4309" s="80" t="s">
        <v>213</v>
      </c>
    </row>
    <row r="4310" spans="14:20">
      <c r="N4310" s="80">
        <v>80</v>
      </c>
      <c r="O4310" s="80">
        <v>80036</v>
      </c>
      <c r="P4310" s="80" t="s">
        <v>4307</v>
      </c>
      <c r="Q4310" s="15" t="str">
        <f t="shared" si="67"/>
        <v>80 - AUBIGNY</v>
      </c>
      <c r="R4310" s="146">
        <v>44807</v>
      </c>
      <c r="S4310" s="146">
        <v>44834</v>
      </c>
      <c r="T4310" s="80" t="s">
        <v>213</v>
      </c>
    </row>
    <row r="4311" spans="14:20">
      <c r="N4311" s="80">
        <v>80</v>
      </c>
      <c r="O4311" s="80">
        <v>80039</v>
      </c>
      <c r="P4311" s="80" t="s">
        <v>4487</v>
      </c>
      <c r="Q4311" s="15" t="str">
        <f t="shared" si="67"/>
        <v>80 - AULT</v>
      </c>
      <c r="R4311" s="146">
        <v>44714</v>
      </c>
      <c r="S4311" s="146">
        <v>44855</v>
      </c>
      <c r="T4311" s="80" t="s">
        <v>213</v>
      </c>
    </row>
    <row r="4312" spans="14:20">
      <c r="N4312" s="80">
        <v>80</v>
      </c>
      <c r="O4312" s="80">
        <v>80052</v>
      </c>
      <c r="P4312" s="80" t="s">
        <v>4488</v>
      </c>
      <c r="Q4312" s="15" t="str">
        <f t="shared" si="67"/>
        <v>80 - BAIZIEUX</v>
      </c>
      <c r="R4312" s="146">
        <v>44807</v>
      </c>
      <c r="S4312" s="146">
        <v>44834</v>
      </c>
      <c r="T4312" s="80" t="s">
        <v>213</v>
      </c>
    </row>
    <row r="4313" spans="14:20">
      <c r="N4313" s="80">
        <v>80</v>
      </c>
      <c r="O4313" s="80">
        <v>80054</v>
      </c>
      <c r="P4313" s="80" t="s">
        <v>4489</v>
      </c>
      <c r="Q4313" s="15" t="str">
        <f t="shared" si="67"/>
        <v>80 - BARLEUX</v>
      </c>
      <c r="R4313" s="146">
        <v>44774</v>
      </c>
      <c r="S4313" s="146">
        <v>44805</v>
      </c>
      <c r="T4313" s="80" t="s">
        <v>213</v>
      </c>
    </row>
    <row r="4314" spans="14:20">
      <c r="N4314" s="80">
        <v>80</v>
      </c>
      <c r="O4314" s="80">
        <v>80056</v>
      </c>
      <c r="P4314" s="80" t="s">
        <v>4490</v>
      </c>
      <c r="Q4314" s="15" t="str">
        <f t="shared" si="67"/>
        <v>80 - BAVELINCOURT</v>
      </c>
      <c r="R4314" s="146">
        <v>44807</v>
      </c>
      <c r="S4314" s="146">
        <v>44834</v>
      </c>
      <c r="T4314" s="80" t="s">
        <v>213</v>
      </c>
    </row>
    <row r="4315" spans="14:20">
      <c r="N4315" s="80">
        <v>80</v>
      </c>
      <c r="O4315" s="80">
        <v>80059</v>
      </c>
      <c r="P4315" s="80" t="s">
        <v>4491</v>
      </c>
      <c r="Q4315" s="15" t="str">
        <f t="shared" si="67"/>
        <v>80 - BAZENTIN</v>
      </c>
      <c r="R4315" s="146">
        <v>44774</v>
      </c>
      <c r="S4315" s="146">
        <v>44805</v>
      </c>
      <c r="T4315" s="80" t="s">
        <v>213</v>
      </c>
    </row>
    <row r="4316" spans="14:20">
      <c r="N4316" s="80">
        <v>80</v>
      </c>
      <c r="O4316" s="80">
        <v>80066</v>
      </c>
      <c r="P4316" s="80" t="s">
        <v>4492</v>
      </c>
      <c r="Q4316" s="15" t="str">
        <f t="shared" si="67"/>
        <v>80 - BEAUCOURT-SUR-L’HALLUE</v>
      </c>
      <c r="R4316" s="146">
        <v>44807</v>
      </c>
      <c r="S4316" s="146">
        <v>44834</v>
      </c>
      <c r="T4316" s="80" t="s">
        <v>213</v>
      </c>
    </row>
    <row r="4317" spans="14:20">
      <c r="N4317" s="80">
        <v>80</v>
      </c>
      <c r="O4317" s="80">
        <v>80077</v>
      </c>
      <c r="P4317" s="80" t="s">
        <v>4493</v>
      </c>
      <c r="Q4317" s="15" t="str">
        <f t="shared" si="67"/>
        <v>80 - BÉHENCOURT</v>
      </c>
      <c r="R4317" s="146">
        <v>44807</v>
      </c>
      <c r="S4317" s="146">
        <v>44834</v>
      </c>
      <c r="T4317" s="80" t="s">
        <v>213</v>
      </c>
    </row>
    <row r="4318" spans="14:20">
      <c r="N4318" s="80">
        <v>80</v>
      </c>
      <c r="O4318" s="80">
        <v>80080</v>
      </c>
      <c r="P4318" s="80" t="s">
        <v>4494</v>
      </c>
      <c r="Q4318" s="15" t="str">
        <f t="shared" si="67"/>
        <v>80 - BELLOY-EN-SANTERRE</v>
      </c>
      <c r="R4318" s="146">
        <v>44774</v>
      </c>
      <c r="S4318" s="146">
        <v>44805</v>
      </c>
      <c r="T4318" s="80" t="s">
        <v>213</v>
      </c>
    </row>
    <row r="4319" spans="14:20">
      <c r="N4319" s="80">
        <v>80</v>
      </c>
      <c r="O4319" s="80">
        <v>80087</v>
      </c>
      <c r="P4319" s="80" t="s">
        <v>4495</v>
      </c>
      <c r="Q4319" s="15" t="str">
        <f t="shared" si="67"/>
        <v>80 - BERNAY-EN-PONTHIEU</v>
      </c>
      <c r="R4319" s="146">
        <v>44807</v>
      </c>
      <c r="S4319" s="146">
        <v>44874</v>
      </c>
      <c r="T4319" s="80" t="s">
        <v>213</v>
      </c>
    </row>
    <row r="4320" spans="14:20">
      <c r="N4320" s="80">
        <v>80</v>
      </c>
      <c r="O4320" s="80">
        <v>80090</v>
      </c>
      <c r="P4320" s="80" t="s">
        <v>4496</v>
      </c>
      <c r="Q4320" s="15" t="str">
        <f t="shared" si="67"/>
        <v>80 - BERNY-EN-SANTERRE</v>
      </c>
      <c r="R4320" s="146">
        <v>44774</v>
      </c>
      <c r="S4320" s="146">
        <v>44805</v>
      </c>
      <c r="T4320" s="80" t="s">
        <v>213</v>
      </c>
    </row>
    <row r="4321" spans="14:20">
      <c r="N4321" s="80">
        <v>80</v>
      </c>
      <c r="O4321" s="80">
        <v>80102</v>
      </c>
      <c r="P4321" s="80" t="s">
        <v>4497</v>
      </c>
      <c r="Q4321" s="15" t="str">
        <f t="shared" si="67"/>
        <v>80 - BIACHES</v>
      </c>
      <c r="R4321" s="146">
        <v>44774</v>
      </c>
      <c r="S4321" s="146">
        <v>44805</v>
      </c>
      <c r="T4321" s="80" t="s">
        <v>213</v>
      </c>
    </row>
    <row r="4322" spans="14:20">
      <c r="N4322" s="80">
        <v>80</v>
      </c>
      <c r="O4322" s="80">
        <v>80110</v>
      </c>
      <c r="P4322" s="80" t="s">
        <v>4498</v>
      </c>
      <c r="Q4322" s="15" t="str">
        <f t="shared" si="67"/>
        <v>80 - BOISMONT</v>
      </c>
      <c r="R4322" s="146">
        <v>44807</v>
      </c>
      <c r="S4322" s="146">
        <v>44874</v>
      </c>
      <c r="T4322" s="80" t="s">
        <v>213</v>
      </c>
    </row>
    <row r="4323" spans="14:20">
      <c r="N4323" s="80">
        <v>80</v>
      </c>
      <c r="O4323" s="80">
        <v>80112</v>
      </c>
      <c r="P4323" s="80" t="s">
        <v>4499</v>
      </c>
      <c r="Q4323" s="15" t="str">
        <f t="shared" si="67"/>
        <v>80 - BONNAY</v>
      </c>
      <c r="R4323" s="146">
        <v>44807</v>
      </c>
      <c r="S4323" s="146">
        <v>44834</v>
      </c>
      <c r="T4323" s="80" t="s">
        <v>213</v>
      </c>
    </row>
    <row r="4324" spans="14:20">
      <c r="N4324" s="80">
        <v>80</v>
      </c>
      <c r="O4324" s="80">
        <v>80115</v>
      </c>
      <c r="P4324" s="80" t="s">
        <v>4500</v>
      </c>
      <c r="Q4324" s="15" t="str">
        <f t="shared" si="67"/>
        <v>80 - BOUCHAVESNES-BERGEN</v>
      </c>
      <c r="R4324" s="146">
        <v>44774</v>
      </c>
      <c r="S4324" s="146">
        <v>44805</v>
      </c>
      <c r="T4324" s="80" t="s">
        <v>213</v>
      </c>
    </row>
    <row r="4325" spans="14:20">
      <c r="N4325" s="80">
        <v>80</v>
      </c>
      <c r="O4325" s="80">
        <v>80129</v>
      </c>
      <c r="P4325" s="80" t="s">
        <v>4501</v>
      </c>
      <c r="Q4325" s="15" t="str">
        <f t="shared" si="67"/>
        <v>80 - BOUZINCOURT</v>
      </c>
      <c r="R4325" s="146">
        <v>44807</v>
      </c>
      <c r="S4325" s="146">
        <v>44834</v>
      </c>
      <c r="T4325" s="80" t="s">
        <v>213</v>
      </c>
    </row>
    <row r="4326" spans="14:20">
      <c r="N4326" s="80">
        <v>80</v>
      </c>
      <c r="O4326" s="80">
        <v>80136</v>
      </c>
      <c r="P4326" s="80" t="s">
        <v>4502</v>
      </c>
      <c r="Q4326" s="15" t="str">
        <f t="shared" si="67"/>
        <v>80 - BRAY-SUR-SOMME</v>
      </c>
      <c r="R4326" s="146">
        <v>44774</v>
      </c>
      <c r="S4326" s="146">
        <v>44805</v>
      </c>
      <c r="T4326" s="80" t="s">
        <v>213</v>
      </c>
    </row>
    <row r="4327" spans="14:20">
      <c r="N4327" s="80">
        <v>80</v>
      </c>
      <c r="O4327" s="80">
        <v>80138</v>
      </c>
      <c r="P4327" s="80" t="s">
        <v>4503</v>
      </c>
      <c r="Q4327" s="15" t="str">
        <f t="shared" si="67"/>
        <v>80 - BRESLE</v>
      </c>
      <c r="R4327" s="146">
        <v>44807</v>
      </c>
      <c r="S4327" s="146">
        <v>44834</v>
      </c>
      <c r="T4327" s="80" t="s">
        <v>213</v>
      </c>
    </row>
    <row r="4328" spans="14:20">
      <c r="N4328" s="80">
        <v>80</v>
      </c>
      <c r="O4328" s="80">
        <v>80141</v>
      </c>
      <c r="P4328" s="80" t="s">
        <v>1531</v>
      </c>
      <c r="Q4328" s="15" t="str">
        <f t="shared" si="67"/>
        <v>80 - BRIE</v>
      </c>
      <c r="R4328" s="146">
        <v>44774</v>
      </c>
      <c r="S4328" s="146">
        <v>44805</v>
      </c>
      <c r="T4328" s="80" t="s">
        <v>213</v>
      </c>
    </row>
    <row r="4329" spans="14:20">
      <c r="N4329" s="80">
        <v>80</v>
      </c>
      <c r="O4329" s="80">
        <v>80146</v>
      </c>
      <c r="P4329" s="80" t="s">
        <v>4504</v>
      </c>
      <c r="Q4329" s="15" t="str">
        <f t="shared" si="67"/>
        <v>80 - BRUTELLES</v>
      </c>
      <c r="R4329" s="146">
        <v>44714</v>
      </c>
      <c r="S4329" s="146">
        <v>44855</v>
      </c>
      <c r="T4329" s="80" t="s">
        <v>213</v>
      </c>
    </row>
    <row r="4330" spans="14:20">
      <c r="N4330" s="80">
        <v>80</v>
      </c>
      <c r="O4330" s="80">
        <v>80149</v>
      </c>
      <c r="P4330" s="80" t="s">
        <v>4505</v>
      </c>
      <c r="Q4330" s="15" t="str">
        <f t="shared" si="67"/>
        <v>80 - BUINGY-SAINT-MACLOU</v>
      </c>
      <c r="R4330" s="146">
        <v>44807</v>
      </c>
      <c r="S4330" s="146">
        <v>44874</v>
      </c>
      <c r="T4330" s="80" t="s">
        <v>213</v>
      </c>
    </row>
    <row r="4331" spans="14:20">
      <c r="N4331" s="80">
        <v>80</v>
      </c>
      <c r="O4331" s="80">
        <v>80150</v>
      </c>
      <c r="P4331" s="80" t="s">
        <v>4506</v>
      </c>
      <c r="Q4331" s="15" t="str">
        <f t="shared" si="67"/>
        <v>80 - BUIRE-COURCELLES</v>
      </c>
      <c r="R4331" s="146">
        <v>44774</v>
      </c>
      <c r="S4331" s="146">
        <v>44805</v>
      </c>
      <c r="T4331" s="80" t="s">
        <v>213</v>
      </c>
    </row>
    <row r="4332" spans="14:20">
      <c r="N4332" s="80">
        <v>80</v>
      </c>
      <c r="O4332" s="80">
        <v>80151</v>
      </c>
      <c r="P4332" s="80" t="s">
        <v>4507</v>
      </c>
      <c r="Q4332" s="15" t="str">
        <f t="shared" si="67"/>
        <v>80 - BUIRE-SUR-L’ANCRE</v>
      </c>
      <c r="R4332" s="146">
        <v>44807</v>
      </c>
      <c r="S4332" s="146">
        <v>44834</v>
      </c>
      <c r="T4332" s="80" t="s">
        <v>213</v>
      </c>
    </row>
    <row r="4333" spans="14:20">
      <c r="N4333" s="80">
        <v>80</v>
      </c>
      <c r="O4333" s="80">
        <v>80154</v>
      </c>
      <c r="P4333" s="80" t="s">
        <v>4508</v>
      </c>
      <c r="Q4333" s="15" t="str">
        <f t="shared" si="67"/>
        <v>80 - BUSSU</v>
      </c>
      <c r="R4333" s="146">
        <v>44774</v>
      </c>
      <c r="S4333" s="146">
        <v>44805</v>
      </c>
      <c r="T4333" s="80" t="s">
        <v>213</v>
      </c>
    </row>
    <row r="4334" spans="14:20">
      <c r="N4334" s="80">
        <v>80</v>
      </c>
      <c r="O4334" s="80">
        <v>80156</v>
      </c>
      <c r="P4334" s="80" t="s">
        <v>4509</v>
      </c>
      <c r="Q4334" s="15" t="str">
        <f t="shared" si="67"/>
        <v>80 - BUSSY-LÈS-DAOURS</v>
      </c>
      <c r="R4334" s="146">
        <v>44807</v>
      </c>
      <c r="S4334" s="146">
        <v>44834</v>
      </c>
      <c r="T4334" s="80" t="s">
        <v>213</v>
      </c>
    </row>
    <row r="4335" spans="14:20">
      <c r="N4335" s="80">
        <v>80</v>
      </c>
      <c r="O4335" s="80">
        <v>80161</v>
      </c>
      <c r="P4335" s="80" t="s">
        <v>4510</v>
      </c>
      <c r="Q4335" s="15" t="str">
        <f t="shared" si="67"/>
        <v>80 - CAHON</v>
      </c>
      <c r="R4335" s="146">
        <v>44807</v>
      </c>
      <c r="S4335" s="146">
        <v>44874</v>
      </c>
      <c r="T4335" s="80" t="s">
        <v>213</v>
      </c>
    </row>
    <row r="4336" spans="14:20">
      <c r="N4336" s="80">
        <v>80</v>
      </c>
      <c r="O4336" s="80">
        <v>80163</v>
      </c>
      <c r="P4336" s="80" t="s">
        <v>4511</v>
      </c>
      <c r="Q4336" s="15" t="str">
        <f t="shared" si="67"/>
        <v>80 - CAMBRON</v>
      </c>
      <c r="R4336" s="146">
        <v>44807</v>
      </c>
      <c r="S4336" s="146">
        <v>44874</v>
      </c>
      <c r="T4336" s="80" t="s">
        <v>213</v>
      </c>
    </row>
    <row r="4337" spans="14:20">
      <c r="N4337" s="80">
        <v>80</v>
      </c>
      <c r="O4337" s="80">
        <v>80167</v>
      </c>
      <c r="P4337" s="80" t="s">
        <v>4512</v>
      </c>
      <c r="Q4337" s="15" t="str">
        <f t="shared" si="67"/>
        <v>80 - CANCHY</v>
      </c>
      <c r="R4337" s="146">
        <v>44807</v>
      </c>
      <c r="S4337" s="146">
        <v>44874</v>
      </c>
      <c r="T4337" s="80" t="s">
        <v>213</v>
      </c>
    </row>
    <row r="4338" spans="14:20">
      <c r="N4338" s="80">
        <v>80</v>
      </c>
      <c r="O4338" s="80">
        <v>80171</v>
      </c>
      <c r="P4338" s="80" t="s">
        <v>4513</v>
      </c>
      <c r="Q4338" s="15" t="str">
        <f t="shared" si="67"/>
        <v>80 - CAOURS</v>
      </c>
      <c r="R4338" s="146">
        <v>44807</v>
      </c>
      <c r="S4338" s="146">
        <v>44874</v>
      </c>
      <c r="T4338" s="80" t="s">
        <v>213</v>
      </c>
    </row>
    <row r="4339" spans="14:20">
      <c r="N4339" s="80">
        <v>80</v>
      </c>
      <c r="O4339" s="80">
        <v>80172</v>
      </c>
      <c r="P4339" s="80" t="s">
        <v>4514</v>
      </c>
      <c r="Q4339" s="15" t="str">
        <f t="shared" si="67"/>
        <v>80 - CAPPY</v>
      </c>
      <c r="R4339" s="146">
        <v>44774</v>
      </c>
      <c r="S4339" s="146">
        <v>44805</v>
      </c>
      <c r="T4339" s="80" t="s">
        <v>213</v>
      </c>
    </row>
    <row r="4340" spans="14:20">
      <c r="N4340" s="80">
        <v>80</v>
      </c>
      <c r="O4340" s="80">
        <v>80182</v>
      </c>
      <c r="P4340" s="80" t="s">
        <v>4515</v>
      </c>
      <c r="Q4340" s="15" t="str">
        <f t="shared" si="67"/>
        <v>80 - CAYEUX-SUR-MER</v>
      </c>
      <c r="R4340" s="146">
        <v>44714</v>
      </c>
      <c r="S4340" s="146">
        <v>44870</v>
      </c>
      <c r="T4340" s="80" t="s">
        <v>213</v>
      </c>
    </row>
    <row r="4341" spans="14:20">
      <c r="N4341" s="80">
        <v>80</v>
      </c>
      <c r="O4341" s="80">
        <v>80184</v>
      </c>
      <c r="P4341" s="80" t="s">
        <v>4516</v>
      </c>
      <c r="Q4341" s="15" t="str">
        <f t="shared" si="67"/>
        <v>80 - CERISY</v>
      </c>
      <c r="R4341" s="146">
        <v>44807</v>
      </c>
      <c r="S4341" s="146">
        <v>44834</v>
      </c>
      <c r="T4341" s="80" t="s">
        <v>213</v>
      </c>
    </row>
    <row r="4342" spans="14:20">
      <c r="N4342" s="80">
        <v>80</v>
      </c>
      <c r="O4342" s="80">
        <v>80192</v>
      </c>
      <c r="P4342" s="80" t="s">
        <v>4517</v>
      </c>
      <c r="Q4342" s="15" t="str">
        <f t="shared" si="67"/>
        <v>80 - CHIPILLY</v>
      </c>
      <c r="R4342" s="146">
        <v>44807</v>
      </c>
      <c r="S4342" s="146">
        <v>44834</v>
      </c>
      <c r="T4342" s="80" t="s">
        <v>213</v>
      </c>
    </row>
    <row r="4343" spans="14:20">
      <c r="N4343" s="80">
        <v>80</v>
      </c>
      <c r="O4343" s="80">
        <v>80194</v>
      </c>
      <c r="P4343" s="80" t="s">
        <v>4518</v>
      </c>
      <c r="Q4343" s="15" t="str">
        <f t="shared" si="67"/>
        <v>80 - CHUIGNES</v>
      </c>
      <c r="R4343" s="146">
        <v>44774</v>
      </c>
      <c r="S4343" s="146">
        <v>44805</v>
      </c>
      <c r="T4343" s="80" t="s">
        <v>213</v>
      </c>
    </row>
    <row r="4344" spans="14:20">
      <c r="N4344" s="80">
        <v>80</v>
      </c>
      <c r="O4344" s="80">
        <v>80199</v>
      </c>
      <c r="P4344" s="80" t="s">
        <v>4519</v>
      </c>
      <c r="Q4344" s="15" t="str">
        <f t="shared" si="67"/>
        <v>80 - CLÉRY-SUR-SOMME</v>
      </c>
      <c r="R4344" s="146">
        <v>44774</v>
      </c>
      <c r="S4344" s="146">
        <v>44805</v>
      </c>
      <c r="T4344" s="80" t="s">
        <v>213</v>
      </c>
    </row>
    <row r="4345" spans="14:20">
      <c r="N4345" s="80">
        <v>80</v>
      </c>
      <c r="O4345" s="80">
        <v>80204</v>
      </c>
      <c r="P4345" s="80" t="s">
        <v>4520</v>
      </c>
      <c r="Q4345" s="15" t="str">
        <f t="shared" si="67"/>
        <v>80 - COMBLES</v>
      </c>
      <c r="R4345" s="146">
        <v>44774</v>
      </c>
      <c r="S4345" s="146">
        <v>44805</v>
      </c>
      <c r="T4345" s="80" t="s">
        <v>213</v>
      </c>
    </row>
    <row r="4346" spans="14:20">
      <c r="N4346" s="80">
        <v>80</v>
      </c>
      <c r="O4346" s="80">
        <v>80207</v>
      </c>
      <c r="P4346" s="80" t="s">
        <v>4521</v>
      </c>
      <c r="Q4346" s="15" t="str">
        <f t="shared" si="67"/>
        <v>80 - CONTAY</v>
      </c>
      <c r="R4346" s="146">
        <v>44807</v>
      </c>
      <c r="S4346" s="146">
        <v>44834</v>
      </c>
      <c r="T4346" s="80" t="s">
        <v>213</v>
      </c>
    </row>
    <row r="4347" spans="14:20">
      <c r="N4347" s="80">
        <v>80</v>
      </c>
      <c r="O4347" s="80">
        <v>80212</v>
      </c>
      <c r="P4347" s="80" t="s">
        <v>4522</v>
      </c>
      <c r="Q4347" s="15" t="str">
        <f t="shared" si="67"/>
        <v>80 - CORBIE</v>
      </c>
      <c r="R4347" s="146">
        <v>44807</v>
      </c>
      <c r="S4347" s="146">
        <v>44834</v>
      </c>
      <c r="T4347" s="80" t="s">
        <v>213</v>
      </c>
    </row>
    <row r="4348" spans="14:20">
      <c r="N4348" s="80">
        <v>80</v>
      </c>
      <c r="O4348" s="80">
        <v>80222</v>
      </c>
      <c r="P4348" s="80" t="s">
        <v>4523</v>
      </c>
      <c r="Q4348" s="15" t="str">
        <f t="shared" si="67"/>
        <v>80 - CRÉCY-EN-PONTHIEU</v>
      </c>
      <c r="R4348" s="146">
        <v>44807</v>
      </c>
      <c r="S4348" s="146">
        <v>44874</v>
      </c>
      <c r="T4348" s="80" t="s">
        <v>213</v>
      </c>
    </row>
    <row r="4349" spans="14:20">
      <c r="N4349" s="80">
        <v>80</v>
      </c>
      <c r="O4349" s="80">
        <v>80228</v>
      </c>
      <c r="P4349" s="80" t="s">
        <v>4524</v>
      </c>
      <c r="Q4349" s="15" t="str">
        <f t="shared" si="67"/>
        <v>80 - LE CROTOY</v>
      </c>
      <c r="R4349" s="146">
        <v>44692</v>
      </c>
      <c r="S4349" s="146">
        <v>44870</v>
      </c>
      <c r="T4349" s="80" t="s">
        <v>213</v>
      </c>
    </row>
    <row r="4350" spans="14:20">
      <c r="N4350" s="80">
        <v>80</v>
      </c>
      <c r="O4350" s="80">
        <v>80231</v>
      </c>
      <c r="P4350" s="80" t="s">
        <v>4525</v>
      </c>
      <c r="Q4350" s="15" t="str">
        <f t="shared" si="67"/>
        <v>80 - CURLU</v>
      </c>
      <c r="R4350" s="146">
        <v>44774</v>
      </c>
      <c r="S4350" s="146">
        <v>44805</v>
      </c>
      <c r="T4350" s="80" t="s">
        <v>213</v>
      </c>
    </row>
    <row r="4351" spans="14:20">
      <c r="N4351" s="80">
        <v>80</v>
      </c>
      <c r="O4351" s="80">
        <v>80234</v>
      </c>
      <c r="P4351" s="80" t="s">
        <v>4526</v>
      </c>
      <c r="Q4351" s="15" t="str">
        <f t="shared" si="67"/>
        <v>80 - DAOURS</v>
      </c>
      <c r="R4351" s="146">
        <v>44807</v>
      </c>
      <c r="S4351" s="146">
        <v>44834</v>
      </c>
      <c r="T4351" s="80" t="s">
        <v>213</v>
      </c>
    </row>
    <row r="4352" spans="14:20">
      <c r="N4352" s="80">
        <v>80</v>
      </c>
      <c r="O4352" s="80">
        <v>80238</v>
      </c>
      <c r="P4352" s="80" t="s">
        <v>4527</v>
      </c>
      <c r="Q4352" s="15" t="str">
        <f t="shared" si="67"/>
        <v>80 - DERNANCOURT</v>
      </c>
      <c r="R4352" s="146">
        <v>44807</v>
      </c>
      <c r="S4352" s="146">
        <v>44834</v>
      </c>
      <c r="T4352" s="80" t="s">
        <v>213</v>
      </c>
    </row>
    <row r="4353" spans="14:20">
      <c r="N4353" s="80">
        <v>80</v>
      </c>
      <c r="O4353" s="80">
        <v>80240</v>
      </c>
      <c r="P4353" s="80" t="s">
        <v>4528</v>
      </c>
      <c r="Q4353" s="15" t="str">
        <f t="shared" si="67"/>
        <v>80 - DOINGT</v>
      </c>
      <c r="R4353" s="146">
        <v>44774</v>
      </c>
      <c r="S4353" s="146">
        <v>44805</v>
      </c>
      <c r="T4353" s="80" t="s">
        <v>213</v>
      </c>
    </row>
    <row r="4354" spans="14:20">
      <c r="N4354" s="80">
        <v>80</v>
      </c>
      <c r="O4354" s="80">
        <v>80247</v>
      </c>
      <c r="P4354" s="80" t="s">
        <v>4529</v>
      </c>
      <c r="Q4354" s="15" t="str">
        <f t="shared" si="67"/>
        <v>80 - DOMPIERRE-BECQUINCOURT</v>
      </c>
      <c r="R4354" s="146">
        <v>44774</v>
      </c>
      <c r="S4354" s="146">
        <v>44805</v>
      </c>
      <c r="T4354" s="80" t="s">
        <v>213</v>
      </c>
    </row>
    <row r="4355" spans="14:20">
      <c r="N4355" s="80">
        <v>80</v>
      </c>
      <c r="O4355" s="80">
        <v>80250</v>
      </c>
      <c r="P4355" s="80" t="s">
        <v>4530</v>
      </c>
      <c r="Q4355" s="15" t="str">
        <f t="shared" si="67"/>
        <v>80 - DOMVAST</v>
      </c>
      <c r="R4355" s="146">
        <v>44807</v>
      </c>
      <c r="S4355" s="146">
        <v>44874</v>
      </c>
      <c r="T4355" s="80" t="s">
        <v>213</v>
      </c>
    </row>
    <row r="4356" spans="14:20">
      <c r="N4356" s="80">
        <v>80</v>
      </c>
      <c r="O4356" s="80">
        <v>80258</v>
      </c>
      <c r="P4356" s="80" t="s">
        <v>4531</v>
      </c>
      <c r="Q4356" s="15" t="str">
        <f t="shared" si="67"/>
        <v>80 - DRIENCOURT</v>
      </c>
      <c r="R4356" s="146">
        <v>44774</v>
      </c>
      <c r="S4356" s="146">
        <v>44805</v>
      </c>
      <c r="T4356" s="80" t="s">
        <v>213</v>
      </c>
    </row>
    <row r="4357" spans="14:20">
      <c r="N4357" s="80">
        <v>80</v>
      </c>
      <c r="O4357" s="80">
        <v>80260</v>
      </c>
      <c r="P4357" s="80" t="s">
        <v>4532</v>
      </c>
      <c r="Q4357" s="15" t="str">
        <f t="shared" si="67"/>
        <v>80 - DRUCAT</v>
      </c>
      <c r="R4357" s="146">
        <v>44807</v>
      </c>
      <c r="S4357" s="146">
        <v>44874</v>
      </c>
      <c r="T4357" s="80" t="s">
        <v>213</v>
      </c>
    </row>
    <row r="4358" spans="14:20">
      <c r="N4358" s="80">
        <v>80</v>
      </c>
      <c r="O4358" s="80">
        <v>80264</v>
      </c>
      <c r="P4358" s="80" t="s">
        <v>4533</v>
      </c>
      <c r="Q4358" s="15" t="str">
        <f t="shared" si="67"/>
        <v>80 - ECLUSIER-VAUX</v>
      </c>
      <c r="R4358" s="146">
        <v>44774</v>
      </c>
      <c r="S4358" s="146">
        <v>44805</v>
      </c>
      <c r="T4358" s="80" t="s">
        <v>213</v>
      </c>
    </row>
    <row r="4359" spans="14:20">
      <c r="N4359" s="80">
        <v>80</v>
      </c>
      <c r="O4359" s="80">
        <v>80287</v>
      </c>
      <c r="P4359" s="80" t="s">
        <v>4534</v>
      </c>
      <c r="Q4359" s="15" t="str">
        <f t="shared" si="67"/>
        <v>80 - ESTRÉBOEUF</v>
      </c>
      <c r="R4359" s="146">
        <v>44819</v>
      </c>
      <c r="S4359" s="146">
        <v>44874</v>
      </c>
      <c r="T4359" s="80" t="s">
        <v>213</v>
      </c>
    </row>
    <row r="4360" spans="14:20">
      <c r="N4360" s="80">
        <v>80</v>
      </c>
      <c r="O4360" s="80">
        <v>80288</v>
      </c>
      <c r="P4360" s="80" t="s">
        <v>4535</v>
      </c>
      <c r="Q4360" s="15" t="str">
        <f t="shared" si="67"/>
        <v>80 - ESTREES-DENIECOURT</v>
      </c>
      <c r="R4360" s="146">
        <v>44774</v>
      </c>
      <c r="S4360" s="146">
        <v>44805</v>
      </c>
      <c r="T4360" s="80" t="s">
        <v>213</v>
      </c>
    </row>
    <row r="4361" spans="14:20">
      <c r="N4361" s="80">
        <v>80</v>
      </c>
      <c r="O4361" s="80">
        <v>80294</v>
      </c>
      <c r="P4361" s="80" t="s">
        <v>4536</v>
      </c>
      <c r="Q4361" s="15" t="str">
        <f t="shared" si="67"/>
        <v>80 - ETERPIGNY</v>
      </c>
      <c r="R4361" s="146">
        <v>44774</v>
      </c>
      <c r="S4361" s="146">
        <v>44805</v>
      </c>
      <c r="T4361" s="80" t="s">
        <v>213</v>
      </c>
    </row>
    <row r="4362" spans="14:20">
      <c r="N4362" s="80">
        <v>80</v>
      </c>
      <c r="O4362" s="80">
        <v>80295</v>
      </c>
      <c r="P4362" s="80" t="s">
        <v>4537</v>
      </c>
      <c r="Q4362" s="15" t="str">
        <f t="shared" si="67"/>
        <v>80 - ETINEHEM-MÉRICOURT</v>
      </c>
      <c r="R4362" s="146">
        <v>44807</v>
      </c>
      <c r="S4362" s="146">
        <v>44834</v>
      </c>
      <c r="T4362" s="80" t="s">
        <v>213</v>
      </c>
    </row>
    <row r="4363" spans="14:20">
      <c r="N4363" s="80">
        <v>80</v>
      </c>
      <c r="O4363" s="80">
        <v>80303</v>
      </c>
      <c r="P4363" s="80" t="s">
        <v>4538</v>
      </c>
      <c r="Q4363" s="15" t="str">
        <f t="shared" si="67"/>
        <v>80 - FAVIÈRES</v>
      </c>
      <c r="R4363" s="146">
        <v>44736</v>
      </c>
      <c r="S4363" s="146">
        <v>44874</v>
      </c>
      <c r="T4363" s="80" t="s">
        <v>213</v>
      </c>
    </row>
    <row r="4364" spans="14:20">
      <c r="N4364" s="80">
        <v>80</v>
      </c>
      <c r="O4364" s="80">
        <v>80304</v>
      </c>
      <c r="P4364" s="80" t="s">
        <v>4539</v>
      </c>
      <c r="Q4364" s="15" t="str">
        <f t="shared" ref="Q4364:Q4427" si="68">CONCATENATE(N4364," - ",P4364)</f>
        <v>80 - FAY</v>
      </c>
      <c r="R4364" s="146">
        <v>44774</v>
      </c>
      <c r="S4364" s="146">
        <v>44805</v>
      </c>
      <c r="T4364" s="80" t="s">
        <v>213</v>
      </c>
    </row>
    <row r="4365" spans="14:20">
      <c r="N4365" s="80">
        <v>80</v>
      </c>
      <c r="O4365" s="80">
        <v>80307</v>
      </c>
      <c r="P4365" s="80" t="s">
        <v>4540</v>
      </c>
      <c r="Q4365" s="15" t="str">
        <f t="shared" si="68"/>
        <v>80 - FEUILLÈRES</v>
      </c>
      <c r="R4365" s="146">
        <v>44774</v>
      </c>
      <c r="S4365" s="146">
        <v>44805</v>
      </c>
      <c r="T4365" s="80" t="s">
        <v>213</v>
      </c>
    </row>
    <row r="4366" spans="14:20">
      <c r="N4366" s="80">
        <v>80</v>
      </c>
      <c r="O4366" s="80">
        <v>80313</v>
      </c>
      <c r="P4366" s="80" t="s">
        <v>4541</v>
      </c>
      <c r="Q4366" s="15" t="str">
        <f t="shared" si="68"/>
        <v>80 - FLAUCOURT</v>
      </c>
      <c r="R4366" s="146">
        <v>44774</v>
      </c>
      <c r="S4366" s="146">
        <v>44805</v>
      </c>
      <c r="T4366" s="80" t="s">
        <v>213</v>
      </c>
    </row>
    <row r="4367" spans="14:20">
      <c r="N4367" s="80">
        <v>80</v>
      </c>
      <c r="O4367" s="80">
        <v>80325</v>
      </c>
      <c r="P4367" s="80" t="s">
        <v>4542</v>
      </c>
      <c r="Q4367" s="15" t="str">
        <f t="shared" si="68"/>
        <v>80 - FONTAINE-LÈS-CAPPY</v>
      </c>
      <c r="R4367" s="146">
        <v>44774</v>
      </c>
      <c r="S4367" s="146">
        <v>44805</v>
      </c>
      <c r="T4367" s="80" t="s">
        <v>213</v>
      </c>
    </row>
    <row r="4368" spans="14:20">
      <c r="N4368" s="80">
        <v>80</v>
      </c>
      <c r="O4368" s="80">
        <v>80327</v>
      </c>
      <c r="P4368" s="80" t="s">
        <v>4543</v>
      </c>
      <c r="Q4368" s="15" t="str">
        <f t="shared" si="68"/>
        <v>80 - FONTAINE-SUR-MAYE</v>
      </c>
      <c r="R4368" s="146">
        <v>44807</v>
      </c>
      <c r="S4368" s="146">
        <v>44874</v>
      </c>
      <c r="T4368" s="80" t="s">
        <v>213</v>
      </c>
    </row>
    <row r="4369" spans="14:20">
      <c r="N4369" s="80">
        <v>80</v>
      </c>
      <c r="O4369" s="80">
        <v>80331</v>
      </c>
      <c r="P4369" s="80" t="s">
        <v>4544</v>
      </c>
      <c r="Q4369" s="15" t="str">
        <f t="shared" si="68"/>
        <v>80 - FOREST-L’ABBAYE</v>
      </c>
      <c r="R4369" s="146">
        <v>44807</v>
      </c>
      <c r="S4369" s="146">
        <v>44874</v>
      </c>
      <c r="T4369" s="80" t="s">
        <v>213</v>
      </c>
    </row>
    <row r="4370" spans="14:20">
      <c r="N4370" s="80">
        <v>80</v>
      </c>
      <c r="O4370" s="80">
        <v>80332</v>
      </c>
      <c r="P4370" s="80" t="s">
        <v>4545</v>
      </c>
      <c r="Q4370" s="15" t="str">
        <f t="shared" si="68"/>
        <v>80 - FOREST-MONTIERS</v>
      </c>
      <c r="R4370" s="146">
        <v>44807</v>
      </c>
      <c r="S4370" s="146">
        <v>44874</v>
      </c>
      <c r="T4370" s="80" t="s">
        <v>213</v>
      </c>
    </row>
    <row r="4371" spans="14:20">
      <c r="N4371" s="80">
        <v>80</v>
      </c>
      <c r="O4371" s="80">
        <v>80333</v>
      </c>
      <c r="P4371" s="80" t="s">
        <v>4546</v>
      </c>
      <c r="Q4371" s="15" t="str">
        <f t="shared" si="68"/>
        <v>80 - FORT-MAHON-PLAGE</v>
      </c>
      <c r="R4371" s="146">
        <v>44692</v>
      </c>
      <c r="S4371" s="146">
        <v>44870</v>
      </c>
      <c r="T4371" s="80" t="s">
        <v>213</v>
      </c>
    </row>
    <row r="4372" spans="14:20">
      <c r="N4372" s="80">
        <v>80</v>
      </c>
      <c r="O4372" s="80">
        <v>80335</v>
      </c>
      <c r="P4372" s="80" t="s">
        <v>4547</v>
      </c>
      <c r="Q4372" s="15" t="str">
        <f t="shared" si="68"/>
        <v>80 - FOUCAUCOURT-EN-SANTERRE</v>
      </c>
      <c r="R4372" s="146">
        <v>44774</v>
      </c>
      <c r="S4372" s="146">
        <v>44805</v>
      </c>
      <c r="T4372" s="80" t="s">
        <v>213</v>
      </c>
    </row>
    <row r="4373" spans="14:20">
      <c r="N4373" s="80">
        <v>80</v>
      </c>
      <c r="O4373" s="80">
        <v>80338</v>
      </c>
      <c r="P4373" s="80" t="s">
        <v>4548</v>
      </c>
      <c r="Q4373" s="15" t="str">
        <f t="shared" si="68"/>
        <v>80 - FOUILLOY</v>
      </c>
      <c r="R4373" s="146">
        <v>44807</v>
      </c>
      <c r="S4373" s="146">
        <v>44834</v>
      </c>
      <c r="T4373" s="80" t="s">
        <v>213</v>
      </c>
    </row>
    <row r="4374" spans="14:20">
      <c r="N4374" s="80">
        <v>80</v>
      </c>
      <c r="O4374" s="80">
        <v>80350</v>
      </c>
      <c r="P4374" s="80" t="s">
        <v>4549</v>
      </c>
      <c r="Q4374" s="15" t="str">
        <f t="shared" si="68"/>
        <v>80 - FRANVILLERS</v>
      </c>
      <c r="R4374" s="146">
        <v>44807</v>
      </c>
      <c r="S4374" s="146">
        <v>44834</v>
      </c>
      <c r="T4374" s="80" t="s">
        <v>213</v>
      </c>
    </row>
    <row r="4375" spans="14:20">
      <c r="N4375" s="80">
        <v>80</v>
      </c>
      <c r="O4375" s="80">
        <v>80351</v>
      </c>
      <c r="P4375" s="80" t="s">
        <v>4550</v>
      </c>
      <c r="Q4375" s="15" t="str">
        <f t="shared" si="68"/>
        <v>80 - FRÉCHENCOURT</v>
      </c>
      <c r="R4375" s="146">
        <v>44807</v>
      </c>
      <c r="S4375" s="146">
        <v>44834</v>
      </c>
      <c r="T4375" s="80" t="s">
        <v>213</v>
      </c>
    </row>
    <row r="4376" spans="14:20">
      <c r="N4376" s="80">
        <v>80</v>
      </c>
      <c r="O4376" s="80">
        <v>80367</v>
      </c>
      <c r="P4376" s="80" t="s">
        <v>4551</v>
      </c>
      <c r="Q4376" s="15" t="str">
        <f t="shared" si="68"/>
        <v>80 - FRISE</v>
      </c>
      <c r="R4376" s="146">
        <v>44774</v>
      </c>
      <c r="S4376" s="146">
        <v>44805</v>
      </c>
      <c r="T4376" s="80" t="s">
        <v>213</v>
      </c>
    </row>
    <row r="4377" spans="14:20">
      <c r="N4377" s="80">
        <v>80</v>
      </c>
      <c r="O4377" s="80">
        <v>80371</v>
      </c>
      <c r="P4377" s="80" t="s">
        <v>4552</v>
      </c>
      <c r="Q4377" s="15" t="str">
        <f t="shared" si="68"/>
        <v>80 - FROYELLES</v>
      </c>
      <c r="R4377" s="146">
        <v>44807</v>
      </c>
      <c r="S4377" s="146">
        <v>44874</v>
      </c>
      <c r="T4377" s="80" t="s">
        <v>213</v>
      </c>
    </row>
    <row r="4378" spans="14:20">
      <c r="N4378" s="80">
        <v>80</v>
      </c>
      <c r="O4378" s="80">
        <v>80378</v>
      </c>
      <c r="P4378" s="80" t="s">
        <v>4553</v>
      </c>
      <c r="Q4378" s="15" t="str">
        <f t="shared" si="68"/>
        <v>80 - GINCHY</v>
      </c>
      <c r="R4378" s="146">
        <v>44774</v>
      </c>
      <c r="S4378" s="146">
        <v>44805</v>
      </c>
      <c r="T4378" s="80" t="s">
        <v>213</v>
      </c>
    </row>
    <row r="4379" spans="14:20">
      <c r="N4379" s="80">
        <v>80</v>
      </c>
      <c r="O4379" s="80">
        <v>80385</v>
      </c>
      <c r="P4379" s="80" t="s">
        <v>4554</v>
      </c>
      <c r="Q4379" s="15" t="str">
        <f t="shared" si="68"/>
        <v>80 - GRAND-LAVIERS</v>
      </c>
      <c r="R4379" s="146">
        <v>44807</v>
      </c>
      <c r="S4379" s="146">
        <v>44874</v>
      </c>
      <c r="T4379" s="80" t="s">
        <v>213</v>
      </c>
    </row>
    <row r="4380" spans="14:20">
      <c r="N4380" s="80">
        <v>80</v>
      </c>
      <c r="O4380" s="80">
        <v>80401</v>
      </c>
      <c r="P4380" s="80" t="s">
        <v>4555</v>
      </c>
      <c r="Q4380" s="15" t="str">
        <f t="shared" si="68"/>
        <v>80 - GUILLEMONT</v>
      </c>
      <c r="R4380" s="146">
        <v>44774</v>
      </c>
      <c r="S4380" s="146">
        <v>44805</v>
      </c>
      <c r="T4380" s="80" t="s">
        <v>213</v>
      </c>
    </row>
    <row r="4381" spans="14:20">
      <c r="N4381" s="80">
        <v>80</v>
      </c>
      <c r="O4381" s="80">
        <v>80411</v>
      </c>
      <c r="P4381" s="80" t="s">
        <v>4556</v>
      </c>
      <c r="Q4381" s="15" t="str">
        <f t="shared" si="68"/>
        <v>80 - LE HAMEL</v>
      </c>
      <c r="R4381" s="146">
        <v>44807</v>
      </c>
      <c r="S4381" s="146">
        <v>44834</v>
      </c>
      <c r="T4381" s="80" t="s">
        <v>213</v>
      </c>
    </row>
    <row r="4382" spans="14:20">
      <c r="N4382" s="80">
        <v>80</v>
      </c>
      <c r="O4382" s="80">
        <v>80412</v>
      </c>
      <c r="P4382" s="80" t="s">
        <v>4557</v>
      </c>
      <c r="Q4382" s="15" t="str">
        <f t="shared" si="68"/>
        <v>80 - HAMELET</v>
      </c>
      <c r="R4382" s="146">
        <v>44807</v>
      </c>
      <c r="S4382" s="146">
        <v>44834</v>
      </c>
      <c r="T4382" s="80" t="s">
        <v>213</v>
      </c>
    </row>
    <row r="4383" spans="14:20">
      <c r="N4383" s="80">
        <v>80</v>
      </c>
      <c r="O4383" s="80">
        <v>80418</v>
      </c>
      <c r="P4383" s="80" t="s">
        <v>4558</v>
      </c>
      <c r="Q4383" s="15" t="str">
        <f t="shared" si="68"/>
        <v>80 - HARDECOURT-AUX-BOIS</v>
      </c>
      <c r="R4383" s="146">
        <v>44774</v>
      </c>
      <c r="S4383" s="146">
        <v>44805</v>
      </c>
      <c r="T4383" s="80" t="s">
        <v>213</v>
      </c>
    </row>
    <row r="4384" spans="14:20">
      <c r="N4384" s="80">
        <v>80</v>
      </c>
      <c r="O4384" s="80">
        <v>80422</v>
      </c>
      <c r="P4384" s="80" t="s">
        <v>4559</v>
      </c>
      <c r="Q4384" s="15" t="str">
        <f t="shared" si="68"/>
        <v>80 - HAUTVILLERS-OUVILLE</v>
      </c>
      <c r="R4384" s="146">
        <v>44807</v>
      </c>
      <c r="S4384" s="146">
        <v>44874</v>
      </c>
      <c r="T4384" s="80" t="s">
        <v>213</v>
      </c>
    </row>
    <row r="4385" spans="14:20">
      <c r="N4385" s="80">
        <v>80</v>
      </c>
      <c r="O4385" s="80">
        <v>80426</v>
      </c>
      <c r="P4385" s="80" t="s">
        <v>4560</v>
      </c>
      <c r="Q4385" s="15" t="str">
        <f t="shared" si="68"/>
        <v>80 - HEILLY</v>
      </c>
      <c r="R4385" s="146">
        <v>44807</v>
      </c>
      <c r="S4385" s="146">
        <v>44834</v>
      </c>
      <c r="T4385" s="80" t="s">
        <v>213</v>
      </c>
    </row>
    <row r="4386" spans="14:20">
      <c r="N4386" s="80">
        <v>80</v>
      </c>
      <c r="O4386" s="80">
        <v>80428</v>
      </c>
      <c r="P4386" s="80" t="s">
        <v>4561</v>
      </c>
      <c r="Q4386" s="15" t="str">
        <f t="shared" si="68"/>
        <v>80 - HEM-MONACU</v>
      </c>
      <c r="R4386" s="146">
        <v>44774</v>
      </c>
      <c r="S4386" s="146">
        <v>44805</v>
      </c>
      <c r="T4386" s="80" t="s">
        <v>213</v>
      </c>
    </row>
    <row r="4387" spans="14:20">
      <c r="N4387" s="80">
        <v>80</v>
      </c>
      <c r="O4387" s="80">
        <v>80429</v>
      </c>
      <c r="P4387" s="80" t="s">
        <v>4562</v>
      </c>
      <c r="Q4387" s="15" t="str">
        <f t="shared" si="68"/>
        <v>80 - HÉNENCOURT</v>
      </c>
      <c r="R4387" s="146">
        <v>44807</v>
      </c>
      <c r="S4387" s="146">
        <v>44834</v>
      </c>
      <c r="T4387" s="80" t="s">
        <v>213</v>
      </c>
    </row>
    <row r="4388" spans="14:20">
      <c r="N4388" s="80">
        <v>80</v>
      </c>
      <c r="O4388" s="80">
        <v>80430</v>
      </c>
      <c r="P4388" s="80" t="s">
        <v>4563</v>
      </c>
      <c r="Q4388" s="15" t="str">
        <f t="shared" si="68"/>
        <v>80 - HERBÉCOURT</v>
      </c>
      <c r="R4388" s="146">
        <v>44774</v>
      </c>
      <c r="S4388" s="146">
        <v>44805</v>
      </c>
      <c r="T4388" s="80" t="s">
        <v>213</v>
      </c>
    </row>
    <row r="4389" spans="14:20">
      <c r="N4389" s="80">
        <v>80</v>
      </c>
      <c r="O4389" s="80">
        <v>80458</v>
      </c>
      <c r="P4389" s="80" t="s">
        <v>4564</v>
      </c>
      <c r="Q4389" s="15" t="str">
        <f t="shared" si="68"/>
        <v>80 - LAHOUSSOYE</v>
      </c>
      <c r="R4389" s="146">
        <v>44807</v>
      </c>
      <c r="S4389" s="146">
        <v>44834</v>
      </c>
      <c r="T4389" s="80" t="s">
        <v>213</v>
      </c>
    </row>
    <row r="4390" spans="14:20">
      <c r="N4390" s="80">
        <v>80</v>
      </c>
      <c r="O4390" s="80">
        <v>80462</v>
      </c>
      <c r="P4390" s="80" t="s">
        <v>4565</v>
      </c>
      <c r="Q4390" s="15" t="str">
        <f t="shared" si="68"/>
        <v>80 - LAMOTTE-BULEUX</v>
      </c>
      <c r="R4390" s="146">
        <v>44807</v>
      </c>
      <c r="S4390" s="146">
        <v>44874</v>
      </c>
      <c r="T4390" s="80" t="s">
        <v>213</v>
      </c>
    </row>
    <row r="4391" spans="14:20">
      <c r="N4391" s="80">
        <v>80</v>
      </c>
      <c r="O4391" s="80">
        <v>80463</v>
      </c>
      <c r="P4391" s="80" t="s">
        <v>4566</v>
      </c>
      <c r="Q4391" s="15" t="str">
        <f t="shared" si="68"/>
        <v>80 - LAMOTTE-WARFUSÉE</v>
      </c>
      <c r="R4391" s="146">
        <v>44807</v>
      </c>
      <c r="S4391" s="146">
        <v>44834</v>
      </c>
      <c r="T4391" s="80" t="s">
        <v>213</v>
      </c>
    </row>
    <row r="4392" spans="14:20">
      <c r="N4392" s="80">
        <v>80</v>
      </c>
      <c r="O4392" s="80">
        <v>80464</v>
      </c>
      <c r="P4392" s="80" t="s">
        <v>4567</v>
      </c>
      <c r="Q4392" s="15" t="str">
        <f t="shared" si="68"/>
        <v>80 - LANCHÈRES</v>
      </c>
      <c r="R4392" s="146">
        <v>44714</v>
      </c>
      <c r="S4392" s="146">
        <v>44870</v>
      </c>
      <c r="T4392" s="80" t="s">
        <v>213</v>
      </c>
    </row>
    <row r="4393" spans="14:20">
      <c r="N4393" s="80">
        <v>80</v>
      </c>
      <c r="O4393" s="80">
        <v>80468</v>
      </c>
      <c r="P4393" s="80" t="s">
        <v>4568</v>
      </c>
      <c r="Q4393" s="15" t="str">
        <f t="shared" si="68"/>
        <v>80 - LAVIÉVILLE</v>
      </c>
      <c r="R4393" s="146">
        <v>44807</v>
      </c>
      <c r="S4393" s="146">
        <v>44834</v>
      </c>
      <c r="T4393" s="80" t="s">
        <v>213</v>
      </c>
    </row>
    <row r="4394" spans="14:20">
      <c r="N4394" s="80">
        <v>80</v>
      </c>
      <c r="O4394" s="80">
        <v>80490</v>
      </c>
      <c r="P4394" s="80" t="s">
        <v>4569</v>
      </c>
      <c r="Q4394" s="15" t="str">
        <f t="shared" si="68"/>
        <v>80 - LONGUEVAL</v>
      </c>
      <c r="R4394" s="146">
        <v>44774</v>
      </c>
      <c r="S4394" s="146">
        <v>44805</v>
      </c>
      <c r="T4394" s="80" t="s">
        <v>213</v>
      </c>
    </row>
    <row r="4395" spans="14:20">
      <c r="N4395" s="80">
        <v>80</v>
      </c>
      <c r="O4395" s="80">
        <v>80496</v>
      </c>
      <c r="P4395" s="80" t="s">
        <v>4570</v>
      </c>
      <c r="Q4395" s="15" t="str">
        <f t="shared" si="68"/>
        <v>80 - MACHIEL</v>
      </c>
      <c r="R4395" s="146">
        <v>44807</v>
      </c>
      <c r="S4395" s="146">
        <v>44874</v>
      </c>
      <c r="T4395" s="80" t="s">
        <v>213</v>
      </c>
    </row>
    <row r="4396" spans="14:20">
      <c r="N4396" s="80">
        <v>80</v>
      </c>
      <c r="O4396" s="80">
        <v>80497</v>
      </c>
      <c r="P4396" s="80" t="s">
        <v>4571</v>
      </c>
      <c r="Q4396" s="15" t="str">
        <f t="shared" si="68"/>
        <v>80 - MACHY</v>
      </c>
      <c r="R4396" s="146">
        <v>44807</v>
      </c>
      <c r="S4396" s="146">
        <v>44874</v>
      </c>
      <c r="T4396" s="80" t="s">
        <v>213</v>
      </c>
    </row>
    <row r="4397" spans="14:20">
      <c r="N4397" s="80">
        <v>80</v>
      </c>
      <c r="O4397" s="80">
        <v>80505</v>
      </c>
      <c r="P4397" s="80" t="s">
        <v>4572</v>
      </c>
      <c r="Q4397" s="15" t="str">
        <f t="shared" si="68"/>
        <v>80 - CARNOY-MAMETZ</v>
      </c>
      <c r="R4397" s="146">
        <v>44774</v>
      </c>
      <c r="S4397" s="146">
        <v>44805</v>
      </c>
      <c r="T4397" s="80" t="s">
        <v>213</v>
      </c>
    </row>
    <row r="4398" spans="14:20">
      <c r="N4398" s="80">
        <v>80</v>
      </c>
      <c r="O4398" s="80">
        <v>80513</v>
      </c>
      <c r="P4398" s="80" t="s">
        <v>4573</v>
      </c>
      <c r="Q4398" s="15" t="str">
        <f t="shared" si="68"/>
        <v>80 - MARICOURT</v>
      </c>
      <c r="R4398" s="146">
        <v>44774</v>
      </c>
      <c r="S4398" s="146">
        <v>44805</v>
      </c>
      <c r="T4398" s="80" t="s">
        <v>213</v>
      </c>
    </row>
    <row r="4399" spans="14:20">
      <c r="N4399" s="80">
        <v>80</v>
      </c>
      <c r="O4399" s="80">
        <v>80521</v>
      </c>
      <c r="P4399" s="80" t="s">
        <v>4574</v>
      </c>
      <c r="Q4399" s="15" t="str">
        <f t="shared" si="68"/>
        <v>80 - MAUREPAS</v>
      </c>
      <c r="R4399" s="146">
        <v>44774</v>
      </c>
      <c r="S4399" s="146">
        <v>44805</v>
      </c>
      <c r="T4399" s="80" t="s">
        <v>213</v>
      </c>
    </row>
    <row r="4400" spans="14:20">
      <c r="N4400" s="80">
        <v>80</v>
      </c>
      <c r="O4400" s="80">
        <v>80523</v>
      </c>
      <c r="P4400" s="80" t="s">
        <v>4575</v>
      </c>
      <c r="Q4400" s="15" t="str">
        <f t="shared" si="68"/>
        <v>80 - MÉAULTE</v>
      </c>
      <c r="R4400" s="146">
        <v>44807</v>
      </c>
      <c r="S4400" s="146">
        <v>44834</v>
      </c>
      <c r="T4400" s="80" t="s">
        <v>213</v>
      </c>
    </row>
    <row r="4401" spans="14:20">
      <c r="N4401" s="80">
        <v>80</v>
      </c>
      <c r="O4401" s="80">
        <v>80530</v>
      </c>
      <c r="P4401" s="80" t="s">
        <v>4576</v>
      </c>
      <c r="Q4401" s="15" t="str">
        <f t="shared" si="68"/>
        <v>80 - MÉRICOURT-L’ABBÉ</v>
      </c>
      <c r="R4401" s="146">
        <v>44807</v>
      </c>
      <c r="S4401" s="146">
        <v>44834</v>
      </c>
      <c r="T4401" s="80" t="s">
        <v>213</v>
      </c>
    </row>
    <row r="4402" spans="14:20">
      <c r="N4402" s="80">
        <v>80</v>
      </c>
      <c r="O4402" s="80">
        <v>80533</v>
      </c>
      <c r="P4402" s="80" t="s">
        <v>4577</v>
      </c>
      <c r="Q4402" s="15" t="str">
        <f t="shared" si="68"/>
        <v>80 - MERS-LES-BAINS</v>
      </c>
      <c r="R4402" s="146">
        <v>44714</v>
      </c>
      <c r="S4402" s="146">
        <v>44855</v>
      </c>
      <c r="T4402" s="80" t="s">
        <v>213</v>
      </c>
    </row>
    <row r="4403" spans="14:20">
      <c r="N4403" s="80">
        <v>80</v>
      </c>
      <c r="O4403" s="80">
        <v>80536</v>
      </c>
      <c r="P4403" s="80" t="s">
        <v>4578</v>
      </c>
      <c r="Q4403" s="15" t="str">
        <f t="shared" si="68"/>
        <v>80 - MESNIL-BRUNTEL</v>
      </c>
      <c r="R4403" s="146">
        <v>44774</v>
      </c>
      <c r="S4403" s="146">
        <v>44805</v>
      </c>
      <c r="T4403" s="80" t="s">
        <v>213</v>
      </c>
    </row>
    <row r="4404" spans="14:20">
      <c r="N4404" s="80">
        <v>80</v>
      </c>
      <c r="O4404" s="80">
        <v>80546</v>
      </c>
      <c r="P4404" s="80" t="s">
        <v>4579</v>
      </c>
      <c r="Q4404" s="15" t="str">
        <f t="shared" si="68"/>
        <v>80 - MIANNAY</v>
      </c>
      <c r="R4404" s="146">
        <v>44819</v>
      </c>
      <c r="S4404" s="146">
        <v>44874</v>
      </c>
      <c r="T4404" s="80" t="s">
        <v>213</v>
      </c>
    </row>
    <row r="4405" spans="14:20">
      <c r="N4405" s="80">
        <v>80</v>
      </c>
      <c r="O4405" s="80">
        <v>80547</v>
      </c>
      <c r="P4405" s="80" t="s">
        <v>4580</v>
      </c>
      <c r="Q4405" s="15" t="str">
        <f t="shared" si="68"/>
        <v>80 - MILLENCOURT</v>
      </c>
      <c r="R4405" s="146">
        <v>44807</v>
      </c>
      <c r="S4405" s="146">
        <v>44834</v>
      </c>
      <c r="T4405" s="80" t="s">
        <v>213</v>
      </c>
    </row>
    <row r="4406" spans="14:20">
      <c r="N4406" s="80">
        <v>80</v>
      </c>
      <c r="O4406" s="80">
        <v>80548</v>
      </c>
      <c r="P4406" s="80" t="s">
        <v>4581</v>
      </c>
      <c r="Q4406" s="15" t="str">
        <f t="shared" si="68"/>
        <v>80 - MILLENCOURT-EN-PONTHIEU</v>
      </c>
      <c r="R4406" s="146">
        <v>44807</v>
      </c>
      <c r="S4406" s="146">
        <v>44874</v>
      </c>
      <c r="T4406" s="80" t="s">
        <v>213</v>
      </c>
    </row>
    <row r="4407" spans="14:20">
      <c r="N4407" s="80">
        <v>80</v>
      </c>
      <c r="O4407" s="80">
        <v>80552</v>
      </c>
      <c r="P4407" s="80" t="s">
        <v>4582</v>
      </c>
      <c r="Q4407" s="15" t="str">
        <f t="shared" si="68"/>
        <v>80 - MOISLAINS</v>
      </c>
      <c r="R4407" s="146">
        <v>44774</v>
      </c>
      <c r="S4407" s="146">
        <v>44805</v>
      </c>
      <c r="T4407" s="80" t="s">
        <v>213</v>
      </c>
    </row>
    <row r="4408" spans="14:20">
      <c r="N4408" s="80">
        <v>80</v>
      </c>
      <c r="O4408" s="80">
        <v>80556</v>
      </c>
      <c r="P4408" s="80" t="s">
        <v>4583</v>
      </c>
      <c r="Q4408" s="15" t="str">
        <f t="shared" si="68"/>
        <v>80 - MONS-BOUBERT</v>
      </c>
      <c r="R4408" s="146">
        <v>44819</v>
      </c>
      <c r="S4408" s="146">
        <v>44874</v>
      </c>
      <c r="T4408" s="80" t="s">
        <v>213</v>
      </c>
    </row>
    <row r="4409" spans="14:20">
      <c r="N4409" s="80">
        <v>80</v>
      </c>
      <c r="O4409" s="80">
        <v>80560</v>
      </c>
      <c r="P4409" s="80" t="s">
        <v>4584</v>
      </c>
      <c r="Q4409" s="15" t="str">
        <f t="shared" si="68"/>
        <v>80 - MONTAUBAN-DE-PICARDIE</v>
      </c>
      <c r="R4409" s="146">
        <v>44774</v>
      </c>
      <c r="S4409" s="146">
        <v>44805</v>
      </c>
      <c r="T4409" s="80" t="s">
        <v>213</v>
      </c>
    </row>
    <row r="4410" spans="14:20">
      <c r="N4410" s="80">
        <v>80</v>
      </c>
      <c r="O4410" s="80">
        <v>80562</v>
      </c>
      <c r="P4410" s="80" t="s">
        <v>4585</v>
      </c>
      <c r="Q4410" s="15" t="str">
        <f t="shared" si="68"/>
        <v>80 - MONTIGNY-SUR-L’HALLUE</v>
      </c>
      <c r="R4410" s="146">
        <v>44807</v>
      </c>
      <c r="S4410" s="146">
        <v>44834</v>
      </c>
      <c r="T4410" s="80" t="s">
        <v>213</v>
      </c>
    </row>
    <row r="4411" spans="14:20">
      <c r="N4411" s="80">
        <v>80</v>
      </c>
      <c r="O4411" s="80">
        <v>80569</v>
      </c>
      <c r="P4411" s="80" t="s">
        <v>4586</v>
      </c>
      <c r="Q4411" s="15" t="str">
        <f t="shared" si="68"/>
        <v>80 - MORCOURT</v>
      </c>
      <c r="R4411" s="146">
        <v>44807</v>
      </c>
      <c r="S4411" s="146">
        <v>44834</v>
      </c>
      <c r="T4411" s="80" t="s">
        <v>213</v>
      </c>
    </row>
    <row r="4412" spans="14:20">
      <c r="N4412" s="80">
        <v>80</v>
      </c>
      <c r="O4412" s="80">
        <v>80572</v>
      </c>
      <c r="P4412" s="80" t="s">
        <v>4587</v>
      </c>
      <c r="Q4412" s="15" t="str">
        <f t="shared" si="68"/>
        <v>80 - MORLANCOURT</v>
      </c>
      <c r="R4412" s="146">
        <v>44807</v>
      </c>
      <c r="S4412" s="146">
        <v>44834</v>
      </c>
      <c r="T4412" s="80" t="s">
        <v>213</v>
      </c>
    </row>
    <row r="4413" spans="14:20">
      <c r="N4413" s="80">
        <v>80</v>
      </c>
      <c r="O4413" s="80">
        <v>80588</v>
      </c>
      <c r="P4413" s="80" t="s">
        <v>4588</v>
      </c>
      <c r="Q4413" s="15" t="str">
        <f t="shared" si="68"/>
        <v>80 - NEUFMOULIN</v>
      </c>
      <c r="R4413" s="146">
        <v>44807</v>
      </c>
      <c r="S4413" s="146">
        <v>44874</v>
      </c>
      <c r="T4413" s="80" t="s">
        <v>213</v>
      </c>
    </row>
    <row r="4414" spans="14:20">
      <c r="N4414" s="80">
        <v>80</v>
      </c>
      <c r="O4414" s="80">
        <v>80590</v>
      </c>
      <c r="P4414" s="80" t="s">
        <v>4589</v>
      </c>
      <c r="Q4414" s="15" t="str">
        <f t="shared" si="68"/>
        <v>80 - NEUILLY-L’HÔPITAL</v>
      </c>
      <c r="R4414" s="146">
        <v>44807</v>
      </c>
      <c r="S4414" s="146">
        <v>44874</v>
      </c>
      <c r="T4414" s="80" t="s">
        <v>213</v>
      </c>
    </row>
    <row r="4415" spans="14:20">
      <c r="N4415" s="80">
        <v>80</v>
      </c>
      <c r="O4415" s="80">
        <v>80598</v>
      </c>
      <c r="P4415" s="80" t="s">
        <v>4590</v>
      </c>
      <c r="Q4415" s="15" t="str">
        <f t="shared" si="68"/>
        <v>80 - NOUVION</v>
      </c>
      <c r="R4415" s="146">
        <v>44807</v>
      </c>
      <c r="S4415" s="146">
        <v>44874</v>
      </c>
      <c r="T4415" s="80" t="s">
        <v>213</v>
      </c>
    </row>
    <row r="4416" spans="14:20">
      <c r="N4416" s="80">
        <v>80</v>
      </c>
      <c r="O4416" s="80">
        <v>80600</v>
      </c>
      <c r="P4416" s="80" t="s">
        <v>4591</v>
      </c>
      <c r="Q4416" s="15" t="str">
        <f t="shared" si="68"/>
        <v>80 - NOYELLES-SUR-MER</v>
      </c>
      <c r="R4416" s="146">
        <v>44807</v>
      </c>
      <c r="S4416" s="146">
        <v>44874</v>
      </c>
      <c r="T4416" s="80" t="s">
        <v>213</v>
      </c>
    </row>
    <row r="4417" spans="14:20">
      <c r="N4417" s="80">
        <v>80</v>
      </c>
      <c r="O4417" s="80">
        <v>80618</v>
      </c>
      <c r="P4417" s="80" t="s">
        <v>4592</v>
      </c>
      <c r="Q4417" s="15" t="str">
        <f t="shared" si="68"/>
        <v>80 - PENDÉ</v>
      </c>
      <c r="R4417" s="146">
        <v>44714</v>
      </c>
      <c r="S4417" s="146">
        <v>44870</v>
      </c>
      <c r="T4417" s="80" t="s">
        <v>213</v>
      </c>
    </row>
    <row r="4418" spans="14:20">
      <c r="N4418" s="80">
        <v>80</v>
      </c>
      <c r="O4418" s="80">
        <v>80620</v>
      </c>
      <c r="P4418" s="80" t="s">
        <v>4593</v>
      </c>
      <c r="Q4418" s="15" t="str">
        <f t="shared" si="68"/>
        <v>80 - PÉRONNE</v>
      </c>
      <c r="R4418" s="146">
        <v>44774</v>
      </c>
      <c r="S4418" s="146">
        <v>44805</v>
      </c>
      <c r="T4418" s="80" t="s">
        <v>213</v>
      </c>
    </row>
    <row r="4419" spans="14:20">
      <c r="N4419" s="80">
        <v>80</v>
      </c>
      <c r="O4419" s="80">
        <v>80633</v>
      </c>
      <c r="P4419" s="80" t="s">
        <v>4594</v>
      </c>
      <c r="Q4419" s="15" t="str">
        <f t="shared" si="68"/>
        <v>80 - PONTHOILE</v>
      </c>
      <c r="R4419" s="146">
        <v>44807</v>
      </c>
      <c r="S4419" s="146">
        <v>44874</v>
      </c>
      <c r="T4419" s="80" t="s">
        <v>213</v>
      </c>
    </row>
    <row r="4420" spans="14:20">
      <c r="N4420" s="80">
        <v>80</v>
      </c>
      <c r="O4420" s="80">
        <v>80634</v>
      </c>
      <c r="P4420" s="80" t="s">
        <v>4595</v>
      </c>
      <c r="Q4420" s="15" t="str">
        <f t="shared" si="68"/>
        <v>80 - PONT-NOYELLES</v>
      </c>
      <c r="R4420" s="146">
        <v>44807</v>
      </c>
      <c r="S4420" s="146">
        <v>44834</v>
      </c>
      <c r="T4420" s="80" t="s">
        <v>213</v>
      </c>
    </row>
    <row r="4421" spans="14:20">
      <c r="N4421" s="80">
        <v>80</v>
      </c>
      <c r="O4421" s="80">
        <v>80637</v>
      </c>
      <c r="P4421" s="80" t="s">
        <v>4596</v>
      </c>
      <c r="Q4421" s="15" t="str">
        <f t="shared" si="68"/>
        <v>80 - PORT-LE-GRAND</v>
      </c>
      <c r="R4421" s="146">
        <v>44807</v>
      </c>
      <c r="S4421" s="146">
        <v>44874</v>
      </c>
      <c r="T4421" s="80" t="s">
        <v>213</v>
      </c>
    </row>
    <row r="4422" spans="14:20">
      <c r="N4422" s="80">
        <v>80</v>
      </c>
      <c r="O4422" s="80">
        <v>80649</v>
      </c>
      <c r="P4422" s="80" t="s">
        <v>4597</v>
      </c>
      <c r="Q4422" s="15" t="str">
        <f t="shared" si="68"/>
        <v>80 - QUEND</v>
      </c>
      <c r="R4422" s="146">
        <v>44692</v>
      </c>
      <c r="S4422" s="146">
        <v>44870</v>
      </c>
      <c r="T4422" s="80" t="s">
        <v>213</v>
      </c>
    </row>
    <row r="4423" spans="14:20">
      <c r="N4423" s="80">
        <v>80</v>
      </c>
      <c r="O4423" s="80">
        <v>80650</v>
      </c>
      <c r="P4423" s="80" t="s">
        <v>4598</v>
      </c>
      <c r="Q4423" s="15" t="str">
        <f t="shared" si="68"/>
        <v>80 - QUERRIEU</v>
      </c>
      <c r="R4423" s="146">
        <v>44807</v>
      </c>
      <c r="S4423" s="146">
        <v>44834</v>
      </c>
      <c r="T4423" s="80" t="s">
        <v>213</v>
      </c>
    </row>
    <row r="4424" spans="14:20">
      <c r="N4424" s="80">
        <v>80</v>
      </c>
      <c r="O4424" s="80">
        <v>80654</v>
      </c>
      <c r="P4424" s="80" t="s">
        <v>4599</v>
      </c>
      <c r="Q4424" s="15" t="str">
        <f t="shared" si="68"/>
        <v>80 - QUESNOY-LE-MONTANT</v>
      </c>
      <c r="R4424" s="146">
        <v>44819</v>
      </c>
      <c r="S4424" s="146">
        <v>44874</v>
      </c>
      <c r="T4424" s="80" t="s">
        <v>213</v>
      </c>
    </row>
    <row r="4425" spans="14:20">
      <c r="N4425" s="80">
        <v>80</v>
      </c>
      <c r="O4425" s="80">
        <v>80664</v>
      </c>
      <c r="P4425" s="80" t="s">
        <v>4600</v>
      </c>
      <c r="Q4425" s="15" t="str">
        <f t="shared" si="68"/>
        <v>80 - RANCOURT</v>
      </c>
      <c r="R4425" s="146">
        <v>44774</v>
      </c>
      <c r="S4425" s="146">
        <v>44805</v>
      </c>
      <c r="T4425" s="80" t="s">
        <v>213</v>
      </c>
    </row>
    <row r="4426" spans="14:20">
      <c r="N4426" s="80">
        <v>80</v>
      </c>
      <c r="O4426" s="80">
        <v>80672</v>
      </c>
      <c r="P4426" s="80" t="s">
        <v>4601</v>
      </c>
      <c r="Q4426" s="15" t="str">
        <f t="shared" si="68"/>
        <v>80 - RIBEMONT-SUR-ANCRE</v>
      </c>
      <c r="R4426" s="146">
        <v>44807</v>
      </c>
      <c r="S4426" s="146">
        <v>44834</v>
      </c>
      <c r="T4426" s="80" t="s">
        <v>213</v>
      </c>
    </row>
    <row r="4427" spans="14:20">
      <c r="N4427" s="80">
        <v>80</v>
      </c>
      <c r="O4427" s="80">
        <v>80688</v>
      </c>
      <c r="P4427" s="80" t="s">
        <v>4602</v>
      </c>
      <c r="Q4427" s="15" t="str">
        <f t="shared" si="68"/>
        <v>80 - RUE</v>
      </c>
      <c r="R4427" s="146">
        <v>44744</v>
      </c>
      <c r="S4427" s="146">
        <v>44870</v>
      </c>
      <c r="T4427" s="80" t="s">
        <v>213</v>
      </c>
    </row>
    <row r="4428" spans="14:20">
      <c r="N4428" s="80">
        <v>80</v>
      </c>
      <c r="O4428" s="80">
        <v>80691</v>
      </c>
      <c r="P4428" s="80" t="s">
        <v>4603</v>
      </c>
      <c r="Q4428" s="15" t="str">
        <f t="shared" ref="Q4428:Q4491" si="69">CONCATENATE(N4428," - ",P4428)</f>
        <v>80 - SAIGNEVILLE</v>
      </c>
      <c r="R4428" s="146">
        <v>44807</v>
      </c>
      <c r="S4428" s="146">
        <v>44874</v>
      </c>
      <c r="T4428" s="80" t="s">
        <v>213</v>
      </c>
    </row>
    <row r="4429" spans="14:20">
      <c r="N4429" s="80">
        <v>80</v>
      </c>
      <c r="O4429" s="80">
        <v>80692</v>
      </c>
      <c r="P4429" s="80" t="s">
        <v>4604</v>
      </c>
      <c r="Q4429" s="15" t="str">
        <f t="shared" si="69"/>
        <v>80 - SAILLY-FLIBEAUCOURT</v>
      </c>
      <c r="R4429" s="146">
        <v>44807</v>
      </c>
      <c r="S4429" s="146">
        <v>44874</v>
      </c>
      <c r="T4429" s="80" t="s">
        <v>213</v>
      </c>
    </row>
    <row r="4430" spans="14:20">
      <c r="N4430" s="80">
        <v>80</v>
      </c>
      <c r="O4430" s="80">
        <v>80693</v>
      </c>
      <c r="P4430" s="80" t="s">
        <v>4605</v>
      </c>
      <c r="Q4430" s="15" t="str">
        <f t="shared" si="69"/>
        <v>80 - SAILLY-LAURETTE</v>
      </c>
      <c r="R4430" s="146">
        <v>44807</v>
      </c>
      <c r="S4430" s="146">
        <v>44834</v>
      </c>
      <c r="T4430" s="80" t="s">
        <v>213</v>
      </c>
    </row>
    <row r="4431" spans="14:20">
      <c r="N4431" s="80">
        <v>80</v>
      </c>
      <c r="O4431" s="80">
        <v>80694</v>
      </c>
      <c r="P4431" s="80" t="s">
        <v>4606</v>
      </c>
      <c r="Q4431" s="15" t="str">
        <f t="shared" si="69"/>
        <v>80 - SAILLY-LE-SEC</v>
      </c>
      <c r="R4431" s="146">
        <v>44807</v>
      </c>
      <c r="S4431" s="146">
        <v>44834</v>
      </c>
      <c r="T4431" s="80" t="s">
        <v>213</v>
      </c>
    </row>
    <row r="4432" spans="14:20">
      <c r="N4432" s="80">
        <v>80</v>
      </c>
      <c r="O4432" s="80">
        <v>80695</v>
      </c>
      <c r="P4432" s="80" t="s">
        <v>4607</v>
      </c>
      <c r="Q4432" s="15" t="str">
        <f t="shared" si="69"/>
        <v>80 - SAILLY-SAILLISEL</v>
      </c>
      <c r="R4432" s="146">
        <v>44774</v>
      </c>
      <c r="S4432" s="146">
        <v>44805</v>
      </c>
      <c r="T4432" s="80" t="s">
        <v>213</v>
      </c>
    </row>
    <row r="4433" spans="14:20">
      <c r="N4433" s="80">
        <v>80</v>
      </c>
      <c r="O4433" s="80">
        <v>80704</v>
      </c>
      <c r="P4433" s="80" t="s">
        <v>4608</v>
      </c>
      <c r="Q4433" s="15" t="str">
        <f t="shared" si="69"/>
        <v>80 - SAINT-GRATIEN</v>
      </c>
      <c r="R4433" s="146">
        <v>44807</v>
      </c>
      <c r="S4433" s="146">
        <v>44834</v>
      </c>
      <c r="T4433" s="80" t="s">
        <v>213</v>
      </c>
    </row>
    <row r="4434" spans="14:20">
      <c r="N4434" s="80">
        <v>80</v>
      </c>
      <c r="O4434" s="80">
        <v>80713</v>
      </c>
      <c r="P4434" s="80" t="s">
        <v>4609</v>
      </c>
      <c r="Q4434" s="15" t="str">
        <f t="shared" si="69"/>
        <v>80 - SAINT-QUENTIN-EN-TOURMONT</v>
      </c>
      <c r="R4434" s="146">
        <v>44692</v>
      </c>
      <c r="S4434" s="146">
        <v>44870</v>
      </c>
      <c r="T4434" s="80" t="s">
        <v>213</v>
      </c>
    </row>
    <row r="4435" spans="14:20">
      <c r="N4435" s="80">
        <v>80</v>
      </c>
      <c r="O4435" s="80">
        <v>80714</v>
      </c>
      <c r="P4435" s="80" t="s">
        <v>4610</v>
      </c>
      <c r="Q4435" s="15" t="str">
        <f t="shared" si="69"/>
        <v>80 - SAINT-QUENTIN-LA-MOTTE-CROIX-AU-BAILLY</v>
      </c>
      <c r="R4435" s="146">
        <v>44714</v>
      </c>
      <c r="S4435" s="146">
        <v>44855</v>
      </c>
      <c r="T4435" s="80" t="s">
        <v>213</v>
      </c>
    </row>
    <row r="4436" spans="14:20">
      <c r="N4436" s="80">
        <v>80</v>
      </c>
      <c r="O4436" s="80">
        <v>80721</v>
      </c>
      <c r="P4436" s="80" t="s">
        <v>4611</v>
      </c>
      <c r="Q4436" s="15" t="str">
        <f t="shared" si="69"/>
        <v>80 - SAINT-VALÉRY-SUR-SOMME</v>
      </c>
      <c r="R4436" s="146">
        <v>44714</v>
      </c>
      <c r="S4436" s="146">
        <v>44870</v>
      </c>
      <c r="T4436" s="80" t="s">
        <v>213</v>
      </c>
    </row>
    <row r="4437" spans="14:20">
      <c r="N4437" s="80">
        <v>80</v>
      </c>
      <c r="O4437" s="80">
        <v>80733</v>
      </c>
      <c r="P4437" s="80" t="s">
        <v>4612</v>
      </c>
      <c r="Q4437" s="15" t="str">
        <f t="shared" si="69"/>
        <v>80 - SENLIS-LE-SEC</v>
      </c>
      <c r="R4437" s="146">
        <v>44807</v>
      </c>
      <c r="S4437" s="146">
        <v>44834</v>
      </c>
      <c r="T4437" s="80" t="s">
        <v>213</v>
      </c>
    </row>
    <row r="4438" spans="14:20">
      <c r="N4438" s="80">
        <v>80</v>
      </c>
      <c r="O4438" s="80">
        <v>80743</v>
      </c>
      <c r="P4438" s="80" t="s">
        <v>342</v>
      </c>
      <c r="Q4438" s="15" t="str">
        <f t="shared" si="69"/>
        <v>80 - SUZANNE</v>
      </c>
      <c r="R4438" s="146">
        <v>44774</v>
      </c>
      <c r="S4438" s="146">
        <v>44805</v>
      </c>
      <c r="T4438" s="80" t="s">
        <v>213</v>
      </c>
    </row>
    <row r="4439" spans="14:20">
      <c r="N4439" s="80">
        <v>80</v>
      </c>
      <c r="O4439" s="80">
        <v>80763</v>
      </c>
      <c r="P4439" s="80" t="s">
        <v>4613</v>
      </c>
      <c r="Q4439" s="15" t="str">
        <f t="shared" si="69"/>
        <v>80 - LE TITRE</v>
      </c>
      <c r="R4439" s="146">
        <v>44807</v>
      </c>
      <c r="S4439" s="146">
        <v>44874</v>
      </c>
      <c r="T4439" s="80" t="s">
        <v>213</v>
      </c>
    </row>
    <row r="4440" spans="14:20">
      <c r="N4440" s="80">
        <v>80</v>
      </c>
      <c r="O4440" s="80">
        <v>80769</v>
      </c>
      <c r="P4440" s="80" t="s">
        <v>4614</v>
      </c>
      <c r="Q4440" s="15" t="str">
        <f t="shared" si="69"/>
        <v>80 - TREUX</v>
      </c>
      <c r="R4440" s="146">
        <v>44807</v>
      </c>
      <c r="S4440" s="146">
        <v>44834</v>
      </c>
      <c r="T4440" s="80" t="s">
        <v>213</v>
      </c>
    </row>
    <row r="4441" spans="14:20">
      <c r="N4441" s="80">
        <v>80</v>
      </c>
      <c r="O4441" s="80">
        <v>80773</v>
      </c>
      <c r="P4441" s="80" t="s">
        <v>4615</v>
      </c>
      <c r="Q4441" s="15" t="str">
        <f t="shared" si="69"/>
        <v>80 - VADENCOURT</v>
      </c>
      <c r="R4441" s="146">
        <v>44807</v>
      </c>
      <c r="S4441" s="146">
        <v>44834</v>
      </c>
      <c r="T4441" s="80" t="s">
        <v>213</v>
      </c>
    </row>
    <row r="4442" spans="14:20">
      <c r="N4442" s="80">
        <v>80</v>
      </c>
      <c r="O4442" s="80">
        <v>80774</v>
      </c>
      <c r="P4442" s="80" t="s">
        <v>4616</v>
      </c>
      <c r="Q4442" s="15" t="str">
        <f t="shared" si="69"/>
        <v>80 - VAIRE-SOUS-CORBIE</v>
      </c>
      <c r="R4442" s="146">
        <v>44807</v>
      </c>
      <c r="S4442" s="146">
        <v>44834</v>
      </c>
      <c r="T4442" s="80" t="s">
        <v>213</v>
      </c>
    </row>
    <row r="4443" spans="14:20">
      <c r="N4443" s="80">
        <v>80</v>
      </c>
      <c r="O4443" s="80">
        <v>80784</v>
      </c>
      <c r="P4443" s="80" t="s">
        <v>4617</v>
      </c>
      <c r="Q4443" s="15" t="str">
        <f t="shared" si="69"/>
        <v>80 - VAUX-SUR-SOMME</v>
      </c>
      <c r="R4443" s="146">
        <v>44807</v>
      </c>
      <c r="S4443" s="146">
        <v>44834</v>
      </c>
      <c r="T4443" s="80" t="s">
        <v>213</v>
      </c>
    </row>
    <row r="4444" spans="14:20">
      <c r="N4444" s="80">
        <v>80</v>
      </c>
      <c r="O4444" s="80">
        <v>80785</v>
      </c>
      <c r="P4444" s="80" t="s">
        <v>4618</v>
      </c>
      <c r="Q4444" s="15" t="str">
        <f t="shared" si="69"/>
        <v>80 - VECQUEMONT</v>
      </c>
      <c r="R4444" s="146">
        <v>44807</v>
      </c>
      <c r="S4444" s="146">
        <v>44834</v>
      </c>
      <c r="T4444" s="80" t="s">
        <v>213</v>
      </c>
    </row>
    <row r="4445" spans="14:20">
      <c r="N4445" s="80">
        <v>80</v>
      </c>
      <c r="O4445" s="80">
        <v>80799</v>
      </c>
      <c r="P4445" s="80" t="s">
        <v>4619</v>
      </c>
      <c r="Q4445" s="15" t="str">
        <f t="shared" si="69"/>
        <v>80 - VILLERS-BRETONNEUX</v>
      </c>
      <c r="R4445" s="146">
        <v>44807</v>
      </c>
      <c r="S4445" s="146">
        <v>44834</v>
      </c>
      <c r="T4445" s="80" t="s">
        <v>213</v>
      </c>
    </row>
    <row r="4446" spans="14:20">
      <c r="N4446" s="80">
        <v>80</v>
      </c>
      <c r="O4446" s="80">
        <v>80801</v>
      </c>
      <c r="P4446" s="80" t="s">
        <v>4620</v>
      </c>
      <c r="Q4446" s="15" t="str">
        <f t="shared" si="69"/>
        <v>80 - VILLERS-CARBONNEL</v>
      </c>
      <c r="R4446" s="146">
        <v>44774</v>
      </c>
      <c r="S4446" s="146">
        <v>44805</v>
      </c>
      <c r="T4446" s="80" t="s">
        <v>213</v>
      </c>
    </row>
    <row r="4447" spans="14:20">
      <c r="N4447" s="80">
        <v>80</v>
      </c>
      <c r="O4447" s="80">
        <v>80807</v>
      </c>
      <c r="P4447" s="80" t="s">
        <v>4621</v>
      </c>
      <c r="Q4447" s="15" t="str">
        <f t="shared" si="69"/>
        <v>80 - VILLE-SUR-ANCRE</v>
      </c>
      <c r="R4447" s="146">
        <v>44807</v>
      </c>
      <c r="S4447" s="146">
        <v>44834</v>
      </c>
      <c r="T4447" s="80" t="s">
        <v>213</v>
      </c>
    </row>
    <row r="4448" spans="14:20">
      <c r="N4448" s="80">
        <v>80</v>
      </c>
      <c r="O4448" s="80">
        <v>80820</v>
      </c>
      <c r="P4448" s="80" t="s">
        <v>4622</v>
      </c>
      <c r="Q4448" s="15" t="str">
        <f t="shared" si="69"/>
        <v>80 - WARLOY-BAILLON</v>
      </c>
      <c r="R4448" s="146">
        <v>44807</v>
      </c>
      <c r="S4448" s="146">
        <v>44834</v>
      </c>
      <c r="T4448" s="80" t="s">
        <v>213</v>
      </c>
    </row>
    <row r="4449" spans="14:20">
      <c r="N4449" s="80">
        <v>80</v>
      </c>
      <c r="O4449" s="80">
        <v>80826</v>
      </c>
      <c r="P4449" s="80" t="s">
        <v>4623</v>
      </c>
      <c r="Q4449" s="15" t="str">
        <f t="shared" si="69"/>
        <v>80 - WOIGNARUE</v>
      </c>
      <c r="R4449" s="146">
        <v>44714</v>
      </c>
      <c r="S4449" s="146">
        <v>44855</v>
      </c>
      <c r="T4449" s="80" t="s">
        <v>213</v>
      </c>
    </row>
    <row r="4450" spans="14:20">
      <c r="N4450" s="80">
        <v>80</v>
      </c>
      <c r="O4450" s="80">
        <v>80836</v>
      </c>
      <c r="P4450" s="80" t="s">
        <v>4624</v>
      </c>
      <c r="Q4450" s="15" t="str">
        <f t="shared" si="69"/>
        <v>80 - YONVAL</v>
      </c>
      <c r="R4450" s="146">
        <v>44819</v>
      </c>
      <c r="S4450" s="146">
        <v>44874</v>
      </c>
      <c r="T4450" s="80" t="s">
        <v>213</v>
      </c>
    </row>
    <row r="4451" spans="14:20">
      <c r="N4451" s="80">
        <v>81</v>
      </c>
      <c r="O4451" s="80">
        <v>81011</v>
      </c>
      <c r="P4451" s="80" t="s">
        <v>4625</v>
      </c>
      <c r="Q4451" s="15" t="str">
        <f t="shared" si="69"/>
        <v>81 - AMBRES</v>
      </c>
      <c r="R4451" s="146"/>
      <c r="S4451" s="146"/>
      <c r="T4451" s="80" t="s">
        <v>213</v>
      </c>
    </row>
    <row r="4452" spans="14:20">
      <c r="N4452" s="80">
        <v>81</v>
      </c>
      <c r="O4452" s="80">
        <v>81020</v>
      </c>
      <c r="P4452" s="80" t="s">
        <v>4626</v>
      </c>
      <c r="Q4452" s="15" t="str">
        <f t="shared" si="69"/>
        <v>81 - AUSSAC</v>
      </c>
      <c r="R4452" s="146"/>
      <c r="S4452" s="146"/>
      <c r="T4452" s="80" t="s">
        <v>213</v>
      </c>
    </row>
    <row r="4453" spans="14:20">
      <c r="N4453" s="80">
        <v>81</v>
      </c>
      <c r="O4453" s="80">
        <v>81031</v>
      </c>
      <c r="P4453" s="80" t="s">
        <v>4627</v>
      </c>
      <c r="Q4453" s="15" t="str">
        <f t="shared" si="69"/>
        <v>81 - LE BEZ</v>
      </c>
      <c r="R4453" s="146"/>
      <c r="S4453" s="146"/>
      <c r="T4453" s="80" t="s">
        <v>213</v>
      </c>
    </row>
    <row r="4454" spans="14:20">
      <c r="N4454" s="80">
        <v>81</v>
      </c>
      <c r="O4454" s="80">
        <v>81034</v>
      </c>
      <c r="P4454" s="80" t="s">
        <v>4628</v>
      </c>
      <c r="Q4454" s="15" t="str">
        <f t="shared" si="69"/>
        <v>81 - BOISSEZON</v>
      </c>
      <c r="R4454" s="146"/>
      <c r="S4454" s="146"/>
      <c r="T4454" s="80" t="s">
        <v>213</v>
      </c>
    </row>
    <row r="4455" spans="14:20">
      <c r="N4455" s="80">
        <v>81</v>
      </c>
      <c r="O4455" s="80">
        <v>81038</v>
      </c>
      <c r="P4455" s="80" t="s">
        <v>4629</v>
      </c>
      <c r="Q4455" s="15" t="str">
        <f t="shared" si="69"/>
        <v>81 - BRENS</v>
      </c>
      <c r="R4455" s="146"/>
      <c r="S4455" s="146"/>
      <c r="T4455" s="80" t="s">
        <v>213</v>
      </c>
    </row>
    <row r="4456" spans="14:20">
      <c r="N4456" s="80">
        <v>81</v>
      </c>
      <c r="O4456" s="80">
        <v>81039</v>
      </c>
      <c r="P4456" s="80" t="s">
        <v>4630</v>
      </c>
      <c r="Q4456" s="15" t="str">
        <f t="shared" si="69"/>
        <v>81 - BRIATEXTE</v>
      </c>
      <c r="R4456" s="146"/>
      <c r="S4456" s="146"/>
      <c r="T4456" s="80" t="s">
        <v>213</v>
      </c>
    </row>
    <row r="4457" spans="14:20">
      <c r="N4457" s="80">
        <v>81</v>
      </c>
      <c r="O4457" s="80">
        <v>81040</v>
      </c>
      <c r="P4457" s="80" t="s">
        <v>4631</v>
      </c>
      <c r="Q4457" s="15" t="str">
        <f t="shared" si="69"/>
        <v>81 - BROUSSE</v>
      </c>
      <c r="R4457" s="146"/>
      <c r="S4457" s="146"/>
      <c r="T4457" s="80" t="s">
        <v>213</v>
      </c>
    </row>
    <row r="4458" spans="14:20">
      <c r="N4458" s="80">
        <v>81</v>
      </c>
      <c r="O4458" s="80">
        <v>81042</v>
      </c>
      <c r="P4458" s="80" t="s">
        <v>4632</v>
      </c>
      <c r="Q4458" s="15" t="str">
        <f t="shared" si="69"/>
        <v>81 - BURLATS</v>
      </c>
      <c r="R4458" s="146"/>
      <c r="S4458" s="146"/>
      <c r="T4458" s="80" t="s">
        <v>213</v>
      </c>
    </row>
    <row r="4459" spans="14:20">
      <c r="N4459" s="80">
        <v>81</v>
      </c>
      <c r="O4459" s="80">
        <v>81043</v>
      </c>
      <c r="P4459" s="80" t="s">
        <v>4633</v>
      </c>
      <c r="Q4459" s="15" t="str">
        <f t="shared" si="69"/>
        <v>81 - BUSQUE</v>
      </c>
      <c r="R4459" s="146"/>
      <c r="S4459" s="146"/>
      <c r="T4459" s="80" t="s">
        <v>213</v>
      </c>
    </row>
    <row r="4460" spans="14:20">
      <c r="N4460" s="80">
        <v>81</v>
      </c>
      <c r="O4460" s="80">
        <v>81044</v>
      </c>
      <c r="P4460" s="80" t="s">
        <v>4634</v>
      </c>
      <c r="Q4460" s="15" t="str">
        <f t="shared" si="69"/>
        <v>81 - CABANES</v>
      </c>
      <c r="R4460" s="146"/>
      <c r="S4460" s="146"/>
      <c r="T4460" s="80" t="s">
        <v>213</v>
      </c>
    </row>
    <row r="4461" spans="14:20">
      <c r="N4461" s="80">
        <v>81</v>
      </c>
      <c r="O4461" s="80">
        <v>81046</v>
      </c>
      <c r="P4461" s="80" t="s">
        <v>4635</v>
      </c>
      <c r="Q4461" s="15" t="str">
        <f t="shared" si="69"/>
        <v>81 - CADALEN</v>
      </c>
      <c r="R4461" s="146"/>
      <c r="S4461" s="146"/>
      <c r="T4461" s="80" t="s">
        <v>213</v>
      </c>
    </row>
    <row r="4462" spans="14:20">
      <c r="N4462" s="80">
        <v>81</v>
      </c>
      <c r="O4462" s="80">
        <v>81053</v>
      </c>
      <c r="P4462" s="80" t="s">
        <v>4636</v>
      </c>
      <c r="Q4462" s="15" t="str">
        <f t="shared" si="69"/>
        <v>81 - CAMBOUNES</v>
      </c>
      <c r="R4462" s="146"/>
      <c r="S4462" s="146"/>
      <c r="T4462" s="80" t="s">
        <v>213</v>
      </c>
    </row>
    <row r="4463" spans="14:20">
      <c r="N4463" s="80">
        <v>81</v>
      </c>
      <c r="O4463" s="80">
        <v>81059</v>
      </c>
      <c r="P4463" s="80" t="s">
        <v>4637</v>
      </c>
      <c r="Q4463" s="15" t="str">
        <f t="shared" si="69"/>
        <v>81 - CARLUS</v>
      </c>
      <c r="R4463" s="146"/>
      <c r="S4463" s="146"/>
      <c r="T4463" s="80" t="s">
        <v>213</v>
      </c>
    </row>
    <row r="4464" spans="14:20">
      <c r="N4464" s="80">
        <v>81</v>
      </c>
      <c r="O4464" s="80">
        <v>81064</v>
      </c>
      <c r="P4464" s="80" t="s">
        <v>4638</v>
      </c>
      <c r="Q4464" s="15" t="str">
        <f t="shared" si="69"/>
        <v>81 - CASTELNAU-DE-MONTMIRAL</v>
      </c>
      <c r="R4464" s="146"/>
      <c r="S4464" s="146"/>
      <c r="T4464" s="80" t="s">
        <v>213</v>
      </c>
    </row>
    <row r="4465" spans="14:20">
      <c r="N4465" s="80">
        <v>81</v>
      </c>
      <c r="O4465" s="80">
        <v>81070</v>
      </c>
      <c r="P4465" s="80" t="s">
        <v>4639</v>
      </c>
      <c r="Q4465" s="15" t="str">
        <f t="shared" si="69"/>
        <v>81 - COUFOULEUX</v>
      </c>
      <c r="R4465" s="146"/>
      <c r="S4465" s="146"/>
      <c r="T4465" s="80" t="s">
        <v>213</v>
      </c>
    </row>
    <row r="4466" spans="14:20">
      <c r="N4466" s="80">
        <v>81</v>
      </c>
      <c r="O4466" s="80">
        <v>81078</v>
      </c>
      <c r="P4466" s="80" t="s">
        <v>4640</v>
      </c>
      <c r="Q4466" s="15" t="str">
        <f t="shared" si="69"/>
        <v>81 - DAMIATTE</v>
      </c>
      <c r="R4466" s="146"/>
      <c r="S4466" s="146"/>
      <c r="T4466" s="80" t="s">
        <v>213</v>
      </c>
    </row>
    <row r="4467" spans="14:20">
      <c r="N4467" s="80">
        <v>81</v>
      </c>
      <c r="O4467" s="80">
        <v>81090</v>
      </c>
      <c r="P4467" s="80" t="s">
        <v>4641</v>
      </c>
      <c r="Q4467" s="15" t="str">
        <f t="shared" si="69"/>
        <v>81 - FENOLS</v>
      </c>
      <c r="R4467" s="146"/>
      <c r="S4467" s="146"/>
      <c r="T4467" s="80" t="s">
        <v>213</v>
      </c>
    </row>
    <row r="4468" spans="14:20">
      <c r="N4468" s="80">
        <v>81</v>
      </c>
      <c r="O4468" s="80">
        <v>81092</v>
      </c>
      <c r="P4468" s="80" t="s">
        <v>4642</v>
      </c>
      <c r="Q4468" s="15" t="str">
        <f t="shared" si="69"/>
        <v>81 - FIAC</v>
      </c>
      <c r="R4468" s="146"/>
      <c r="S4468" s="146"/>
      <c r="T4468" s="80" t="s">
        <v>213</v>
      </c>
    </row>
    <row r="4469" spans="14:20">
      <c r="N4469" s="80">
        <v>81</v>
      </c>
      <c r="O4469" s="80">
        <v>81093</v>
      </c>
      <c r="P4469" s="80" t="s">
        <v>4643</v>
      </c>
      <c r="Q4469" s="15" t="str">
        <f t="shared" si="69"/>
        <v>81 - FLORENTIN</v>
      </c>
      <c r="R4469" s="146"/>
      <c r="S4469" s="146"/>
      <c r="T4469" s="80" t="s">
        <v>213</v>
      </c>
    </row>
    <row r="4470" spans="14:20">
      <c r="N4470" s="80">
        <v>81</v>
      </c>
      <c r="O4470" s="80">
        <v>81099</v>
      </c>
      <c r="P4470" s="80" t="s">
        <v>4644</v>
      </c>
      <c r="Q4470" s="15" t="str">
        <f t="shared" si="69"/>
        <v>81 - GAILLAC</v>
      </c>
      <c r="R4470" s="146"/>
      <c r="S4470" s="146"/>
      <c r="T4470" s="80" t="s">
        <v>213</v>
      </c>
    </row>
    <row r="4471" spans="14:20">
      <c r="N4471" s="80">
        <v>81</v>
      </c>
      <c r="O4471" s="80">
        <v>81104</v>
      </c>
      <c r="P4471" s="80" t="s">
        <v>4645</v>
      </c>
      <c r="Q4471" s="15" t="str">
        <f t="shared" si="69"/>
        <v>81 - GIROUSSENS</v>
      </c>
      <c r="R4471" s="146"/>
      <c r="S4471" s="146"/>
      <c r="T4471" s="80" t="s">
        <v>213</v>
      </c>
    </row>
    <row r="4472" spans="14:20">
      <c r="N4472" s="80">
        <v>81</v>
      </c>
      <c r="O4472" s="80">
        <v>81105</v>
      </c>
      <c r="P4472" s="80" t="s">
        <v>4646</v>
      </c>
      <c r="Q4472" s="15" t="str">
        <f t="shared" si="69"/>
        <v>81 - GRAULHET</v>
      </c>
      <c r="R4472" s="146"/>
      <c r="S4472" s="146"/>
      <c r="T4472" s="80" t="s">
        <v>213</v>
      </c>
    </row>
    <row r="4473" spans="14:20">
      <c r="N4473" s="80">
        <v>81</v>
      </c>
      <c r="O4473" s="80">
        <v>81106</v>
      </c>
      <c r="P4473" s="80" t="s">
        <v>4647</v>
      </c>
      <c r="Q4473" s="15" t="str">
        <f t="shared" si="69"/>
        <v>81 - GRAZAC</v>
      </c>
      <c r="R4473" s="146"/>
      <c r="S4473" s="146"/>
      <c r="T4473" s="80" t="s">
        <v>213</v>
      </c>
    </row>
    <row r="4474" spans="14:20">
      <c r="N4474" s="80">
        <v>81</v>
      </c>
      <c r="O4474" s="80">
        <v>81116</v>
      </c>
      <c r="P4474" s="80" t="s">
        <v>4648</v>
      </c>
      <c r="Q4474" s="15" t="str">
        <f t="shared" si="69"/>
        <v>81 - LABASTIDE-SAINT-GEORGES</v>
      </c>
      <c r="R4474" s="146"/>
      <c r="S4474" s="146"/>
      <c r="T4474" s="80" t="s">
        <v>213</v>
      </c>
    </row>
    <row r="4475" spans="14:20">
      <c r="N4475" s="80">
        <v>81</v>
      </c>
      <c r="O4475" s="80">
        <v>81117</v>
      </c>
      <c r="P4475" s="80" t="s">
        <v>4649</v>
      </c>
      <c r="Q4475" s="15" t="str">
        <f t="shared" si="69"/>
        <v>81 - LABESSIERE-CANDEIL</v>
      </c>
      <c r="R4475" s="146"/>
      <c r="S4475" s="146"/>
      <c r="T4475" s="80" t="s">
        <v>213</v>
      </c>
    </row>
    <row r="4476" spans="14:20">
      <c r="N4476" s="80">
        <v>81</v>
      </c>
      <c r="O4476" s="80">
        <v>81119</v>
      </c>
      <c r="P4476" s="80" t="s">
        <v>4650</v>
      </c>
      <c r="Q4476" s="15" t="str">
        <f t="shared" si="69"/>
        <v>81 - LABOUTARIE</v>
      </c>
      <c r="R4476" s="146"/>
      <c r="S4476" s="146"/>
      <c r="T4476" s="80" t="s">
        <v>213</v>
      </c>
    </row>
    <row r="4477" spans="14:20">
      <c r="N4477" s="80">
        <v>81</v>
      </c>
      <c r="O4477" s="80">
        <v>81126</v>
      </c>
      <c r="P4477" s="80" t="s">
        <v>4651</v>
      </c>
      <c r="Q4477" s="15" t="str">
        <f t="shared" si="69"/>
        <v>81 - LACOUGOTTE-CADOUL</v>
      </c>
      <c r="R4477" s="146"/>
      <c r="S4477" s="146"/>
      <c r="T4477" s="80" t="s">
        <v>213</v>
      </c>
    </row>
    <row r="4478" spans="14:20">
      <c r="N4478" s="80">
        <v>81</v>
      </c>
      <c r="O4478" s="80">
        <v>81128</v>
      </c>
      <c r="P4478" s="80" t="s">
        <v>4652</v>
      </c>
      <c r="Q4478" s="15" t="str">
        <f t="shared" si="69"/>
        <v>81 - LACROUZETTE</v>
      </c>
      <c r="R4478" s="146"/>
      <c r="S4478" s="146"/>
      <c r="T4478" s="80" t="s">
        <v>213</v>
      </c>
    </row>
    <row r="4479" spans="14:20">
      <c r="N4479" s="80">
        <v>81</v>
      </c>
      <c r="O4479" s="80">
        <v>81131</v>
      </c>
      <c r="P4479" s="80" t="s">
        <v>4653</v>
      </c>
      <c r="Q4479" s="15" t="str">
        <f t="shared" si="69"/>
        <v>81 - LAGRAVE</v>
      </c>
      <c r="R4479" s="146"/>
      <c r="S4479" s="146"/>
      <c r="T4479" s="80" t="s">
        <v>213</v>
      </c>
    </row>
    <row r="4480" spans="14:20">
      <c r="N4480" s="80">
        <v>81</v>
      </c>
      <c r="O4480" s="80">
        <v>81136</v>
      </c>
      <c r="P4480" s="80" t="s">
        <v>3983</v>
      </c>
      <c r="Q4480" s="15" t="str">
        <f t="shared" si="69"/>
        <v>81 - LARROQUE</v>
      </c>
      <c r="R4480" s="146"/>
      <c r="S4480" s="146"/>
      <c r="T4480" s="80" t="s">
        <v>213</v>
      </c>
    </row>
    <row r="4481" spans="14:20">
      <c r="N4481" s="80">
        <v>81</v>
      </c>
      <c r="O4481" s="80">
        <v>81138</v>
      </c>
      <c r="P4481" s="80" t="s">
        <v>4654</v>
      </c>
      <c r="Q4481" s="15" t="str">
        <f t="shared" si="69"/>
        <v>81 - LASGRAISSES</v>
      </c>
      <c r="R4481" s="146"/>
      <c r="S4481" s="146"/>
      <c r="T4481" s="80" t="s">
        <v>213</v>
      </c>
    </row>
    <row r="4482" spans="14:20">
      <c r="N4482" s="80">
        <v>81</v>
      </c>
      <c r="O4482" s="80">
        <v>81139</v>
      </c>
      <c r="P4482" s="80" t="s">
        <v>4655</v>
      </c>
      <c r="Q4482" s="15" t="str">
        <f t="shared" si="69"/>
        <v>81 - LAUTREC</v>
      </c>
      <c r="R4482" s="146"/>
      <c r="S4482" s="146"/>
      <c r="T4482" s="80" t="s">
        <v>213</v>
      </c>
    </row>
    <row r="4483" spans="14:20">
      <c r="N4483" s="80">
        <v>81</v>
      </c>
      <c r="O4483" s="80">
        <v>81140</v>
      </c>
      <c r="P4483" s="80" t="s">
        <v>829</v>
      </c>
      <c r="Q4483" s="15" t="str">
        <f t="shared" si="69"/>
        <v>81 - LAVAUR</v>
      </c>
      <c r="R4483" s="146"/>
      <c r="S4483" s="146"/>
      <c r="T4483" s="80" t="s">
        <v>213</v>
      </c>
    </row>
    <row r="4484" spans="14:20">
      <c r="N4484" s="80">
        <v>81</v>
      </c>
      <c r="O4484" s="80">
        <v>81145</v>
      </c>
      <c r="P4484" s="80" t="s">
        <v>4656</v>
      </c>
      <c r="Q4484" s="15" t="str">
        <f t="shared" si="69"/>
        <v>81 - LISLE-SUR-TARN</v>
      </c>
      <c r="R4484" s="146"/>
      <c r="S4484" s="146"/>
      <c r="T4484" s="80" t="s">
        <v>213</v>
      </c>
    </row>
    <row r="4485" spans="14:20">
      <c r="N4485" s="80">
        <v>81</v>
      </c>
      <c r="O4485" s="80">
        <v>81147</v>
      </c>
      <c r="P4485" s="80" t="s">
        <v>4657</v>
      </c>
      <c r="Q4485" s="15" t="str">
        <f t="shared" si="69"/>
        <v>81 - LOMBERS</v>
      </c>
      <c r="R4485" s="146"/>
      <c r="S4485" s="146"/>
      <c r="T4485" s="80" t="s">
        <v>213</v>
      </c>
    </row>
    <row r="4486" spans="14:20">
      <c r="N4486" s="80">
        <v>81</v>
      </c>
      <c r="O4486" s="80">
        <v>81149</v>
      </c>
      <c r="P4486" s="80" t="s">
        <v>2327</v>
      </c>
      <c r="Q4486" s="15" t="str">
        <f t="shared" si="69"/>
        <v>81 - LOUPIAC</v>
      </c>
      <c r="R4486" s="146"/>
      <c r="S4486" s="146"/>
      <c r="T4486" s="80" t="s">
        <v>213</v>
      </c>
    </row>
    <row r="4487" spans="14:20">
      <c r="N4487" s="80">
        <v>81</v>
      </c>
      <c r="O4487" s="80">
        <v>81157</v>
      </c>
      <c r="P4487" s="80" t="s">
        <v>4658</v>
      </c>
      <c r="Q4487" s="15" t="str">
        <f t="shared" si="69"/>
        <v>81 - MARZENS</v>
      </c>
      <c r="R4487" s="146"/>
      <c r="S4487" s="146"/>
      <c r="T4487" s="80" t="s">
        <v>213</v>
      </c>
    </row>
    <row r="4488" spans="14:20">
      <c r="N4488" s="80">
        <v>81</v>
      </c>
      <c r="O4488" s="80">
        <v>81159</v>
      </c>
      <c r="P4488" s="80" t="s">
        <v>4659</v>
      </c>
      <c r="Q4488" s="15" t="str">
        <f t="shared" si="69"/>
        <v>81 - MASSAC-SERAN</v>
      </c>
      <c r="R4488" s="146"/>
      <c r="S4488" s="146"/>
      <c r="T4488" s="80" t="s">
        <v>213</v>
      </c>
    </row>
    <row r="4489" spans="14:20">
      <c r="N4489" s="80">
        <v>81</v>
      </c>
      <c r="O4489" s="80">
        <v>81169</v>
      </c>
      <c r="P4489" s="80" t="s">
        <v>4660</v>
      </c>
      <c r="Q4489" s="15" t="str">
        <f t="shared" si="69"/>
        <v>81 - MISSECLE</v>
      </c>
      <c r="R4489" s="146"/>
      <c r="S4489" s="146"/>
      <c r="T4489" s="80" t="s">
        <v>213</v>
      </c>
    </row>
    <row r="4490" spans="14:20">
      <c r="N4490" s="80">
        <v>81</v>
      </c>
      <c r="O4490" s="80">
        <v>81171</v>
      </c>
      <c r="P4490" s="80" t="s">
        <v>4661</v>
      </c>
      <c r="Q4490" s="15" t="str">
        <f t="shared" si="69"/>
        <v>81 - MONTANS</v>
      </c>
      <c r="R4490" s="146"/>
      <c r="S4490" s="146"/>
      <c r="T4490" s="80" t="s">
        <v>213</v>
      </c>
    </row>
    <row r="4491" spans="14:20">
      <c r="N4491" s="80">
        <v>81</v>
      </c>
      <c r="O4491" s="80">
        <v>81174</v>
      </c>
      <c r="P4491" s="80" t="s">
        <v>4662</v>
      </c>
      <c r="Q4491" s="15" t="str">
        <f t="shared" si="69"/>
        <v>81 - MONTDRAGON</v>
      </c>
      <c r="R4491" s="146"/>
      <c r="S4491" s="146"/>
      <c r="T4491" s="80" t="s">
        <v>213</v>
      </c>
    </row>
    <row r="4492" spans="14:20">
      <c r="N4492" s="80">
        <v>81</v>
      </c>
      <c r="O4492" s="80">
        <v>81175</v>
      </c>
      <c r="P4492" s="80" t="s">
        <v>4663</v>
      </c>
      <c r="Q4492" s="15" t="str">
        <f t="shared" ref="Q4492:Q4555" si="70">CONCATENATE(N4492," - ",P4492)</f>
        <v>81 - MONTDURAUSSE</v>
      </c>
      <c r="R4492" s="146"/>
      <c r="S4492" s="146"/>
      <c r="T4492" s="80" t="s">
        <v>213</v>
      </c>
    </row>
    <row r="4493" spans="14:20">
      <c r="N4493" s="80">
        <v>81</v>
      </c>
      <c r="O4493" s="80">
        <v>81178</v>
      </c>
      <c r="P4493" s="80" t="s">
        <v>1815</v>
      </c>
      <c r="Q4493" s="15" t="str">
        <f t="shared" si="70"/>
        <v>81 - MONTGAILLARD</v>
      </c>
      <c r="R4493" s="146"/>
      <c r="S4493" s="146"/>
      <c r="T4493" s="80" t="s">
        <v>213</v>
      </c>
    </row>
    <row r="4494" spans="14:20">
      <c r="N4494" s="80">
        <v>81</v>
      </c>
      <c r="O4494" s="80">
        <v>81187</v>
      </c>
      <c r="P4494" s="80" t="s">
        <v>4664</v>
      </c>
      <c r="Q4494" s="15" t="str">
        <f t="shared" si="70"/>
        <v>81 - MOULAYRES</v>
      </c>
      <c r="R4494" s="146"/>
      <c r="S4494" s="146"/>
      <c r="T4494" s="80" t="s">
        <v>213</v>
      </c>
    </row>
    <row r="4495" spans="14:20">
      <c r="N4495" s="80">
        <v>81</v>
      </c>
      <c r="O4495" s="80">
        <v>81198</v>
      </c>
      <c r="P4495" s="80" t="s">
        <v>4665</v>
      </c>
      <c r="Q4495" s="15" t="str">
        <f t="shared" si="70"/>
        <v>81 - ORBAN</v>
      </c>
      <c r="R4495" s="146"/>
      <c r="S4495" s="146"/>
      <c r="T4495" s="80" t="s">
        <v>213</v>
      </c>
    </row>
    <row r="4496" spans="14:20">
      <c r="N4496" s="80">
        <v>81</v>
      </c>
      <c r="O4496" s="80">
        <v>81202</v>
      </c>
      <c r="P4496" s="80" t="s">
        <v>4666</v>
      </c>
      <c r="Q4496" s="15" t="str">
        <f t="shared" si="70"/>
        <v>81 - PARISOT</v>
      </c>
      <c r="R4496" s="146"/>
      <c r="S4496" s="146"/>
      <c r="T4496" s="80" t="s">
        <v>213</v>
      </c>
    </row>
    <row r="4497" spans="14:20">
      <c r="N4497" s="80">
        <v>81</v>
      </c>
      <c r="O4497" s="80">
        <v>81208</v>
      </c>
      <c r="P4497" s="80" t="s">
        <v>4667</v>
      </c>
      <c r="Q4497" s="15" t="str">
        <f t="shared" si="70"/>
        <v>81 - PEYROLE</v>
      </c>
      <c r="R4497" s="146"/>
      <c r="S4497" s="146"/>
      <c r="T4497" s="80" t="s">
        <v>213</v>
      </c>
    </row>
    <row r="4498" spans="14:20">
      <c r="N4498" s="80">
        <v>81</v>
      </c>
      <c r="O4498" s="80">
        <v>81211</v>
      </c>
      <c r="P4498" s="80" t="s">
        <v>4668</v>
      </c>
      <c r="Q4498" s="15" t="str">
        <f t="shared" si="70"/>
        <v>81 - POULAN-POUZOLS</v>
      </c>
      <c r="R4498" s="146"/>
      <c r="S4498" s="146"/>
      <c r="T4498" s="80" t="s">
        <v>213</v>
      </c>
    </row>
    <row r="4499" spans="14:20">
      <c r="N4499" s="80">
        <v>81</v>
      </c>
      <c r="O4499" s="80">
        <v>81213</v>
      </c>
      <c r="P4499" s="80" t="s">
        <v>4669</v>
      </c>
      <c r="Q4499" s="15" t="str">
        <f t="shared" si="70"/>
        <v>81 - PRATVIEL</v>
      </c>
      <c r="R4499" s="146"/>
      <c r="S4499" s="146"/>
      <c r="T4499" s="80" t="s">
        <v>213</v>
      </c>
    </row>
    <row r="4500" spans="14:20">
      <c r="N4500" s="80">
        <v>81</v>
      </c>
      <c r="O4500" s="80">
        <v>81215</v>
      </c>
      <c r="P4500" s="80" t="s">
        <v>4670</v>
      </c>
      <c r="Q4500" s="15" t="str">
        <f t="shared" si="70"/>
        <v>81 - PUYBEGON</v>
      </c>
      <c r="R4500" s="146"/>
      <c r="S4500" s="146"/>
      <c r="T4500" s="80" t="s">
        <v>213</v>
      </c>
    </row>
    <row r="4501" spans="14:20">
      <c r="N4501" s="80">
        <v>81</v>
      </c>
      <c r="O4501" s="80">
        <v>81217</v>
      </c>
      <c r="P4501" s="80" t="s">
        <v>4671</v>
      </c>
      <c r="Q4501" s="15" t="str">
        <f t="shared" si="70"/>
        <v>81 - PUYCELSI</v>
      </c>
      <c r="R4501" s="146"/>
      <c r="S4501" s="146"/>
      <c r="T4501" s="80" t="s">
        <v>213</v>
      </c>
    </row>
    <row r="4502" spans="14:20">
      <c r="N4502" s="80">
        <v>81</v>
      </c>
      <c r="O4502" s="80">
        <v>81220</v>
      </c>
      <c r="P4502" s="80" t="s">
        <v>4672</v>
      </c>
      <c r="Q4502" s="15" t="str">
        <f t="shared" si="70"/>
        <v>81 - RABASTENS</v>
      </c>
      <c r="R4502" s="146"/>
      <c r="S4502" s="146"/>
      <c r="T4502" s="80" t="s">
        <v>213</v>
      </c>
    </row>
    <row r="4503" spans="14:20">
      <c r="N4503" s="80">
        <v>81</v>
      </c>
      <c r="O4503" s="80">
        <v>81232</v>
      </c>
      <c r="P4503" s="80" t="s">
        <v>487</v>
      </c>
      <c r="Q4503" s="15" t="str">
        <f t="shared" si="70"/>
        <v>81 - ROUFFIAC</v>
      </c>
      <c r="R4503" s="146"/>
      <c r="S4503" s="146"/>
      <c r="T4503" s="80" t="s">
        <v>213</v>
      </c>
    </row>
    <row r="4504" spans="14:20">
      <c r="N4504" s="80">
        <v>81</v>
      </c>
      <c r="O4504" s="80">
        <v>81236</v>
      </c>
      <c r="P4504" s="80" t="s">
        <v>4673</v>
      </c>
      <c r="Q4504" s="15" t="str">
        <f t="shared" si="70"/>
        <v>81 - SAINT-AGNAN</v>
      </c>
      <c r="R4504" s="146"/>
      <c r="S4504" s="146"/>
      <c r="T4504" s="80" t="s">
        <v>213</v>
      </c>
    </row>
    <row r="4505" spans="14:20">
      <c r="N4505" s="80">
        <v>81</v>
      </c>
      <c r="O4505" s="80">
        <v>81246</v>
      </c>
      <c r="P4505" s="80" t="s">
        <v>4674</v>
      </c>
      <c r="Q4505" s="15" t="str">
        <f t="shared" si="70"/>
        <v>81 - SAINTE-CECILE-DU-CAYROU</v>
      </c>
      <c r="R4505" s="146"/>
      <c r="S4505" s="146"/>
      <c r="T4505" s="80" t="s">
        <v>213</v>
      </c>
    </row>
    <row r="4506" spans="14:20">
      <c r="N4506" s="80">
        <v>81</v>
      </c>
      <c r="O4506" s="80">
        <v>81248</v>
      </c>
      <c r="P4506" s="80" t="s">
        <v>4675</v>
      </c>
      <c r="Q4506" s="15" t="str">
        <f t="shared" si="70"/>
        <v>81 - SAINT-GAUZENS</v>
      </c>
      <c r="R4506" s="146"/>
      <c r="S4506" s="146"/>
      <c r="T4506" s="80" t="s">
        <v>213</v>
      </c>
    </row>
    <row r="4507" spans="14:20">
      <c r="N4507" s="80">
        <v>81</v>
      </c>
      <c r="O4507" s="80">
        <v>81250</v>
      </c>
      <c r="P4507" s="80" t="s">
        <v>4676</v>
      </c>
      <c r="Q4507" s="15" t="str">
        <f t="shared" si="70"/>
        <v>81 - SAINT-GENEST-DE-CONTEST</v>
      </c>
      <c r="R4507" s="146"/>
      <c r="S4507" s="146"/>
      <c r="T4507" s="80" t="s">
        <v>213</v>
      </c>
    </row>
    <row r="4508" spans="14:20">
      <c r="N4508" s="80">
        <v>81</v>
      </c>
      <c r="O4508" s="80">
        <v>81255</v>
      </c>
      <c r="P4508" s="80" t="s">
        <v>4677</v>
      </c>
      <c r="Q4508" s="15" t="str">
        <f t="shared" si="70"/>
        <v>81 - SAINT-JEAN-DE-RIVES</v>
      </c>
      <c r="R4508" s="146"/>
      <c r="S4508" s="146"/>
      <c r="T4508" s="80" t="s">
        <v>213</v>
      </c>
    </row>
    <row r="4509" spans="14:20">
      <c r="N4509" s="80">
        <v>81</v>
      </c>
      <c r="O4509" s="80">
        <v>81258</v>
      </c>
      <c r="P4509" s="80" t="s">
        <v>4678</v>
      </c>
      <c r="Q4509" s="15" t="str">
        <f t="shared" si="70"/>
        <v>81 - SAINT-JULIEN-DU-PUY</v>
      </c>
      <c r="R4509" s="146"/>
      <c r="S4509" s="146"/>
      <c r="T4509" s="80" t="s">
        <v>213</v>
      </c>
    </row>
    <row r="4510" spans="14:20">
      <c r="N4510" s="80">
        <v>81</v>
      </c>
      <c r="O4510" s="80">
        <v>81261</v>
      </c>
      <c r="P4510" s="80" t="s">
        <v>4679</v>
      </c>
      <c r="Q4510" s="15" t="str">
        <f t="shared" si="70"/>
        <v>81 - SAINT-LIEUX-LES-LAVAUR</v>
      </c>
      <c r="R4510" s="146"/>
      <c r="S4510" s="146"/>
      <c r="T4510" s="80" t="s">
        <v>213</v>
      </c>
    </row>
    <row r="4511" spans="14:20">
      <c r="N4511" s="80">
        <v>81</v>
      </c>
      <c r="O4511" s="80">
        <v>81269</v>
      </c>
      <c r="P4511" s="80" t="s">
        <v>4680</v>
      </c>
      <c r="Q4511" s="15" t="str">
        <f t="shared" si="70"/>
        <v>81 - SAINT SALVY DE LA BALME</v>
      </c>
      <c r="R4511" s="146"/>
      <c r="S4511" s="146"/>
      <c r="T4511" s="80" t="s">
        <v>213</v>
      </c>
    </row>
    <row r="4512" spans="14:20">
      <c r="N4512" s="80">
        <v>81</v>
      </c>
      <c r="O4512" s="80">
        <v>81272</v>
      </c>
      <c r="P4512" s="80" t="s">
        <v>4681</v>
      </c>
      <c r="Q4512" s="15" t="str">
        <f t="shared" si="70"/>
        <v>81 - SAINT-URCISSE</v>
      </c>
      <c r="R4512" s="146"/>
      <c r="S4512" s="146"/>
      <c r="T4512" s="80" t="s">
        <v>213</v>
      </c>
    </row>
    <row r="4513" spans="14:20">
      <c r="N4513" s="80">
        <v>81</v>
      </c>
      <c r="O4513" s="80">
        <v>81276</v>
      </c>
      <c r="P4513" s="80" t="s">
        <v>4682</v>
      </c>
      <c r="Q4513" s="15" t="str">
        <f t="shared" si="70"/>
        <v>81 - SALVAGNAC</v>
      </c>
      <c r="R4513" s="146"/>
      <c r="S4513" s="146"/>
      <c r="T4513" s="80" t="s">
        <v>213</v>
      </c>
    </row>
    <row r="4514" spans="14:20">
      <c r="N4514" s="80">
        <v>81</v>
      </c>
      <c r="O4514" s="80">
        <v>81279</v>
      </c>
      <c r="P4514" s="80" t="s">
        <v>4683</v>
      </c>
      <c r="Q4514" s="15" t="str">
        <f t="shared" si="70"/>
        <v>81 - LA SAUZIERE-SAINT-JEAN</v>
      </c>
      <c r="R4514" s="146"/>
      <c r="S4514" s="146"/>
      <c r="T4514" s="80" t="s">
        <v>213</v>
      </c>
    </row>
    <row r="4515" spans="14:20">
      <c r="N4515" s="80">
        <v>81</v>
      </c>
      <c r="O4515" s="80">
        <v>81287</v>
      </c>
      <c r="P4515" s="80" t="s">
        <v>4684</v>
      </c>
      <c r="Q4515" s="15" t="str">
        <f t="shared" si="70"/>
        <v>81 - SIEURAC</v>
      </c>
      <c r="R4515" s="146"/>
      <c r="S4515" s="146"/>
      <c r="T4515" s="80" t="s">
        <v>213</v>
      </c>
    </row>
    <row r="4516" spans="14:20">
      <c r="N4516" s="80">
        <v>81</v>
      </c>
      <c r="O4516" s="80">
        <v>81294</v>
      </c>
      <c r="P4516" s="80" t="s">
        <v>4685</v>
      </c>
      <c r="Q4516" s="15" t="str">
        <f t="shared" si="70"/>
        <v>81 - TECOU</v>
      </c>
      <c r="R4516" s="146"/>
      <c r="S4516" s="146"/>
      <c r="T4516" s="80" t="s">
        <v>213</v>
      </c>
    </row>
    <row r="4517" spans="14:20">
      <c r="N4517" s="80">
        <v>81</v>
      </c>
      <c r="O4517" s="80">
        <v>81299</v>
      </c>
      <c r="P4517" s="80" t="s">
        <v>4686</v>
      </c>
      <c r="Q4517" s="15" t="str">
        <f t="shared" si="70"/>
        <v>81 - TEYSSODE</v>
      </c>
      <c r="R4517" s="146"/>
      <c r="S4517" s="146"/>
      <c r="T4517" s="80" t="s">
        <v>213</v>
      </c>
    </row>
    <row r="4518" spans="14:20">
      <c r="N4518" s="80">
        <v>81</v>
      </c>
      <c r="O4518" s="80">
        <v>81323</v>
      </c>
      <c r="P4518" s="80" t="s">
        <v>4687</v>
      </c>
      <c r="Q4518" s="15" t="str">
        <f t="shared" si="70"/>
        <v>81 - VITERBE</v>
      </c>
      <c r="R4518" s="146"/>
      <c r="S4518" s="146"/>
      <c r="T4518" s="80" t="s">
        <v>213</v>
      </c>
    </row>
    <row r="4519" spans="14:20">
      <c r="N4519" s="80">
        <v>82</v>
      </c>
      <c r="O4519" s="80">
        <v>82010</v>
      </c>
      <c r="P4519" s="80" t="s">
        <v>4688</v>
      </c>
      <c r="Q4519" s="15" t="str">
        <f t="shared" si="70"/>
        <v>82 - AUVILLAR</v>
      </c>
      <c r="R4519" s="146"/>
      <c r="S4519" s="146"/>
      <c r="T4519" s="80" t="s">
        <v>213</v>
      </c>
    </row>
    <row r="4520" spans="14:20">
      <c r="N4520" s="80">
        <v>82</v>
      </c>
      <c r="O4520" s="80">
        <v>82010</v>
      </c>
      <c r="P4520" s="80" t="s">
        <v>4689</v>
      </c>
      <c r="Q4520" s="15" t="str">
        <f t="shared" si="70"/>
        <v>82 - BALIGNAC</v>
      </c>
      <c r="R4520" s="146"/>
      <c r="S4520" s="146"/>
      <c r="T4520" s="80" t="s">
        <v>213</v>
      </c>
    </row>
    <row r="4521" spans="14:20">
      <c r="N4521" s="80">
        <v>82</v>
      </c>
      <c r="O4521" s="80">
        <v>82010</v>
      </c>
      <c r="P4521" s="80" t="s">
        <v>4690</v>
      </c>
      <c r="Q4521" s="15" t="str">
        <f t="shared" si="70"/>
        <v>82 - BARDIGUES</v>
      </c>
      <c r="R4521" s="146"/>
      <c r="S4521" s="146"/>
      <c r="T4521" s="80" t="s">
        <v>213</v>
      </c>
    </row>
    <row r="4522" spans="14:20">
      <c r="N4522" s="80">
        <v>82</v>
      </c>
      <c r="O4522" s="80">
        <v>82010</v>
      </c>
      <c r="P4522" s="80" t="s">
        <v>4691</v>
      </c>
      <c r="Q4522" s="15" t="str">
        <f t="shared" si="70"/>
        <v>82 - CASTERA-BOUZET</v>
      </c>
      <c r="R4522" s="146"/>
      <c r="S4522" s="146"/>
      <c r="T4522" s="80" t="s">
        <v>213</v>
      </c>
    </row>
    <row r="4523" spans="14:20">
      <c r="N4523" s="80">
        <v>82</v>
      </c>
      <c r="O4523" s="80">
        <v>82010</v>
      </c>
      <c r="P4523" s="80" t="s">
        <v>4692</v>
      </c>
      <c r="Q4523" s="15" t="str">
        <f t="shared" si="70"/>
        <v>82 - DUNES</v>
      </c>
      <c r="R4523" s="146"/>
      <c r="S4523" s="146"/>
      <c r="T4523" s="80" t="s">
        <v>213</v>
      </c>
    </row>
    <row r="4524" spans="14:20">
      <c r="N4524" s="80">
        <v>82</v>
      </c>
      <c r="O4524" s="80">
        <v>82010</v>
      </c>
      <c r="P4524" s="80" t="s">
        <v>4693</v>
      </c>
      <c r="Q4524" s="15" t="str">
        <f t="shared" si="70"/>
        <v>82 - GRAMONT</v>
      </c>
      <c r="R4524" s="146"/>
      <c r="S4524" s="146"/>
      <c r="T4524" s="80" t="s">
        <v>213</v>
      </c>
    </row>
    <row r="4525" spans="14:20">
      <c r="N4525" s="80">
        <v>82</v>
      </c>
      <c r="O4525" s="80">
        <v>82010</v>
      </c>
      <c r="P4525" s="80" t="s">
        <v>4694</v>
      </c>
      <c r="Q4525" s="15" t="str">
        <f t="shared" si="70"/>
        <v>82 - LAVIT</v>
      </c>
      <c r="R4525" s="146"/>
      <c r="S4525" s="146"/>
      <c r="T4525" s="80" t="s">
        <v>213</v>
      </c>
    </row>
    <row r="4526" spans="14:20">
      <c r="N4526" s="80">
        <v>82</v>
      </c>
      <c r="O4526" s="80">
        <v>82010</v>
      </c>
      <c r="P4526" s="80" t="s">
        <v>4695</v>
      </c>
      <c r="Q4526" s="15" t="str">
        <f t="shared" si="70"/>
        <v>82 - MANSONVILLE</v>
      </c>
      <c r="R4526" s="146"/>
      <c r="S4526" s="146"/>
      <c r="T4526" s="80" t="s">
        <v>213</v>
      </c>
    </row>
    <row r="4527" spans="14:20">
      <c r="N4527" s="80">
        <v>82</v>
      </c>
      <c r="O4527" s="80">
        <v>82010</v>
      </c>
      <c r="P4527" s="80" t="s">
        <v>4696</v>
      </c>
      <c r="Q4527" s="15" t="str">
        <f t="shared" si="70"/>
        <v>82 - POUPAS</v>
      </c>
      <c r="R4527" s="146"/>
      <c r="S4527" s="146"/>
      <c r="T4527" s="80" t="s">
        <v>213</v>
      </c>
    </row>
    <row r="4528" spans="14:20">
      <c r="N4528" s="80">
        <v>82</v>
      </c>
      <c r="O4528" s="80">
        <v>82010</v>
      </c>
      <c r="P4528" s="80" t="s">
        <v>4697</v>
      </c>
      <c r="Q4528" s="15" t="str">
        <f t="shared" si="70"/>
        <v>82 - PUYGAILLARD-DE-LOMAGNE</v>
      </c>
      <c r="R4528" s="146"/>
      <c r="S4528" s="146"/>
      <c r="T4528" s="80" t="s">
        <v>213</v>
      </c>
    </row>
    <row r="4529" spans="14:20">
      <c r="N4529" s="80">
        <v>82</v>
      </c>
      <c r="O4529" s="80">
        <v>82010</v>
      </c>
      <c r="P4529" s="80" t="s">
        <v>4698</v>
      </c>
      <c r="Q4529" s="15" t="str">
        <f t="shared" si="70"/>
        <v>82 - SAINT-CIRICE</v>
      </c>
      <c r="R4529" s="146"/>
      <c r="S4529" s="146"/>
      <c r="T4529" s="80" t="s">
        <v>213</v>
      </c>
    </row>
    <row r="4530" spans="14:20">
      <c r="N4530" s="80">
        <v>82</v>
      </c>
      <c r="O4530" s="80">
        <v>82010</v>
      </c>
      <c r="P4530" s="80" t="s">
        <v>4699</v>
      </c>
      <c r="Q4530" s="15" t="str">
        <f t="shared" si="70"/>
        <v>82 - SAINT-JEAN-DU-BOUZET</v>
      </c>
      <c r="R4530" s="146"/>
      <c r="S4530" s="146"/>
      <c r="T4530" s="80" t="s">
        <v>213</v>
      </c>
    </row>
    <row r="4531" spans="14:20">
      <c r="N4531" s="80">
        <v>82</v>
      </c>
      <c r="O4531" s="80">
        <v>82010</v>
      </c>
      <c r="P4531" s="80" t="s">
        <v>4700</v>
      </c>
      <c r="Q4531" s="15" t="str">
        <f t="shared" si="70"/>
        <v>82 - SAINT-LOUP</v>
      </c>
      <c r="R4531" s="146"/>
      <c r="S4531" s="146"/>
      <c r="T4531" s="80" t="s">
        <v>213</v>
      </c>
    </row>
    <row r="4532" spans="14:20">
      <c r="N4532" s="80">
        <v>82</v>
      </c>
      <c r="O4532" s="80">
        <v>82010</v>
      </c>
      <c r="P4532" s="80" t="s">
        <v>4701</v>
      </c>
      <c r="Q4532" s="15" t="str">
        <f t="shared" si="70"/>
        <v>82 - SISTELS</v>
      </c>
      <c r="R4532" s="146"/>
      <c r="S4532" s="146"/>
      <c r="T4532" s="80" t="s">
        <v>213</v>
      </c>
    </row>
    <row r="4533" spans="14:20">
      <c r="N4533" s="80">
        <v>82</v>
      </c>
      <c r="O4533" s="80">
        <v>82016</v>
      </c>
      <c r="P4533" s="80" t="s">
        <v>4702</v>
      </c>
      <c r="Q4533" s="15" t="str">
        <f t="shared" si="70"/>
        <v>82 - BELVEZE</v>
      </c>
      <c r="R4533" s="146">
        <v>44687</v>
      </c>
      <c r="S4533" s="146">
        <v>44701</v>
      </c>
      <c r="T4533" s="80" t="s">
        <v>213</v>
      </c>
    </row>
    <row r="4534" spans="14:20">
      <c r="N4534" s="80">
        <v>82</v>
      </c>
      <c r="O4534" s="80">
        <v>82021</v>
      </c>
      <c r="P4534" s="80" t="s">
        <v>4703</v>
      </c>
      <c r="Q4534" s="15" t="str">
        <f t="shared" si="70"/>
        <v>82 - BOULOC</v>
      </c>
      <c r="R4534" s="146">
        <v>44687</v>
      </c>
      <c r="S4534" s="146">
        <v>44701</v>
      </c>
      <c r="T4534" s="80" t="s">
        <v>213</v>
      </c>
    </row>
    <row r="4535" spans="14:20">
      <c r="N4535" s="80">
        <v>82</v>
      </c>
      <c r="O4535" s="80">
        <v>82022</v>
      </c>
      <c r="P4535" s="80" t="s">
        <v>4704</v>
      </c>
      <c r="Q4535" s="15" t="str">
        <f t="shared" si="70"/>
        <v>82 - BOURG-DE-VISA</v>
      </c>
      <c r="R4535" s="146">
        <v>44687</v>
      </c>
      <c r="S4535" s="146">
        <v>44701</v>
      </c>
      <c r="T4535" s="80" t="s">
        <v>213</v>
      </c>
    </row>
    <row r="4536" spans="14:20">
      <c r="N4536" s="80">
        <v>82</v>
      </c>
      <c r="O4536" s="80">
        <v>82024</v>
      </c>
      <c r="P4536" s="80" t="s">
        <v>4705</v>
      </c>
      <c r="Q4536" s="15" t="str">
        <f t="shared" si="70"/>
        <v>82 - BRASSAC</v>
      </c>
      <c r="R4536" s="146">
        <v>44687</v>
      </c>
      <c r="S4536" s="146">
        <v>44701</v>
      </c>
      <c r="T4536" s="80" t="s">
        <v>213</v>
      </c>
    </row>
    <row r="4537" spans="14:20">
      <c r="N4537" s="80">
        <v>82</v>
      </c>
      <c r="O4537" s="80">
        <v>82032</v>
      </c>
      <c r="P4537" s="80" t="s">
        <v>4706</v>
      </c>
      <c r="Q4537" s="15" t="str">
        <f t="shared" si="70"/>
        <v>82 - CASTELSAGRAT</v>
      </c>
      <c r="R4537" s="146">
        <v>44687</v>
      </c>
      <c r="S4537" s="146">
        <v>44701</v>
      </c>
      <c r="T4537" s="80" t="s">
        <v>213</v>
      </c>
    </row>
    <row r="4538" spans="14:20">
      <c r="N4538" s="80">
        <v>82</v>
      </c>
      <c r="O4538" s="80">
        <v>82060</v>
      </c>
      <c r="P4538" s="80" t="s">
        <v>4707</v>
      </c>
      <c r="Q4538" s="15" t="str">
        <f t="shared" si="70"/>
        <v>82 - FAUROUX</v>
      </c>
      <c r="R4538" s="146">
        <v>44687</v>
      </c>
      <c r="S4538" s="146">
        <v>44701</v>
      </c>
      <c r="T4538" s="80" t="s">
        <v>213</v>
      </c>
    </row>
    <row r="4539" spans="14:20">
      <c r="N4539" s="80">
        <v>82</v>
      </c>
      <c r="O4539" s="80">
        <v>82065</v>
      </c>
      <c r="P4539" s="80" t="s">
        <v>4708</v>
      </c>
      <c r="Q4539" s="15" t="str">
        <f t="shared" si="70"/>
        <v>82 - GASQUES</v>
      </c>
      <c r="R4539" s="146">
        <v>44687</v>
      </c>
      <c r="S4539" s="146">
        <v>44701</v>
      </c>
      <c r="T4539" s="80" t="s">
        <v>213</v>
      </c>
    </row>
    <row r="4540" spans="14:20">
      <c r="N4540" s="80">
        <v>82</v>
      </c>
      <c r="O4540" s="80">
        <v>82084</v>
      </c>
      <c r="P4540" s="80" t="s">
        <v>4709</v>
      </c>
      <c r="Q4540" s="15" t="str">
        <f t="shared" si="70"/>
        <v>82 - LACOUR</v>
      </c>
      <c r="R4540" s="146">
        <v>44687</v>
      </c>
      <c r="S4540" s="146">
        <v>44701</v>
      </c>
      <c r="T4540" s="80" t="s">
        <v>213</v>
      </c>
    </row>
    <row r="4541" spans="14:20">
      <c r="N4541" s="80">
        <v>82</v>
      </c>
      <c r="O4541" s="80">
        <v>82094</v>
      </c>
      <c r="P4541" s="80" t="s">
        <v>4710</v>
      </c>
      <c r="Q4541" s="15" t="str">
        <f t="shared" si="70"/>
        <v>82 - LAUZERTE</v>
      </c>
      <c r="R4541" s="146">
        <v>44687</v>
      </c>
      <c r="S4541" s="146">
        <v>44701</v>
      </c>
      <c r="T4541" s="80" t="s">
        <v>213</v>
      </c>
    </row>
    <row r="4542" spans="14:20">
      <c r="N4542" s="80">
        <v>82</v>
      </c>
      <c r="O4542" s="80">
        <v>82111</v>
      </c>
      <c r="P4542" s="80" t="s">
        <v>4711</v>
      </c>
      <c r="Q4542" s="15" t="str">
        <f t="shared" si="70"/>
        <v>82 - MIRAMONT-DE-QUERCY</v>
      </c>
      <c r="R4542" s="146">
        <v>44687</v>
      </c>
      <c r="S4542" s="146">
        <v>44701</v>
      </c>
      <c r="T4542" s="80" t="s">
        <v>213</v>
      </c>
    </row>
    <row r="4543" spans="14:20">
      <c r="N4543" s="80">
        <v>82</v>
      </c>
      <c r="O4543" s="80">
        <v>82116</v>
      </c>
      <c r="P4543" s="80" t="s">
        <v>4712</v>
      </c>
      <c r="Q4543" s="15" t="str">
        <f t="shared" si="70"/>
        <v>82 - MONTAGUDET</v>
      </c>
      <c r="R4543" s="146">
        <v>44687</v>
      </c>
      <c r="S4543" s="146">
        <v>44701</v>
      </c>
      <c r="T4543" s="80" t="s">
        <v>213</v>
      </c>
    </row>
    <row r="4544" spans="14:20">
      <c r="N4544" s="80">
        <v>82</v>
      </c>
      <c r="O4544" s="80">
        <v>82117</v>
      </c>
      <c r="P4544" s="80" t="s">
        <v>4713</v>
      </c>
      <c r="Q4544" s="15" t="str">
        <f t="shared" si="70"/>
        <v>82 - MONTAIGU-DE-QUERCY</v>
      </c>
      <c r="R4544" s="146">
        <v>44687</v>
      </c>
      <c r="S4544" s="146">
        <v>44701</v>
      </c>
      <c r="T4544" s="80" t="s">
        <v>213</v>
      </c>
    </row>
    <row r="4545" spans="14:20">
      <c r="N4545" s="80">
        <v>82</v>
      </c>
      <c r="O4545" s="80">
        <v>82130</v>
      </c>
      <c r="P4545" s="80" t="s">
        <v>4714</v>
      </c>
      <c r="Q4545" s="15" t="str">
        <f t="shared" si="70"/>
        <v>82 - MONTJOI</v>
      </c>
      <c r="R4545" s="146">
        <v>44687</v>
      </c>
      <c r="S4545" s="146">
        <v>44701</v>
      </c>
      <c r="T4545" s="80" t="s">
        <v>213</v>
      </c>
    </row>
    <row r="4546" spans="14:20">
      <c r="N4546" s="80">
        <v>82</v>
      </c>
      <c r="O4546" s="80">
        <v>82138</v>
      </c>
      <c r="P4546" s="80" t="s">
        <v>4715</v>
      </c>
      <c r="Q4546" s="15" t="str">
        <f t="shared" si="70"/>
        <v>82 - PERVILLE</v>
      </c>
      <c r="R4546" s="146">
        <v>44687</v>
      </c>
      <c r="S4546" s="146">
        <v>44701</v>
      </c>
      <c r="T4546" s="80" t="s">
        <v>213</v>
      </c>
    </row>
    <row r="4547" spans="14:20">
      <c r="N4547" s="80">
        <v>82</v>
      </c>
      <c r="O4547" s="80">
        <v>82151</v>
      </c>
      <c r="P4547" s="80" t="s">
        <v>4716</v>
      </c>
      <c r="Q4547" s="15" t="str">
        <f t="shared" si="70"/>
        <v>82 - ROQUECOR</v>
      </c>
      <c r="R4547" s="146">
        <v>44687</v>
      </c>
      <c r="S4547" s="146">
        <v>44721</v>
      </c>
      <c r="T4547" s="80" t="s">
        <v>213</v>
      </c>
    </row>
    <row r="4548" spans="14:20">
      <c r="N4548" s="80">
        <v>82</v>
      </c>
      <c r="O4548" s="80">
        <v>82153</v>
      </c>
      <c r="P4548" s="80" t="s">
        <v>4717</v>
      </c>
      <c r="Q4548" s="15" t="str">
        <f t="shared" si="70"/>
        <v>82 - SAINT AMANS DU PECH</v>
      </c>
      <c r="R4548" s="146">
        <v>44687</v>
      </c>
      <c r="S4548" s="146">
        <v>44721</v>
      </c>
      <c r="T4548" s="80" t="s">
        <v>213</v>
      </c>
    </row>
    <row r="4549" spans="14:20">
      <c r="N4549" s="80">
        <v>82</v>
      </c>
      <c r="O4549" s="80">
        <v>82157</v>
      </c>
      <c r="P4549" s="80" t="s">
        <v>4718</v>
      </c>
      <c r="Q4549" s="15" t="str">
        <f t="shared" si="70"/>
        <v>82 - SAINT BEAUZEIL</v>
      </c>
      <c r="R4549" s="146">
        <v>44687</v>
      </c>
      <c r="S4549" s="146">
        <v>44721</v>
      </c>
      <c r="T4549" s="80" t="s">
        <v>213</v>
      </c>
    </row>
    <row r="4550" spans="14:20">
      <c r="N4550" s="80">
        <v>82</v>
      </c>
      <c r="O4550" s="80">
        <v>82160</v>
      </c>
      <c r="P4550" s="80" t="s">
        <v>2394</v>
      </c>
      <c r="Q4550" s="15" t="str">
        <f t="shared" si="70"/>
        <v>82 - SAINT-CLAIR</v>
      </c>
      <c r="R4550" s="146">
        <v>44687</v>
      </c>
      <c r="S4550" s="146">
        <v>44701</v>
      </c>
      <c r="T4550" s="80" t="s">
        <v>213</v>
      </c>
    </row>
    <row r="4551" spans="14:20">
      <c r="N4551" s="80">
        <v>82</v>
      </c>
      <c r="O4551" s="80">
        <v>82168</v>
      </c>
      <c r="P4551" s="80" t="s">
        <v>4719</v>
      </c>
      <c r="Q4551" s="15" t="str">
        <f t="shared" si="70"/>
        <v>82 - SAINT-NAZAIRE-DE-VALENTANE</v>
      </c>
      <c r="R4551" s="146">
        <v>44687</v>
      </c>
      <c r="S4551" s="146">
        <v>44701</v>
      </c>
      <c r="T4551" s="80" t="s">
        <v>213</v>
      </c>
    </row>
    <row r="4552" spans="14:20">
      <c r="N4552" s="80">
        <v>82</v>
      </c>
      <c r="O4552" s="80">
        <v>82182</v>
      </c>
      <c r="P4552" s="80" t="s">
        <v>4720</v>
      </c>
      <c r="Q4552" s="15" t="str">
        <f t="shared" si="70"/>
        <v>82 - TOUFFAILLES</v>
      </c>
      <c r="R4552" s="146">
        <v>44687</v>
      </c>
      <c r="S4552" s="146">
        <v>44701</v>
      </c>
      <c r="T4552" s="80" t="s">
        <v>213</v>
      </c>
    </row>
    <row r="4553" spans="14:20">
      <c r="N4553" s="80">
        <v>82</v>
      </c>
      <c r="O4553" s="80">
        <v>82185</v>
      </c>
      <c r="P4553" s="80" t="s">
        <v>4721</v>
      </c>
      <c r="Q4553" s="15" t="str">
        <f t="shared" si="70"/>
        <v>82 - VALEILLES</v>
      </c>
      <c r="R4553" s="146">
        <v>44687</v>
      </c>
      <c r="S4553" s="146">
        <v>44721</v>
      </c>
      <c r="T4553" s="80" t="s">
        <v>213</v>
      </c>
    </row>
    <row r="4554" spans="14:20">
      <c r="N4554" s="80">
        <v>85</v>
      </c>
      <c r="O4554" s="80">
        <v>85001</v>
      </c>
      <c r="P4554" s="80" t="s">
        <v>4722</v>
      </c>
      <c r="Q4554" s="15" t="str">
        <f t="shared" si="70"/>
        <v>85 - L'AIGUILLON-SUR-MER</v>
      </c>
      <c r="R4554" s="146">
        <v>44628</v>
      </c>
      <c r="S4554" s="146">
        <v>44732</v>
      </c>
      <c r="T4554" s="80" t="s">
        <v>213</v>
      </c>
    </row>
    <row r="4555" spans="14:20">
      <c r="N4555" s="80">
        <v>85</v>
      </c>
      <c r="O4555" s="80">
        <v>85002</v>
      </c>
      <c r="P4555" s="80" t="s">
        <v>4723</v>
      </c>
      <c r="Q4555" s="15" t="str">
        <f t="shared" si="70"/>
        <v>85 - L'AIGUILLON-SUR-VIE</v>
      </c>
      <c r="R4555" s="146">
        <v>44628</v>
      </c>
      <c r="S4555" s="146">
        <v>44781</v>
      </c>
      <c r="T4555" s="80" t="s">
        <v>213</v>
      </c>
    </row>
    <row r="4556" spans="14:20">
      <c r="N4556" s="80">
        <v>85</v>
      </c>
      <c r="O4556" s="80">
        <v>85003</v>
      </c>
      <c r="P4556" s="80" t="s">
        <v>4724</v>
      </c>
      <c r="Q4556" s="15" t="str">
        <f t="shared" ref="Q4556:Q4619" si="71">CONCATENATE(N4556," - ",P4556)</f>
        <v>85 - AIZENAY</v>
      </c>
      <c r="R4556" s="146">
        <v>44563</v>
      </c>
      <c r="S4556" s="146">
        <v>44774</v>
      </c>
      <c r="T4556" s="80" t="s">
        <v>213</v>
      </c>
    </row>
    <row r="4557" spans="14:20">
      <c r="N4557" s="80">
        <v>85</v>
      </c>
      <c r="O4557" s="80">
        <v>85004</v>
      </c>
      <c r="P4557" s="80" t="s">
        <v>4725</v>
      </c>
      <c r="Q4557" s="15" t="str">
        <f t="shared" si="71"/>
        <v>85 - ANGLES</v>
      </c>
      <c r="R4557" s="146">
        <v>44628</v>
      </c>
      <c r="S4557" s="146">
        <v>44732</v>
      </c>
      <c r="T4557" s="80" t="s">
        <v>213</v>
      </c>
    </row>
    <row r="4558" spans="14:20">
      <c r="N4558" s="80">
        <v>85</v>
      </c>
      <c r="O4558" s="80">
        <v>85005</v>
      </c>
      <c r="P4558" s="80" t="s">
        <v>4726</v>
      </c>
      <c r="Q4558" s="15" t="str">
        <f t="shared" si="71"/>
        <v>85 - ANTIGNY</v>
      </c>
      <c r="R4558" s="146">
        <v>44621</v>
      </c>
      <c r="S4558" s="146">
        <v>44809</v>
      </c>
      <c r="T4558" s="80" t="s">
        <v>213</v>
      </c>
    </row>
    <row r="4559" spans="14:20">
      <c r="N4559" s="80">
        <v>85</v>
      </c>
      <c r="O4559" s="80">
        <v>85006</v>
      </c>
      <c r="P4559" s="80" t="s">
        <v>4727</v>
      </c>
      <c r="Q4559" s="15" t="str">
        <f t="shared" si="71"/>
        <v>85 - APREMONT</v>
      </c>
      <c r="R4559" s="146">
        <v>44586</v>
      </c>
      <c r="S4559" s="146">
        <v>44767</v>
      </c>
      <c r="T4559" s="80" t="s">
        <v>213</v>
      </c>
    </row>
    <row r="4560" spans="14:20">
      <c r="N4560" s="80">
        <v>85</v>
      </c>
      <c r="O4560" s="80">
        <v>85008</v>
      </c>
      <c r="P4560" s="80" t="s">
        <v>4728</v>
      </c>
      <c r="Q4560" s="15" t="str">
        <f t="shared" si="71"/>
        <v>85 - AUBIGNY-LES-CLOUZEAUX</v>
      </c>
      <c r="R4560" s="146">
        <v>44625</v>
      </c>
      <c r="S4560" s="146">
        <v>44781</v>
      </c>
      <c r="T4560" s="80" t="s">
        <v>213</v>
      </c>
    </row>
    <row r="4561" spans="14:20">
      <c r="N4561" s="80">
        <v>85</v>
      </c>
      <c r="O4561" s="80">
        <v>85009</v>
      </c>
      <c r="P4561" s="80" t="s">
        <v>4729</v>
      </c>
      <c r="Q4561" s="15" t="str">
        <f t="shared" si="71"/>
        <v>85 - AUCHAY-SUR-VENDEE</v>
      </c>
      <c r="R4561" s="146">
        <v>44628</v>
      </c>
      <c r="S4561" s="146">
        <v>44781</v>
      </c>
      <c r="T4561" s="80" t="s">
        <v>213</v>
      </c>
    </row>
    <row r="4562" spans="14:20">
      <c r="N4562" s="80">
        <v>85</v>
      </c>
      <c r="O4562" s="80">
        <v>85010</v>
      </c>
      <c r="P4562" s="80" t="s">
        <v>4730</v>
      </c>
      <c r="Q4562" s="15" t="str">
        <f t="shared" si="71"/>
        <v>85 - AVRILLE</v>
      </c>
      <c r="R4562" s="146">
        <v>44628</v>
      </c>
      <c r="S4562" s="146">
        <v>44732</v>
      </c>
      <c r="T4562" s="80" t="s">
        <v>213</v>
      </c>
    </row>
    <row r="4563" spans="14:20">
      <c r="N4563" s="80">
        <v>85</v>
      </c>
      <c r="O4563" s="80">
        <v>85011</v>
      </c>
      <c r="P4563" s="80" t="s">
        <v>4731</v>
      </c>
      <c r="Q4563" s="15" t="str">
        <f t="shared" si="71"/>
        <v>85 - BARBATRE</v>
      </c>
      <c r="R4563" s="146">
        <v>44628</v>
      </c>
      <c r="S4563" s="146">
        <v>44719</v>
      </c>
      <c r="T4563" s="80" t="s">
        <v>213</v>
      </c>
    </row>
    <row r="4564" spans="14:20">
      <c r="N4564" s="80">
        <v>85</v>
      </c>
      <c r="O4564" s="80">
        <v>85012</v>
      </c>
      <c r="P4564" s="80" t="s">
        <v>4732</v>
      </c>
      <c r="Q4564" s="15" t="str">
        <f t="shared" si="71"/>
        <v>85 - LA BARRE-DE-MONTS</v>
      </c>
      <c r="R4564" s="146">
        <v>44628</v>
      </c>
      <c r="S4564" s="146">
        <v>44719</v>
      </c>
      <c r="T4564" s="80" t="s">
        <v>213</v>
      </c>
    </row>
    <row r="4565" spans="14:20">
      <c r="N4565" s="80">
        <v>85</v>
      </c>
      <c r="O4565" s="80">
        <v>85013</v>
      </c>
      <c r="P4565" s="80" t="s">
        <v>4733</v>
      </c>
      <c r="Q4565" s="15" t="str">
        <f t="shared" si="71"/>
        <v>85 - BAZOGES-EN-PAILLERS</v>
      </c>
      <c r="R4565" s="146">
        <v>44621</v>
      </c>
      <c r="S4565" s="146">
        <v>44795</v>
      </c>
      <c r="T4565" s="80" t="s">
        <v>213</v>
      </c>
    </row>
    <row r="4566" spans="14:20">
      <c r="N4566" s="80">
        <v>85</v>
      </c>
      <c r="O4566" s="80">
        <v>85014</v>
      </c>
      <c r="P4566" s="80" t="s">
        <v>4734</v>
      </c>
      <c r="Q4566" s="15" t="str">
        <f t="shared" si="71"/>
        <v>85 - BAZOGES-EN-PAREDS</v>
      </c>
      <c r="R4566" s="146">
        <v>44621</v>
      </c>
      <c r="S4566" s="146">
        <v>44781</v>
      </c>
      <c r="T4566" s="80" t="s">
        <v>213</v>
      </c>
    </row>
    <row r="4567" spans="14:20">
      <c r="N4567" s="80">
        <v>85</v>
      </c>
      <c r="O4567" s="80">
        <v>85015</v>
      </c>
      <c r="P4567" s="80" t="s">
        <v>4735</v>
      </c>
      <c r="Q4567" s="15" t="str">
        <f t="shared" si="71"/>
        <v>85 - BEAUFOU</v>
      </c>
      <c r="R4567" s="146">
        <v>44563</v>
      </c>
      <c r="S4567" s="146">
        <v>44774</v>
      </c>
      <c r="T4567" s="80" t="s">
        <v>213</v>
      </c>
    </row>
    <row r="4568" spans="14:20">
      <c r="N4568" s="80">
        <v>85</v>
      </c>
      <c r="O4568" s="80">
        <v>85016</v>
      </c>
      <c r="P4568" s="80" t="s">
        <v>4736</v>
      </c>
      <c r="Q4568" s="15" t="str">
        <f t="shared" si="71"/>
        <v>85 - BEAULIEU-SOUS-LA-ROCHE</v>
      </c>
      <c r="R4568" s="146">
        <v>44625</v>
      </c>
      <c r="S4568" s="146">
        <v>44781</v>
      </c>
      <c r="T4568" s="80" t="s">
        <v>213</v>
      </c>
    </row>
    <row r="4569" spans="14:20">
      <c r="N4569" s="80">
        <v>85</v>
      </c>
      <c r="O4569" s="80">
        <v>85017</v>
      </c>
      <c r="P4569" s="80" t="s">
        <v>4737</v>
      </c>
      <c r="Q4569" s="15" t="str">
        <f t="shared" si="71"/>
        <v>85 - BEAUREPAIRE</v>
      </c>
      <c r="R4569" s="146">
        <v>44621</v>
      </c>
      <c r="S4569" s="146">
        <v>44809</v>
      </c>
      <c r="T4569" s="80" t="s">
        <v>213</v>
      </c>
    </row>
    <row r="4570" spans="14:20">
      <c r="N4570" s="80">
        <v>85</v>
      </c>
      <c r="O4570" s="80">
        <v>85018</v>
      </c>
      <c r="P4570" s="80" t="s">
        <v>4738</v>
      </c>
      <c r="Q4570" s="15" t="str">
        <f t="shared" si="71"/>
        <v>85 - BEAUVOIR-SUR-MER</v>
      </c>
      <c r="R4570" s="146">
        <v>44625</v>
      </c>
      <c r="S4570" s="146">
        <v>44767</v>
      </c>
      <c r="T4570" s="80" t="s">
        <v>213</v>
      </c>
    </row>
    <row r="4571" spans="14:20">
      <c r="N4571" s="80">
        <v>85</v>
      </c>
      <c r="O4571" s="80">
        <v>85019</v>
      </c>
      <c r="P4571" s="80" t="s">
        <v>4739</v>
      </c>
      <c r="Q4571" s="15" t="str">
        <f t="shared" si="71"/>
        <v>85 - BELLEVIGNY</v>
      </c>
      <c r="R4571" s="146">
        <v>44563</v>
      </c>
      <c r="S4571" s="146">
        <v>44774</v>
      </c>
      <c r="T4571" s="80" t="s">
        <v>213</v>
      </c>
    </row>
    <row r="4572" spans="14:20">
      <c r="N4572" s="80">
        <v>85</v>
      </c>
      <c r="O4572" s="80">
        <v>85020</v>
      </c>
      <c r="P4572" s="80" t="s">
        <v>4740</v>
      </c>
      <c r="Q4572" s="15" t="str">
        <f t="shared" si="71"/>
        <v>85 - BENET</v>
      </c>
      <c r="R4572" s="146">
        <v>44628</v>
      </c>
      <c r="S4572" s="146">
        <v>44767</v>
      </c>
      <c r="T4572" s="80" t="s">
        <v>213</v>
      </c>
    </row>
    <row r="4573" spans="14:20">
      <c r="N4573" s="80">
        <v>85</v>
      </c>
      <c r="O4573" s="80">
        <v>85021</v>
      </c>
      <c r="P4573" s="80" t="s">
        <v>4741</v>
      </c>
      <c r="Q4573" s="15" t="str">
        <f t="shared" si="71"/>
        <v>85 - LA BERNARDIERE</v>
      </c>
      <c r="R4573" s="146">
        <v>44621</v>
      </c>
      <c r="S4573" s="146">
        <v>44802</v>
      </c>
      <c r="T4573" s="80" t="s">
        <v>213</v>
      </c>
    </row>
    <row r="4574" spans="14:20">
      <c r="N4574" s="80">
        <v>85</v>
      </c>
      <c r="O4574" s="80">
        <v>85022</v>
      </c>
      <c r="P4574" s="80" t="s">
        <v>4742</v>
      </c>
      <c r="Q4574" s="15" t="str">
        <f t="shared" si="71"/>
        <v>85 - LE BERNARD</v>
      </c>
      <c r="R4574" s="146">
        <v>44628</v>
      </c>
      <c r="S4574" s="146">
        <v>44732</v>
      </c>
      <c r="T4574" s="80" t="s">
        <v>213</v>
      </c>
    </row>
    <row r="4575" spans="14:20">
      <c r="N4575" s="80">
        <v>85</v>
      </c>
      <c r="O4575" s="80">
        <v>85023</v>
      </c>
      <c r="P4575" s="80" t="s">
        <v>4743</v>
      </c>
      <c r="Q4575" s="15" t="str">
        <f t="shared" si="71"/>
        <v>85 - BESSAY</v>
      </c>
      <c r="R4575" s="146">
        <v>44625</v>
      </c>
      <c r="S4575" s="146">
        <v>44781</v>
      </c>
      <c r="T4575" s="80" t="s">
        <v>213</v>
      </c>
    </row>
    <row r="4576" spans="14:20">
      <c r="N4576" s="80">
        <v>85</v>
      </c>
      <c r="O4576" s="80">
        <v>85024</v>
      </c>
      <c r="P4576" s="80" t="s">
        <v>4744</v>
      </c>
      <c r="Q4576" s="15" t="str">
        <f t="shared" si="71"/>
        <v>85 - BOIS-DE-CENE</v>
      </c>
      <c r="R4576" s="146">
        <v>44623</v>
      </c>
      <c r="S4576" s="146">
        <v>44767</v>
      </c>
      <c r="T4576" s="80" t="s">
        <v>213</v>
      </c>
    </row>
    <row r="4577" spans="14:20">
      <c r="N4577" s="80">
        <v>85</v>
      </c>
      <c r="O4577" s="80">
        <v>85025</v>
      </c>
      <c r="P4577" s="80" t="s">
        <v>4745</v>
      </c>
      <c r="Q4577" s="15" t="str">
        <f t="shared" si="71"/>
        <v>85 - LA BOISSIERE-DE-MONTAIGU</v>
      </c>
      <c r="R4577" s="146">
        <v>44621</v>
      </c>
      <c r="S4577" s="146">
        <v>44795</v>
      </c>
      <c r="T4577" s="80" t="s">
        <v>213</v>
      </c>
    </row>
    <row r="4578" spans="14:20">
      <c r="N4578" s="80">
        <v>85</v>
      </c>
      <c r="O4578" s="80">
        <v>85026</v>
      </c>
      <c r="P4578" s="80" t="s">
        <v>4746</v>
      </c>
      <c r="Q4578" s="15" t="str">
        <f t="shared" si="71"/>
        <v>85 - LA BOISSIERE-DES-LANDES</v>
      </c>
      <c r="R4578" s="146">
        <v>44625</v>
      </c>
      <c r="S4578" s="146">
        <v>44732</v>
      </c>
      <c r="T4578" s="80" t="s">
        <v>213</v>
      </c>
    </row>
    <row r="4579" spans="14:20">
      <c r="N4579" s="80">
        <v>85</v>
      </c>
      <c r="O4579" s="80">
        <v>85028</v>
      </c>
      <c r="P4579" s="80" t="s">
        <v>4747</v>
      </c>
      <c r="Q4579" s="15" t="str">
        <f t="shared" si="71"/>
        <v>85 - BOUILLE-COURDAULT</v>
      </c>
      <c r="R4579" s="146">
        <v>44628</v>
      </c>
      <c r="S4579" s="146">
        <v>44725</v>
      </c>
      <c r="T4579" s="80" t="s">
        <v>213</v>
      </c>
    </row>
    <row r="4580" spans="14:20">
      <c r="N4580" s="80">
        <v>85</v>
      </c>
      <c r="O4580" s="80">
        <v>85029</v>
      </c>
      <c r="P4580" s="80" t="s">
        <v>4748</v>
      </c>
      <c r="Q4580" s="15" t="str">
        <f t="shared" si="71"/>
        <v>85 - BOUIN</v>
      </c>
      <c r="R4580" s="146">
        <v>44625</v>
      </c>
      <c r="S4580" s="146">
        <v>44767</v>
      </c>
      <c r="T4580" s="80" t="s">
        <v>213</v>
      </c>
    </row>
    <row r="4581" spans="14:20">
      <c r="N4581" s="80">
        <v>85</v>
      </c>
      <c r="O4581" s="80">
        <v>85031</v>
      </c>
      <c r="P4581" s="80" t="s">
        <v>4749</v>
      </c>
      <c r="Q4581" s="15" t="str">
        <f t="shared" si="71"/>
        <v>85 - LE BOUPERE</v>
      </c>
      <c r="R4581" s="146">
        <v>44621</v>
      </c>
      <c r="S4581" s="146">
        <v>44809</v>
      </c>
      <c r="T4581" s="80" t="s">
        <v>213</v>
      </c>
    </row>
    <row r="4582" spans="14:20">
      <c r="N4582" s="80">
        <v>85</v>
      </c>
      <c r="O4582" s="80">
        <v>85033</v>
      </c>
      <c r="P4582" s="80" t="s">
        <v>4750</v>
      </c>
      <c r="Q4582" s="15" t="str">
        <f t="shared" si="71"/>
        <v>85 - BOURNEAU</v>
      </c>
      <c r="R4582" s="146">
        <v>44621</v>
      </c>
      <c r="S4582" s="146">
        <v>44781</v>
      </c>
      <c r="T4582" s="80" t="s">
        <v>213</v>
      </c>
    </row>
    <row r="4583" spans="14:20">
      <c r="N4583" s="80">
        <v>85</v>
      </c>
      <c r="O4583" s="80">
        <v>85034</v>
      </c>
      <c r="P4583" s="80" t="s">
        <v>4751</v>
      </c>
      <c r="Q4583" s="15" t="str">
        <f t="shared" si="71"/>
        <v>85 - BOURNEZEAU</v>
      </c>
      <c r="R4583" s="146">
        <v>44623</v>
      </c>
      <c r="S4583" s="146">
        <v>44781</v>
      </c>
      <c r="T4583" s="80" t="s">
        <v>213</v>
      </c>
    </row>
    <row r="4584" spans="14:20">
      <c r="N4584" s="80">
        <v>85</v>
      </c>
      <c r="O4584" s="80">
        <v>85035</v>
      </c>
      <c r="P4584" s="80" t="s">
        <v>4752</v>
      </c>
      <c r="Q4584" s="15" t="str">
        <f t="shared" si="71"/>
        <v>85 - BRETIGNOLLES-SUR-MER</v>
      </c>
      <c r="R4584" s="146">
        <v>44628</v>
      </c>
      <c r="S4584" s="146">
        <v>44732</v>
      </c>
      <c r="T4584" s="80" t="s">
        <v>213</v>
      </c>
    </row>
    <row r="4585" spans="14:20">
      <c r="N4585" s="80">
        <v>85</v>
      </c>
      <c r="O4585" s="80">
        <v>85036</v>
      </c>
      <c r="P4585" s="80" t="s">
        <v>4753</v>
      </c>
      <c r="Q4585" s="15" t="str">
        <f t="shared" si="71"/>
        <v>85 - LA BRETONNIERE-LA-CLAYE</v>
      </c>
      <c r="R4585" s="146">
        <v>44625</v>
      </c>
      <c r="S4585" s="146">
        <v>44732</v>
      </c>
      <c r="T4585" s="80" t="s">
        <v>213</v>
      </c>
    </row>
    <row r="4586" spans="14:20">
      <c r="N4586" s="80">
        <v>85</v>
      </c>
      <c r="O4586" s="80">
        <v>85037</v>
      </c>
      <c r="P4586" s="80" t="s">
        <v>4754</v>
      </c>
      <c r="Q4586" s="15" t="str">
        <f t="shared" si="71"/>
        <v>85 - BREUIL-BARRET</v>
      </c>
      <c r="R4586" s="146">
        <v>44621</v>
      </c>
      <c r="S4586" s="146">
        <v>44809</v>
      </c>
      <c r="T4586" s="80" t="s">
        <v>213</v>
      </c>
    </row>
    <row r="4587" spans="14:20">
      <c r="N4587" s="80">
        <v>85</v>
      </c>
      <c r="O4587" s="80">
        <v>85038</v>
      </c>
      <c r="P4587" s="80" t="s">
        <v>4755</v>
      </c>
      <c r="Q4587" s="15" t="str">
        <f t="shared" si="71"/>
        <v>85 - LES BROUZILS</v>
      </c>
      <c r="R4587" s="146">
        <v>44608</v>
      </c>
      <c r="S4587" s="146">
        <v>44802</v>
      </c>
      <c r="T4587" s="80" t="s">
        <v>213</v>
      </c>
    </row>
    <row r="4588" spans="14:20">
      <c r="N4588" s="80">
        <v>85</v>
      </c>
      <c r="O4588" s="80">
        <v>85039</v>
      </c>
      <c r="P4588" s="80" t="s">
        <v>4756</v>
      </c>
      <c r="Q4588" s="15" t="str">
        <f t="shared" si="71"/>
        <v>85 - LA BRUFFIERE</v>
      </c>
      <c r="R4588" s="146">
        <v>44625</v>
      </c>
      <c r="S4588" s="146">
        <v>44802</v>
      </c>
      <c r="T4588" s="80" t="s">
        <v>213</v>
      </c>
    </row>
    <row r="4589" spans="14:20">
      <c r="N4589" s="80">
        <v>85</v>
      </c>
      <c r="O4589" s="80">
        <v>85040</v>
      </c>
      <c r="P4589" s="80" t="s">
        <v>4757</v>
      </c>
      <c r="Q4589" s="15" t="str">
        <f t="shared" si="71"/>
        <v>85 - LA CAILLERE-SAINT-HILAIRE</v>
      </c>
      <c r="R4589" s="146">
        <v>44621</v>
      </c>
      <c r="S4589" s="146">
        <v>44781</v>
      </c>
      <c r="T4589" s="80" t="s">
        <v>213</v>
      </c>
    </row>
    <row r="4590" spans="14:20">
      <c r="N4590" s="80">
        <v>85</v>
      </c>
      <c r="O4590" s="80">
        <v>85041</v>
      </c>
      <c r="P4590" s="80" t="s">
        <v>4758</v>
      </c>
      <c r="Q4590" s="15" t="str">
        <f t="shared" si="71"/>
        <v>85 - CEZAIS</v>
      </c>
      <c r="R4590" s="146">
        <v>44621</v>
      </c>
      <c r="S4590" s="146">
        <v>44809</v>
      </c>
      <c r="T4590" s="80" t="s">
        <v>213</v>
      </c>
    </row>
    <row r="4591" spans="14:20">
      <c r="N4591" s="80">
        <v>85</v>
      </c>
      <c r="O4591" s="80">
        <v>85042</v>
      </c>
      <c r="P4591" s="80" t="s">
        <v>4759</v>
      </c>
      <c r="Q4591" s="15" t="str">
        <f t="shared" si="71"/>
        <v>85 - CHAILLE-LES-MARAIS</v>
      </c>
      <c r="R4591" s="146">
        <v>44628</v>
      </c>
      <c r="S4591" s="146">
        <v>44732</v>
      </c>
      <c r="T4591" s="80" t="s">
        <v>213</v>
      </c>
    </row>
    <row r="4592" spans="14:20">
      <c r="N4592" s="80">
        <v>85</v>
      </c>
      <c r="O4592" s="80">
        <v>85045</v>
      </c>
      <c r="P4592" s="80" t="s">
        <v>4760</v>
      </c>
      <c r="Q4592" s="15" t="str">
        <f t="shared" si="71"/>
        <v>85 - LA CHAIZE-GIRAUD</v>
      </c>
      <c r="R4592" s="146">
        <v>44628</v>
      </c>
      <c r="S4592" s="146">
        <v>44732</v>
      </c>
      <c r="T4592" s="80" t="s">
        <v>213</v>
      </c>
    </row>
    <row r="4593" spans="14:20">
      <c r="N4593" s="80">
        <v>85</v>
      </c>
      <c r="O4593" s="80">
        <v>85046</v>
      </c>
      <c r="P4593" s="80" t="s">
        <v>4761</v>
      </c>
      <c r="Q4593" s="15" t="str">
        <f t="shared" si="71"/>
        <v>85 - LA CHAIZE-LE-VICOMTE</v>
      </c>
      <c r="R4593" s="146">
        <v>44621</v>
      </c>
      <c r="S4593" s="146">
        <v>44774</v>
      </c>
      <c r="T4593" s="80" t="s">
        <v>213</v>
      </c>
    </row>
    <row r="4594" spans="14:20">
      <c r="N4594" s="80">
        <v>85</v>
      </c>
      <c r="O4594" s="80">
        <v>85047</v>
      </c>
      <c r="P4594" s="80" t="s">
        <v>4762</v>
      </c>
      <c r="Q4594" s="15" t="str">
        <f t="shared" si="71"/>
        <v>85 - CHALLANS</v>
      </c>
      <c r="R4594" s="146">
        <v>44586</v>
      </c>
      <c r="S4594" s="146">
        <v>44767</v>
      </c>
      <c r="T4594" s="80" t="s">
        <v>213</v>
      </c>
    </row>
    <row r="4595" spans="14:20">
      <c r="N4595" s="80">
        <v>85</v>
      </c>
      <c r="O4595" s="80">
        <v>85049</v>
      </c>
      <c r="P4595" s="80" t="s">
        <v>4763</v>
      </c>
      <c r="Q4595" s="15" t="str">
        <f t="shared" si="71"/>
        <v>85 - CHAMPAGNE-LES-MARAIS</v>
      </c>
      <c r="R4595" s="146">
        <v>44628</v>
      </c>
      <c r="S4595" s="146">
        <v>44732</v>
      </c>
      <c r="T4595" s="80" t="s">
        <v>213</v>
      </c>
    </row>
    <row r="4596" spans="14:20">
      <c r="N4596" s="80">
        <v>85</v>
      </c>
      <c r="O4596" s="80">
        <v>85050</v>
      </c>
      <c r="P4596" s="80" t="s">
        <v>4764</v>
      </c>
      <c r="Q4596" s="15" t="str">
        <f t="shared" si="71"/>
        <v>85 - LE CHAMP-SAINT-PERE</v>
      </c>
      <c r="R4596" s="146">
        <v>44625</v>
      </c>
      <c r="S4596" s="146">
        <v>44732</v>
      </c>
      <c r="T4596" s="80" t="s">
        <v>213</v>
      </c>
    </row>
    <row r="4597" spans="14:20">
      <c r="N4597" s="80">
        <v>85</v>
      </c>
      <c r="O4597" s="80">
        <v>85051</v>
      </c>
      <c r="P4597" s="80" t="s">
        <v>4765</v>
      </c>
      <c r="Q4597" s="15" t="str">
        <f t="shared" si="71"/>
        <v>85 - CHANTONNAY</v>
      </c>
      <c r="R4597" s="146">
        <v>44621</v>
      </c>
      <c r="S4597" s="146">
        <v>44781</v>
      </c>
      <c r="T4597" s="80" t="s">
        <v>213</v>
      </c>
    </row>
    <row r="4598" spans="14:20">
      <c r="N4598" s="80">
        <v>85</v>
      </c>
      <c r="O4598" s="80">
        <v>85053</v>
      </c>
      <c r="P4598" s="80" t="s">
        <v>4766</v>
      </c>
      <c r="Q4598" s="15" t="str">
        <f t="shared" si="71"/>
        <v>85 - LA CHAPELLE-AUX-LYS</v>
      </c>
      <c r="R4598" s="146">
        <v>44621</v>
      </c>
      <c r="S4598" s="146">
        <v>44767</v>
      </c>
      <c r="T4598" s="80" t="s">
        <v>213</v>
      </c>
    </row>
    <row r="4599" spans="14:20">
      <c r="N4599" s="80">
        <v>85</v>
      </c>
      <c r="O4599" s="80">
        <v>85054</v>
      </c>
      <c r="P4599" s="80" t="s">
        <v>4767</v>
      </c>
      <c r="Q4599" s="15" t="str">
        <f t="shared" si="71"/>
        <v>85 - LA CHAPELLE-HERMIER</v>
      </c>
      <c r="R4599" s="146">
        <v>44628</v>
      </c>
      <c r="S4599" s="146">
        <v>44781</v>
      </c>
      <c r="T4599" s="80" t="s">
        <v>213</v>
      </c>
    </row>
    <row r="4600" spans="14:20">
      <c r="N4600" s="80">
        <v>85</v>
      </c>
      <c r="O4600" s="80">
        <v>85055</v>
      </c>
      <c r="P4600" s="80" t="s">
        <v>4768</v>
      </c>
      <c r="Q4600" s="15" t="str">
        <f t="shared" si="71"/>
        <v>85 - LA CHAPELLE-PALLUAU</v>
      </c>
      <c r="R4600" s="146">
        <v>44563</v>
      </c>
      <c r="S4600" s="146">
        <v>44774</v>
      </c>
      <c r="T4600" s="80" t="s">
        <v>213</v>
      </c>
    </row>
    <row r="4601" spans="14:20">
      <c r="N4601" s="80">
        <v>85</v>
      </c>
      <c r="O4601" s="80">
        <v>85056</v>
      </c>
      <c r="P4601" s="80" t="s">
        <v>4769</v>
      </c>
      <c r="Q4601" s="15" t="str">
        <f t="shared" si="71"/>
        <v>85 - LA CHAPELLE-THEMER</v>
      </c>
      <c r="R4601" s="146">
        <v>44621</v>
      </c>
      <c r="S4601" s="146">
        <v>44781</v>
      </c>
      <c r="T4601" s="80" t="s">
        <v>213</v>
      </c>
    </row>
    <row r="4602" spans="14:20">
      <c r="N4602" s="80">
        <v>85</v>
      </c>
      <c r="O4602" s="80">
        <v>85058</v>
      </c>
      <c r="P4602" s="80" t="s">
        <v>4770</v>
      </c>
      <c r="Q4602" s="15" t="str">
        <f t="shared" si="71"/>
        <v>85 - CHASNAIS</v>
      </c>
      <c r="R4602" s="146">
        <v>44628</v>
      </c>
      <c r="S4602" s="146">
        <v>44732</v>
      </c>
      <c r="T4602" s="80" t="s">
        <v>213</v>
      </c>
    </row>
    <row r="4603" spans="14:20">
      <c r="N4603" s="80">
        <v>85</v>
      </c>
      <c r="O4603" s="80">
        <v>85059</v>
      </c>
      <c r="P4603" s="80" t="s">
        <v>4771</v>
      </c>
      <c r="Q4603" s="15" t="str">
        <f t="shared" si="71"/>
        <v>85 - LA CHATAIGNERAIE</v>
      </c>
      <c r="R4603" s="146">
        <v>44621</v>
      </c>
      <c r="S4603" s="146">
        <v>44809</v>
      </c>
      <c r="T4603" s="80" t="s">
        <v>213</v>
      </c>
    </row>
    <row r="4604" spans="14:20">
      <c r="N4604" s="80">
        <v>85</v>
      </c>
      <c r="O4604" s="80">
        <v>85061</v>
      </c>
      <c r="P4604" s="80" t="s">
        <v>4772</v>
      </c>
      <c r="Q4604" s="15" t="str">
        <f t="shared" si="71"/>
        <v>85 - CHATEAU-GUIBERT</v>
      </c>
      <c r="R4604" s="146">
        <v>44625</v>
      </c>
      <c r="S4604" s="146">
        <v>44781</v>
      </c>
      <c r="T4604" s="80" t="s">
        <v>213</v>
      </c>
    </row>
    <row r="4605" spans="14:20">
      <c r="N4605" s="80">
        <v>85</v>
      </c>
      <c r="O4605" s="80">
        <v>85062</v>
      </c>
      <c r="P4605" s="80" t="s">
        <v>4773</v>
      </c>
      <c r="Q4605" s="15" t="str">
        <f t="shared" si="71"/>
        <v>85 - CHATEAUNEUF</v>
      </c>
      <c r="R4605" s="146">
        <v>44623</v>
      </c>
      <c r="S4605" s="146">
        <v>44767</v>
      </c>
      <c r="T4605" s="80" t="s">
        <v>213</v>
      </c>
    </row>
    <row r="4606" spans="14:20">
      <c r="N4606" s="80">
        <v>85</v>
      </c>
      <c r="O4606" s="80">
        <v>85064</v>
      </c>
      <c r="P4606" s="80" t="s">
        <v>4774</v>
      </c>
      <c r="Q4606" s="15" t="str">
        <f t="shared" si="71"/>
        <v>85 - CHAUCHE</v>
      </c>
      <c r="R4606" s="146">
        <v>44621</v>
      </c>
      <c r="S4606" s="146">
        <v>44781</v>
      </c>
      <c r="T4606" s="80" t="s">
        <v>213</v>
      </c>
    </row>
    <row r="4607" spans="14:20">
      <c r="N4607" s="80">
        <v>85</v>
      </c>
      <c r="O4607" s="80">
        <v>85065</v>
      </c>
      <c r="P4607" s="80" t="s">
        <v>4775</v>
      </c>
      <c r="Q4607" s="15" t="str">
        <f t="shared" si="71"/>
        <v>85 - CHAVAGNES-EN-PAILLERS</v>
      </c>
      <c r="R4607" s="146">
        <v>44621</v>
      </c>
      <c r="S4607" s="146">
        <v>44795</v>
      </c>
      <c r="T4607" s="80" t="s">
        <v>213</v>
      </c>
    </row>
    <row r="4608" spans="14:20">
      <c r="N4608" s="80">
        <v>85</v>
      </c>
      <c r="O4608" s="80">
        <v>85066</v>
      </c>
      <c r="P4608" s="80" t="s">
        <v>4776</v>
      </c>
      <c r="Q4608" s="15" t="str">
        <f t="shared" si="71"/>
        <v>85 - CHAVAGNES-LES-REDOUX</v>
      </c>
      <c r="R4608" s="146">
        <v>44621</v>
      </c>
      <c r="S4608" s="146">
        <v>44809</v>
      </c>
      <c r="T4608" s="80" t="s">
        <v>213</v>
      </c>
    </row>
    <row r="4609" spans="14:20">
      <c r="N4609" s="80">
        <v>85</v>
      </c>
      <c r="O4609" s="80">
        <v>85067</v>
      </c>
      <c r="P4609" s="80" t="s">
        <v>4777</v>
      </c>
      <c r="Q4609" s="15" t="str">
        <f t="shared" si="71"/>
        <v>85 - CHEFFOIS</v>
      </c>
      <c r="R4609" s="146">
        <v>44621</v>
      </c>
      <c r="S4609" s="146">
        <v>44809</v>
      </c>
      <c r="T4609" s="80" t="s">
        <v>213</v>
      </c>
    </row>
    <row r="4610" spans="14:20">
      <c r="N4610" s="80">
        <v>85</v>
      </c>
      <c r="O4610" s="80">
        <v>85070</v>
      </c>
      <c r="P4610" s="80" t="s">
        <v>4778</v>
      </c>
      <c r="Q4610" s="15" t="str">
        <f t="shared" si="71"/>
        <v>85 - COEX</v>
      </c>
      <c r="R4610" s="146">
        <v>44586</v>
      </c>
      <c r="S4610" s="146">
        <v>44767</v>
      </c>
      <c r="T4610" s="80" t="s">
        <v>213</v>
      </c>
    </row>
    <row r="4611" spans="14:20">
      <c r="N4611" s="80">
        <v>85</v>
      </c>
      <c r="O4611" s="80">
        <v>85071</v>
      </c>
      <c r="P4611" s="80" t="s">
        <v>4779</v>
      </c>
      <c r="Q4611" s="15" t="str">
        <f t="shared" si="71"/>
        <v>85 - COMMEQUIERS</v>
      </c>
      <c r="R4611" s="146">
        <v>44586</v>
      </c>
      <c r="S4611" s="146">
        <v>44767</v>
      </c>
      <c r="T4611" s="80" t="s">
        <v>213</v>
      </c>
    </row>
    <row r="4612" spans="14:20">
      <c r="N4612" s="80">
        <v>85</v>
      </c>
      <c r="O4612" s="80">
        <v>85072</v>
      </c>
      <c r="P4612" s="80" t="s">
        <v>4780</v>
      </c>
      <c r="Q4612" s="15" t="str">
        <f t="shared" si="71"/>
        <v>85 - LA COPECHAGNIERE</v>
      </c>
      <c r="R4612" s="146">
        <v>44621</v>
      </c>
      <c r="S4612" s="146">
        <v>44802</v>
      </c>
      <c r="T4612" s="80" t="s">
        <v>213</v>
      </c>
    </row>
    <row r="4613" spans="14:20">
      <c r="N4613" s="80">
        <v>85</v>
      </c>
      <c r="O4613" s="80">
        <v>85073</v>
      </c>
      <c r="P4613" s="80" t="s">
        <v>4781</v>
      </c>
      <c r="Q4613" s="15" t="str">
        <f t="shared" si="71"/>
        <v>85 - CORPE</v>
      </c>
      <c r="R4613" s="146">
        <v>44628</v>
      </c>
      <c r="S4613" s="146">
        <v>44781</v>
      </c>
      <c r="T4613" s="80" t="s">
        <v>213</v>
      </c>
    </row>
    <row r="4614" spans="14:20">
      <c r="N4614" s="80">
        <v>85</v>
      </c>
      <c r="O4614" s="80">
        <v>85074</v>
      </c>
      <c r="P4614" s="80" t="s">
        <v>4782</v>
      </c>
      <c r="Q4614" s="15" t="str">
        <f t="shared" si="71"/>
        <v>85 - LA COUTURE</v>
      </c>
      <c r="R4614" s="146">
        <v>44625</v>
      </c>
      <c r="S4614" s="146">
        <v>44732</v>
      </c>
      <c r="T4614" s="80" t="s">
        <v>213</v>
      </c>
    </row>
    <row r="4615" spans="14:20">
      <c r="N4615" s="80">
        <v>85</v>
      </c>
      <c r="O4615" s="80">
        <v>85076</v>
      </c>
      <c r="P4615" s="80" t="s">
        <v>4783</v>
      </c>
      <c r="Q4615" s="15" t="str">
        <f t="shared" si="71"/>
        <v>85 - CUGAND</v>
      </c>
      <c r="R4615" s="146">
        <v>44625</v>
      </c>
      <c r="S4615" s="146">
        <v>44802</v>
      </c>
      <c r="T4615" s="80" t="s">
        <v>213</v>
      </c>
    </row>
    <row r="4616" spans="14:20">
      <c r="N4616" s="80">
        <v>85</v>
      </c>
      <c r="O4616" s="80">
        <v>85077</v>
      </c>
      <c r="P4616" s="80" t="s">
        <v>4784</v>
      </c>
      <c r="Q4616" s="15" t="str">
        <f t="shared" si="71"/>
        <v>85 - CURZON</v>
      </c>
      <c r="R4616" s="146">
        <v>44628</v>
      </c>
      <c r="S4616" s="146">
        <v>44732</v>
      </c>
      <c r="T4616" s="80" t="s">
        <v>213</v>
      </c>
    </row>
    <row r="4617" spans="14:20">
      <c r="N4617" s="80">
        <v>85</v>
      </c>
      <c r="O4617" s="80">
        <v>85078</v>
      </c>
      <c r="P4617" s="80" t="s">
        <v>4785</v>
      </c>
      <c r="Q4617" s="15" t="str">
        <f t="shared" si="71"/>
        <v>85 - DAMVIX</v>
      </c>
      <c r="R4617" s="146">
        <v>44628</v>
      </c>
      <c r="S4617" s="146">
        <v>44725</v>
      </c>
      <c r="T4617" s="80" t="s">
        <v>213</v>
      </c>
    </row>
    <row r="4618" spans="14:20">
      <c r="N4618" s="80">
        <v>85</v>
      </c>
      <c r="O4618" s="80">
        <v>85080</v>
      </c>
      <c r="P4618" s="80" t="s">
        <v>4786</v>
      </c>
      <c r="Q4618" s="15" t="str">
        <f t="shared" si="71"/>
        <v>85 - DOIX-LES-FONTAINES</v>
      </c>
      <c r="R4618" s="146">
        <v>44628</v>
      </c>
      <c r="S4618" s="146">
        <v>44774</v>
      </c>
      <c r="T4618" s="80" t="s">
        <v>213</v>
      </c>
    </row>
    <row r="4619" spans="14:20">
      <c r="N4619" s="80">
        <v>85</v>
      </c>
      <c r="O4619" s="80">
        <v>85081</v>
      </c>
      <c r="P4619" s="80" t="s">
        <v>4787</v>
      </c>
      <c r="Q4619" s="15" t="str">
        <f t="shared" si="71"/>
        <v>85 - DOMPIERRE-SUR-YON</v>
      </c>
      <c r="R4619" s="146">
        <v>44621</v>
      </c>
      <c r="S4619" s="146">
        <v>44774</v>
      </c>
      <c r="T4619" s="80" t="s">
        <v>213</v>
      </c>
    </row>
    <row r="4620" spans="14:20">
      <c r="N4620" s="80">
        <v>85</v>
      </c>
      <c r="O4620" s="80">
        <v>85082</v>
      </c>
      <c r="P4620" s="80" t="s">
        <v>4788</v>
      </c>
      <c r="Q4620" s="15" t="str">
        <f t="shared" ref="Q4620:Q4683" si="72">CONCATENATE(N4620," - ",P4620)</f>
        <v>85 - LES EPESSES</v>
      </c>
      <c r="R4620" s="146">
        <v>44619</v>
      </c>
      <c r="S4620" s="146">
        <v>44809</v>
      </c>
      <c r="T4620" s="80" t="s">
        <v>213</v>
      </c>
    </row>
    <row r="4621" spans="14:20">
      <c r="N4621" s="80">
        <v>85</v>
      </c>
      <c r="O4621" s="80">
        <v>85083</v>
      </c>
      <c r="P4621" s="80" t="s">
        <v>4789</v>
      </c>
      <c r="Q4621" s="15" t="str">
        <f t="shared" si="72"/>
        <v>85 - L'EPINE</v>
      </c>
      <c r="R4621" s="146">
        <v>44628</v>
      </c>
      <c r="S4621" s="146">
        <v>44719</v>
      </c>
      <c r="T4621" s="80" t="s">
        <v>213</v>
      </c>
    </row>
    <row r="4622" spans="14:20">
      <c r="N4622" s="80">
        <v>85</v>
      </c>
      <c r="O4622" s="80">
        <v>85084</v>
      </c>
      <c r="P4622" s="80" t="s">
        <v>4790</v>
      </c>
      <c r="Q4622" s="15" t="str">
        <f t="shared" si="72"/>
        <v>85 - ESSARTS EN BOCAGE</v>
      </c>
      <c r="R4622" s="146">
        <v>44621</v>
      </c>
      <c r="S4622" s="146">
        <v>44781</v>
      </c>
      <c r="T4622" s="80" t="s">
        <v>213</v>
      </c>
    </row>
    <row r="4623" spans="14:20">
      <c r="N4623" s="80">
        <v>85</v>
      </c>
      <c r="O4623" s="80">
        <v>85086</v>
      </c>
      <c r="P4623" s="80" t="s">
        <v>4791</v>
      </c>
      <c r="Q4623" s="15" t="str">
        <f t="shared" si="72"/>
        <v>85 - FALLERON</v>
      </c>
      <c r="R4623" s="146">
        <v>44586</v>
      </c>
      <c r="S4623" s="146">
        <v>44767</v>
      </c>
      <c r="T4623" s="80" t="s">
        <v>213</v>
      </c>
    </row>
    <row r="4624" spans="14:20">
      <c r="N4624" s="80">
        <v>85</v>
      </c>
      <c r="O4624" s="80">
        <v>85087</v>
      </c>
      <c r="P4624" s="80" t="s">
        <v>4792</v>
      </c>
      <c r="Q4624" s="15" t="str">
        <f t="shared" si="72"/>
        <v>85 - FAYMOREAU</v>
      </c>
      <c r="R4624" s="146">
        <v>44570</v>
      </c>
      <c r="S4624" s="146">
        <v>44767</v>
      </c>
      <c r="T4624" s="80" t="s">
        <v>213</v>
      </c>
    </row>
    <row r="4625" spans="14:20">
      <c r="N4625" s="80">
        <v>85</v>
      </c>
      <c r="O4625" s="80">
        <v>85088</v>
      </c>
      <c r="P4625" s="80" t="s">
        <v>4793</v>
      </c>
      <c r="Q4625" s="15" t="str">
        <f t="shared" si="72"/>
        <v>85 - LE FENOUILLER</v>
      </c>
      <c r="R4625" s="146">
        <v>44628</v>
      </c>
      <c r="S4625" s="146">
        <v>44719</v>
      </c>
      <c r="T4625" s="80" t="s">
        <v>213</v>
      </c>
    </row>
    <row r="4626" spans="14:20">
      <c r="N4626" s="80">
        <v>85</v>
      </c>
      <c r="O4626" s="80">
        <v>85089</v>
      </c>
      <c r="P4626" s="80" t="s">
        <v>4794</v>
      </c>
      <c r="Q4626" s="15" t="str">
        <f t="shared" si="72"/>
        <v>85 - LA FERRIERE</v>
      </c>
      <c r="R4626" s="146">
        <v>44621</v>
      </c>
      <c r="S4626" s="146">
        <v>44774</v>
      </c>
      <c r="T4626" s="80" t="s">
        <v>213</v>
      </c>
    </row>
    <row r="4627" spans="14:20">
      <c r="N4627" s="80">
        <v>85</v>
      </c>
      <c r="O4627" s="80">
        <v>85090</v>
      </c>
      <c r="P4627" s="80" t="s">
        <v>4795</v>
      </c>
      <c r="Q4627" s="15" t="str">
        <f t="shared" si="72"/>
        <v>85 - SEVREMONT</v>
      </c>
      <c r="R4627" s="146">
        <v>44621</v>
      </c>
      <c r="S4627" s="146">
        <v>44809</v>
      </c>
      <c r="T4627" s="80" t="s">
        <v>213</v>
      </c>
    </row>
    <row r="4628" spans="14:20">
      <c r="N4628" s="80">
        <v>85</v>
      </c>
      <c r="O4628" s="80">
        <v>85092</v>
      </c>
      <c r="P4628" s="80" t="s">
        <v>4796</v>
      </c>
      <c r="Q4628" s="15" t="str">
        <f t="shared" si="72"/>
        <v>85 - FONTENAY-LE-COMTE</v>
      </c>
      <c r="R4628" s="146">
        <v>44628</v>
      </c>
      <c r="S4628" s="146">
        <v>44774</v>
      </c>
      <c r="T4628" s="80" t="s">
        <v>213</v>
      </c>
    </row>
    <row r="4629" spans="14:20">
      <c r="N4629" s="80">
        <v>85</v>
      </c>
      <c r="O4629" s="80">
        <v>85093</v>
      </c>
      <c r="P4629" s="80" t="s">
        <v>4797</v>
      </c>
      <c r="Q4629" s="15" t="str">
        <f t="shared" si="72"/>
        <v>85 - FOUGERE</v>
      </c>
      <c r="R4629" s="146">
        <v>44623</v>
      </c>
      <c r="S4629" s="146">
        <v>44774</v>
      </c>
      <c r="T4629" s="80" t="s">
        <v>213</v>
      </c>
    </row>
    <row r="4630" spans="14:20">
      <c r="N4630" s="80">
        <v>85</v>
      </c>
      <c r="O4630" s="80">
        <v>85094</v>
      </c>
      <c r="P4630" s="80" t="s">
        <v>4798</v>
      </c>
      <c r="Q4630" s="15" t="str">
        <f t="shared" si="72"/>
        <v>85 - FOUSSAIS-PAYRE</v>
      </c>
      <c r="R4630" s="146">
        <v>44570</v>
      </c>
      <c r="S4630" s="146">
        <v>44767</v>
      </c>
      <c r="T4630" s="80" t="s">
        <v>213</v>
      </c>
    </row>
    <row r="4631" spans="14:20">
      <c r="N4631" s="80">
        <v>85</v>
      </c>
      <c r="O4631" s="80">
        <v>85095</v>
      </c>
      <c r="P4631" s="80" t="s">
        <v>4799</v>
      </c>
      <c r="Q4631" s="15" t="str">
        <f t="shared" si="72"/>
        <v>85 - FROIDFOND</v>
      </c>
      <c r="R4631" s="146">
        <v>44586</v>
      </c>
      <c r="S4631" s="146">
        <v>44767</v>
      </c>
      <c r="T4631" s="80" t="s">
        <v>213</v>
      </c>
    </row>
    <row r="4632" spans="14:20">
      <c r="N4632" s="80">
        <v>85</v>
      </c>
      <c r="O4632" s="80">
        <v>85096</v>
      </c>
      <c r="P4632" s="80" t="s">
        <v>4800</v>
      </c>
      <c r="Q4632" s="15" t="str">
        <f t="shared" si="72"/>
        <v>85 - LA GARNACHE</v>
      </c>
      <c r="R4632" s="146">
        <v>44586</v>
      </c>
      <c r="S4632" s="146">
        <v>44767</v>
      </c>
      <c r="T4632" s="80" t="s">
        <v>213</v>
      </c>
    </row>
    <row r="4633" spans="14:20">
      <c r="N4633" s="80">
        <v>85</v>
      </c>
      <c r="O4633" s="80">
        <v>85097</v>
      </c>
      <c r="P4633" s="80" t="s">
        <v>4801</v>
      </c>
      <c r="Q4633" s="15" t="str">
        <f t="shared" si="72"/>
        <v>85 - LA GAUBRETIERE</v>
      </c>
      <c r="R4633" s="146">
        <v>44621</v>
      </c>
      <c r="S4633" s="146">
        <v>44809</v>
      </c>
      <c r="T4633" s="80" t="s">
        <v>213</v>
      </c>
    </row>
    <row r="4634" spans="14:20">
      <c r="N4634" s="80">
        <v>85</v>
      </c>
      <c r="O4634" s="80">
        <v>85098</v>
      </c>
      <c r="P4634" s="80" t="s">
        <v>4802</v>
      </c>
      <c r="Q4634" s="15" t="str">
        <f t="shared" si="72"/>
        <v>85 - LA GENETOUZE</v>
      </c>
      <c r="R4634" s="146">
        <v>44563</v>
      </c>
      <c r="S4634" s="146">
        <v>44774</v>
      </c>
      <c r="T4634" s="80" t="s">
        <v>213</v>
      </c>
    </row>
    <row r="4635" spans="14:20">
      <c r="N4635" s="80">
        <v>85</v>
      </c>
      <c r="O4635" s="80">
        <v>85099</v>
      </c>
      <c r="P4635" s="80" t="s">
        <v>4803</v>
      </c>
      <c r="Q4635" s="15" t="str">
        <f t="shared" si="72"/>
        <v>85 - LE GIROUARD</v>
      </c>
      <c r="R4635" s="146">
        <v>44628</v>
      </c>
      <c r="S4635" s="146">
        <v>44781</v>
      </c>
      <c r="T4635" s="80" t="s">
        <v>213</v>
      </c>
    </row>
    <row r="4636" spans="14:20">
      <c r="N4636" s="80">
        <v>85</v>
      </c>
      <c r="O4636" s="80">
        <v>85100</v>
      </c>
      <c r="P4636" s="80" t="s">
        <v>4804</v>
      </c>
      <c r="Q4636" s="15" t="str">
        <f t="shared" si="72"/>
        <v>85 - GIVRAND</v>
      </c>
      <c r="R4636" s="146">
        <v>44628</v>
      </c>
      <c r="S4636" s="146">
        <v>44732</v>
      </c>
      <c r="T4636" s="80" t="s">
        <v>213</v>
      </c>
    </row>
    <row r="4637" spans="14:20">
      <c r="N4637" s="80">
        <v>85</v>
      </c>
      <c r="O4637" s="80">
        <v>85101</v>
      </c>
      <c r="P4637" s="80" t="s">
        <v>4805</v>
      </c>
      <c r="Q4637" s="15" t="str">
        <f t="shared" si="72"/>
        <v>85 - LE GIVRE</v>
      </c>
      <c r="R4637" s="146">
        <v>44628</v>
      </c>
      <c r="S4637" s="146">
        <v>44781</v>
      </c>
      <c r="T4637" s="80" t="s">
        <v>213</v>
      </c>
    </row>
    <row r="4638" spans="14:20">
      <c r="N4638" s="80">
        <v>85</v>
      </c>
      <c r="O4638" s="80">
        <v>85102</v>
      </c>
      <c r="P4638" s="80" t="s">
        <v>4806</v>
      </c>
      <c r="Q4638" s="15" t="str">
        <f t="shared" si="72"/>
        <v>85 - GRAND-LANDES</v>
      </c>
      <c r="R4638" s="146">
        <v>44563</v>
      </c>
      <c r="S4638" s="146">
        <v>44774</v>
      </c>
      <c r="T4638" s="80" t="s">
        <v>213</v>
      </c>
    </row>
    <row r="4639" spans="14:20">
      <c r="N4639" s="80">
        <v>85</v>
      </c>
      <c r="O4639" s="80">
        <v>85103</v>
      </c>
      <c r="P4639" s="80" t="s">
        <v>4807</v>
      </c>
      <c r="Q4639" s="15" t="str">
        <f t="shared" si="72"/>
        <v>85 - GROSBREUIL</v>
      </c>
      <c r="R4639" s="146">
        <v>44628</v>
      </c>
      <c r="S4639" s="146">
        <v>44781</v>
      </c>
      <c r="T4639" s="80" t="s">
        <v>213</v>
      </c>
    </row>
    <row r="4640" spans="14:20">
      <c r="N4640" s="80">
        <v>85</v>
      </c>
      <c r="O4640" s="80">
        <v>85104</v>
      </c>
      <c r="P4640" s="80" t="s">
        <v>4808</v>
      </c>
      <c r="Q4640" s="15" t="str">
        <f t="shared" si="72"/>
        <v>85 - GRUES</v>
      </c>
      <c r="R4640" s="146">
        <v>44628</v>
      </c>
      <c r="S4640" s="146">
        <v>44732</v>
      </c>
      <c r="T4640" s="80" t="s">
        <v>213</v>
      </c>
    </row>
    <row r="4641" spans="14:20">
      <c r="N4641" s="80">
        <v>85</v>
      </c>
      <c r="O4641" s="80">
        <v>85105</v>
      </c>
      <c r="P4641" s="80" t="s">
        <v>4809</v>
      </c>
      <c r="Q4641" s="15" t="str">
        <f t="shared" si="72"/>
        <v>85 - LE GUE-DE-VELLUIRE</v>
      </c>
      <c r="R4641" s="146">
        <v>44628</v>
      </c>
      <c r="S4641" s="146">
        <v>44725</v>
      </c>
      <c r="T4641" s="80" t="s">
        <v>213</v>
      </c>
    </row>
    <row r="4642" spans="14:20">
      <c r="N4642" s="80">
        <v>85</v>
      </c>
      <c r="O4642" s="80">
        <v>85106</v>
      </c>
      <c r="P4642" s="80" t="s">
        <v>4810</v>
      </c>
      <c r="Q4642" s="15" t="str">
        <f t="shared" si="72"/>
        <v>85 - LA GUERINIERE</v>
      </c>
      <c r="R4642" s="146">
        <v>44628</v>
      </c>
      <c r="S4642" s="146">
        <v>44719</v>
      </c>
      <c r="T4642" s="80" t="s">
        <v>213</v>
      </c>
    </row>
    <row r="4643" spans="14:20">
      <c r="N4643" s="80">
        <v>85</v>
      </c>
      <c r="O4643" s="80">
        <v>85108</v>
      </c>
      <c r="P4643" s="80" t="s">
        <v>4811</v>
      </c>
      <c r="Q4643" s="15" t="str">
        <f t="shared" si="72"/>
        <v>85 - L'HERBERGEMENT</v>
      </c>
      <c r="R4643" s="146">
        <v>44608</v>
      </c>
      <c r="S4643" s="146">
        <v>44802</v>
      </c>
      <c r="T4643" s="80" t="s">
        <v>213</v>
      </c>
    </row>
    <row r="4644" spans="14:20">
      <c r="N4644" s="80">
        <v>85</v>
      </c>
      <c r="O4644" s="80">
        <v>85109</v>
      </c>
      <c r="P4644" s="80" t="s">
        <v>4812</v>
      </c>
      <c r="Q4644" s="15" t="str">
        <f t="shared" si="72"/>
        <v>85 - LES HERBIERS</v>
      </c>
      <c r="R4644" s="146">
        <v>44621</v>
      </c>
      <c r="S4644" s="146">
        <v>44804</v>
      </c>
      <c r="T4644" s="80" t="s">
        <v>213</v>
      </c>
    </row>
    <row r="4645" spans="14:20">
      <c r="N4645" s="80">
        <v>85</v>
      </c>
      <c r="O4645" s="80">
        <v>85110</v>
      </c>
      <c r="P4645" s="80" t="s">
        <v>4813</v>
      </c>
      <c r="Q4645" s="15" t="str">
        <f t="shared" si="72"/>
        <v>85 - L'HERMENAULT</v>
      </c>
      <c r="R4645" s="146">
        <v>44628</v>
      </c>
      <c r="S4645" s="146">
        <v>44781</v>
      </c>
      <c r="T4645" s="80" t="s">
        <v>213</v>
      </c>
    </row>
    <row r="4646" spans="14:20">
      <c r="N4646" s="80">
        <v>85</v>
      </c>
      <c r="O4646" s="80">
        <v>85111</v>
      </c>
      <c r="P4646" s="80" t="s">
        <v>4814</v>
      </c>
      <c r="Q4646" s="15" t="str">
        <f t="shared" si="72"/>
        <v>85 - L'ILE D'ELLE</v>
      </c>
      <c r="R4646" s="146">
        <v>44628</v>
      </c>
      <c r="S4646" s="146">
        <v>44725</v>
      </c>
      <c r="T4646" s="80" t="s">
        <v>213</v>
      </c>
    </row>
    <row r="4647" spans="14:20">
      <c r="N4647" s="80">
        <v>85</v>
      </c>
      <c r="O4647" s="80">
        <v>85112</v>
      </c>
      <c r="P4647" s="80" t="s">
        <v>4815</v>
      </c>
      <c r="Q4647" s="15" t="str">
        <f t="shared" si="72"/>
        <v>85 - L'ILE D'OLONNE</v>
      </c>
      <c r="R4647" s="146">
        <v>44628</v>
      </c>
      <c r="S4647" s="146">
        <v>44781</v>
      </c>
      <c r="T4647" s="80" t="s">
        <v>213</v>
      </c>
    </row>
    <row r="4648" spans="14:20">
      <c r="N4648" s="80">
        <v>85</v>
      </c>
      <c r="O4648" s="80">
        <v>85114</v>
      </c>
      <c r="P4648" s="80" t="s">
        <v>4816</v>
      </c>
      <c r="Q4648" s="15" t="str">
        <f t="shared" si="72"/>
        <v>85 - JARD-SUR-MER</v>
      </c>
      <c r="R4648" s="146">
        <v>44628</v>
      </c>
      <c r="S4648" s="146">
        <v>44732</v>
      </c>
      <c r="T4648" s="80" t="s">
        <v>213</v>
      </c>
    </row>
    <row r="4649" spans="14:20">
      <c r="N4649" s="80">
        <v>85</v>
      </c>
      <c r="O4649" s="80">
        <v>85115</v>
      </c>
      <c r="P4649" s="80" t="s">
        <v>4817</v>
      </c>
      <c r="Q4649" s="15" t="str">
        <f t="shared" si="72"/>
        <v>85 - LA JAUDONNIERE</v>
      </c>
      <c r="R4649" s="146">
        <v>44621</v>
      </c>
      <c r="S4649" s="146">
        <v>44781</v>
      </c>
      <c r="T4649" s="80" t="s">
        <v>213</v>
      </c>
    </row>
    <row r="4650" spans="14:20">
      <c r="N4650" s="80">
        <v>85</v>
      </c>
      <c r="O4650" s="80">
        <v>85116</v>
      </c>
      <c r="P4650" s="80" t="s">
        <v>4818</v>
      </c>
      <c r="Q4650" s="15" t="str">
        <f t="shared" si="72"/>
        <v>85 - LA JONCHERE</v>
      </c>
      <c r="R4650" s="146">
        <v>44628</v>
      </c>
      <c r="S4650" s="146">
        <v>44781</v>
      </c>
      <c r="T4650" s="80" t="s">
        <v>213</v>
      </c>
    </row>
    <row r="4651" spans="14:20">
      <c r="N4651" s="80">
        <v>85</v>
      </c>
      <c r="O4651" s="80">
        <v>85117</v>
      </c>
      <c r="P4651" s="80" t="s">
        <v>4819</v>
      </c>
      <c r="Q4651" s="15" t="str">
        <f t="shared" si="72"/>
        <v>85 - LAIROUX</v>
      </c>
      <c r="R4651" s="146">
        <v>44628</v>
      </c>
      <c r="S4651" s="146">
        <v>44732</v>
      </c>
      <c r="T4651" s="80" t="s">
        <v>213</v>
      </c>
    </row>
    <row r="4652" spans="14:20">
      <c r="N4652" s="80">
        <v>85</v>
      </c>
      <c r="O4652" s="80">
        <v>85118</v>
      </c>
      <c r="P4652" s="80" t="s">
        <v>4820</v>
      </c>
      <c r="Q4652" s="15" t="str">
        <f t="shared" si="72"/>
        <v>85 - LANDERONDE</v>
      </c>
      <c r="R4652" s="146">
        <v>44625</v>
      </c>
      <c r="S4652" s="146">
        <v>44781</v>
      </c>
      <c r="T4652" s="80" t="s">
        <v>213</v>
      </c>
    </row>
    <row r="4653" spans="14:20">
      <c r="N4653" s="80">
        <v>85</v>
      </c>
      <c r="O4653" s="80">
        <v>85119</v>
      </c>
      <c r="P4653" s="80" t="s">
        <v>4821</v>
      </c>
      <c r="Q4653" s="15" t="str">
        <f t="shared" si="72"/>
        <v>85 - LES LANDES-GENUSSON</v>
      </c>
      <c r="R4653" s="146">
        <v>44621</v>
      </c>
      <c r="S4653" s="146">
        <v>44804</v>
      </c>
      <c r="T4653" s="80" t="s">
        <v>213</v>
      </c>
    </row>
    <row r="4654" spans="14:20">
      <c r="N4654" s="80">
        <v>85</v>
      </c>
      <c r="O4654" s="80">
        <v>85120</v>
      </c>
      <c r="P4654" s="80" t="s">
        <v>4822</v>
      </c>
      <c r="Q4654" s="15" t="str">
        <f t="shared" si="72"/>
        <v>85 - LANDEVIEILLE</v>
      </c>
      <c r="R4654" s="146">
        <v>44628</v>
      </c>
      <c r="S4654" s="146">
        <v>44781</v>
      </c>
      <c r="T4654" s="80" t="s">
        <v>213</v>
      </c>
    </row>
    <row r="4655" spans="14:20">
      <c r="N4655" s="80">
        <v>85</v>
      </c>
      <c r="O4655" s="80">
        <v>85121</v>
      </c>
      <c r="P4655" s="80" t="s">
        <v>4823</v>
      </c>
      <c r="Q4655" s="15" t="str">
        <f t="shared" si="72"/>
        <v>85 - LE LANGON</v>
      </c>
      <c r="R4655" s="146">
        <v>44628</v>
      </c>
      <c r="S4655" s="146">
        <v>44781</v>
      </c>
      <c r="T4655" s="80" t="s">
        <v>213</v>
      </c>
    </row>
    <row r="4656" spans="14:20">
      <c r="N4656" s="80">
        <v>85</v>
      </c>
      <c r="O4656" s="80">
        <v>85123</v>
      </c>
      <c r="P4656" s="80" t="s">
        <v>4824</v>
      </c>
      <c r="Q4656" s="15" t="str">
        <f t="shared" si="72"/>
        <v>85 - LIEZ</v>
      </c>
      <c r="R4656" s="146">
        <v>44628</v>
      </c>
      <c r="S4656" s="146">
        <v>44725</v>
      </c>
      <c r="T4656" s="80" t="s">
        <v>213</v>
      </c>
    </row>
    <row r="4657" spans="14:20">
      <c r="N4657" s="80">
        <v>85</v>
      </c>
      <c r="O4657" s="80">
        <v>85125</v>
      </c>
      <c r="P4657" s="80" t="s">
        <v>4825</v>
      </c>
      <c r="Q4657" s="15" t="str">
        <f t="shared" si="72"/>
        <v>85 - LOGE-FOUGEREUSE</v>
      </c>
      <c r="R4657" s="146">
        <v>44621</v>
      </c>
      <c r="S4657" s="146">
        <v>44767</v>
      </c>
      <c r="T4657" s="80" t="s">
        <v>213</v>
      </c>
    </row>
    <row r="4658" spans="14:20">
      <c r="N4658" s="80">
        <v>85</v>
      </c>
      <c r="O4658" s="80">
        <v>85126</v>
      </c>
      <c r="P4658" s="80" t="s">
        <v>4826</v>
      </c>
      <c r="Q4658" s="15" t="str">
        <f t="shared" si="72"/>
        <v>85 - LONGEVES</v>
      </c>
      <c r="R4658" s="146">
        <v>44628</v>
      </c>
      <c r="S4658" s="146">
        <v>44781</v>
      </c>
      <c r="T4658" s="80" t="s">
        <v>213</v>
      </c>
    </row>
    <row r="4659" spans="14:20">
      <c r="N4659" s="80">
        <v>85</v>
      </c>
      <c r="O4659" s="80">
        <v>85127</v>
      </c>
      <c r="P4659" s="80" t="s">
        <v>4827</v>
      </c>
      <c r="Q4659" s="15" t="str">
        <f t="shared" si="72"/>
        <v>85 - LONGEVILLE-SUR-MER</v>
      </c>
      <c r="R4659" s="146">
        <v>44628</v>
      </c>
      <c r="S4659" s="146">
        <v>44732</v>
      </c>
      <c r="T4659" s="80" t="s">
        <v>213</v>
      </c>
    </row>
    <row r="4660" spans="14:20">
      <c r="N4660" s="80">
        <v>85</v>
      </c>
      <c r="O4660" s="80">
        <v>85128</v>
      </c>
      <c r="P4660" s="80" t="s">
        <v>4828</v>
      </c>
      <c r="Q4660" s="15" t="str">
        <f t="shared" si="72"/>
        <v>85 - LUCON</v>
      </c>
      <c r="R4660" s="146">
        <v>44628</v>
      </c>
      <c r="S4660" s="146">
        <v>44781</v>
      </c>
      <c r="T4660" s="80" t="s">
        <v>213</v>
      </c>
    </row>
    <row r="4661" spans="14:20">
      <c r="N4661" s="80">
        <v>85</v>
      </c>
      <c r="O4661" s="80">
        <v>85129</v>
      </c>
      <c r="P4661" s="80" t="s">
        <v>4829</v>
      </c>
      <c r="Q4661" s="15" t="str">
        <f t="shared" si="72"/>
        <v>85 - LES LUCS-SUR-BOULOGNE</v>
      </c>
      <c r="R4661" s="146">
        <v>44563</v>
      </c>
      <c r="S4661" s="146">
        <v>44774</v>
      </c>
      <c r="T4661" s="80" t="s">
        <v>213</v>
      </c>
    </row>
    <row r="4662" spans="14:20">
      <c r="N4662" s="80">
        <v>85</v>
      </c>
      <c r="O4662" s="80">
        <v>85130</v>
      </c>
      <c r="P4662" s="80" t="s">
        <v>4830</v>
      </c>
      <c r="Q4662" s="15" t="str">
        <f t="shared" si="72"/>
        <v>85 - MACHE</v>
      </c>
      <c r="R4662" s="146">
        <v>44586</v>
      </c>
      <c r="S4662" s="146">
        <v>44767</v>
      </c>
      <c r="T4662" s="80" t="s">
        <v>213</v>
      </c>
    </row>
    <row r="4663" spans="14:20">
      <c r="N4663" s="80">
        <v>85</v>
      </c>
      <c r="O4663" s="80">
        <v>85131</v>
      </c>
      <c r="P4663" s="80" t="s">
        <v>4831</v>
      </c>
      <c r="Q4663" s="15" t="str">
        <f t="shared" si="72"/>
        <v>85 - LES MAGNILS-REIGNIERS</v>
      </c>
      <c r="R4663" s="146">
        <v>44628</v>
      </c>
      <c r="S4663" s="146">
        <v>44781</v>
      </c>
      <c r="T4663" s="80" t="s">
        <v>213</v>
      </c>
    </row>
    <row r="4664" spans="14:20">
      <c r="N4664" s="80">
        <v>85</v>
      </c>
      <c r="O4664" s="80">
        <v>85132</v>
      </c>
      <c r="P4664" s="80" t="s">
        <v>4832</v>
      </c>
      <c r="Q4664" s="15" t="str">
        <f t="shared" si="72"/>
        <v>85 - MAILLE</v>
      </c>
      <c r="R4664" s="146">
        <v>44628</v>
      </c>
      <c r="S4664" s="146">
        <v>44725</v>
      </c>
      <c r="T4664" s="80" t="s">
        <v>213</v>
      </c>
    </row>
    <row r="4665" spans="14:20">
      <c r="N4665" s="80">
        <v>85</v>
      </c>
      <c r="O4665" s="80">
        <v>85133</v>
      </c>
      <c r="P4665" s="80" t="s">
        <v>4833</v>
      </c>
      <c r="Q4665" s="15" t="str">
        <f t="shared" si="72"/>
        <v>85 - MAILLEZAIS</v>
      </c>
      <c r="R4665" s="146">
        <v>44628</v>
      </c>
      <c r="S4665" s="146">
        <v>44725</v>
      </c>
      <c r="T4665" s="80" t="s">
        <v>213</v>
      </c>
    </row>
    <row r="4666" spans="14:20">
      <c r="N4666" s="80">
        <v>85</v>
      </c>
      <c r="O4666" s="80">
        <v>85134</v>
      </c>
      <c r="P4666" s="80" t="s">
        <v>4834</v>
      </c>
      <c r="Q4666" s="15" t="str">
        <f t="shared" si="72"/>
        <v>85 - MALLIEVRE</v>
      </c>
      <c r="R4666" s="146">
        <v>44628</v>
      </c>
      <c r="S4666" s="146">
        <v>44809</v>
      </c>
      <c r="T4666" s="80" t="s">
        <v>213</v>
      </c>
    </row>
    <row r="4667" spans="14:20">
      <c r="N4667" s="80">
        <v>85</v>
      </c>
      <c r="O4667" s="80">
        <v>85135</v>
      </c>
      <c r="P4667" s="80" t="s">
        <v>4835</v>
      </c>
      <c r="Q4667" s="15" t="str">
        <f t="shared" si="72"/>
        <v>85 - MAREUIL-SUR-LAY-DISSAIS</v>
      </c>
      <c r="R4667" s="146">
        <v>44625</v>
      </c>
      <c r="S4667" s="146">
        <v>44781</v>
      </c>
      <c r="T4667" s="80" t="s">
        <v>213</v>
      </c>
    </row>
    <row r="4668" spans="14:20">
      <c r="N4668" s="80">
        <v>85</v>
      </c>
      <c r="O4668" s="80">
        <v>85136</v>
      </c>
      <c r="P4668" s="80" t="s">
        <v>4836</v>
      </c>
      <c r="Q4668" s="15" t="str">
        <f t="shared" si="72"/>
        <v>85 - MARILLET</v>
      </c>
      <c r="R4668" s="146">
        <v>44570</v>
      </c>
      <c r="S4668" s="146">
        <v>44767</v>
      </c>
      <c r="T4668" s="80" t="s">
        <v>213</v>
      </c>
    </row>
    <row r="4669" spans="14:20">
      <c r="N4669" s="80">
        <v>85</v>
      </c>
      <c r="O4669" s="80">
        <v>85137</v>
      </c>
      <c r="P4669" s="80" t="s">
        <v>4837</v>
      </c>
      <c r="Q4669" s="15" t="str">
        <f t="shared" si="72"/>
        <v>85 - MARSAIS-SAINTE-RADEGONDE</v>
      </c>
      <c r="R4669" s="146">
        <v>44621</v>
      </c>
      <c r="S4669" s="146">
        <v>44781</v>
      </c>
      <c r="T4669" s="80" t="s">
        <v>213</v>
      </c>
    </row>
    <row r="4670" spans="14:20">
      <c r="N4670" s="80">
        <v>85</v>
      </c>
      <c r="O4670" s="80">
        <v>85138</v>
      </c>
      <c r="P4670" s="80" t="s">
        <v>4838</v>
      </c>
      <c r="Q4670" s="15" t="str">
        <f t="shared" si="72"/>
        <v>85 - MARTINET</v>
      </c>
      <c r="R4670" s="146">
        <v>44625</v>
      </c>
      <c r="S4670" s="146">
        <v>44781</v>
      </c>
      <c r="T4670" s="80" t="s">
        <v>213</v>
      </c>
    </row>
    <row r="4671" spans="14:20">
      <c r="N4671" s="80">
        <v>85</v>
      </c>
      <c r="O4671" s="80">
        <v>85139</v>
      </c>
      <c r="P4671" s="80" t="s">
        <v>4839</v>
      </c>
      <c r="Q4671" s="15" t="str">
        <f t="shared" si="72"/>
        <v>85 - LE MAZEAU</v>
      </c>
      <c r="R4671" s="146">
        <v>44628</v>
      </c>
      <c r="S4671" s="146">
        <v>44725</v>
      </c>
      <c r="T4671" s="80" t="s">
        <v>213</v>
      </c>
    </row>
    <row r="4672" spans="14:20">
      <c r="N4672" s="80">
        <v>85</v>
      </c>
      <c r="O4672" s="80">
        <v>85140</v>
      </c>
      <c r="P4672" s="80" t="s">
        <v>4840</v>
      </c>
      <c r="Q4672" s="15" t="str">
        <f t="shared" si="72"/>
        <v>85 - LA MEILLERAIE-TILLAY</v>
      </c>
      <c r="R4672" s="146">
        <v>44621</v>
      </c>
      <c r="S4672" s="146">
        <v>44809</v>
      </c>
      <c r="T4672" s="80" t="s">
        <v>213</v>
      </c>
    </row>
    <row r="4673" spans="14:20">
      <c r="N4673" s="80">
        <v>85</v>
      </c>
      <c r="O4673" s="80">
        <v>85141</v>
      </c>
      <c r="P4673" s="80" t="s">
        <v>4841</v>
      </c>
      <c r="Q4673" s="15" t="str">
        <f t="shared" si="72"/>
        <v>85 - MENOMBLET</v>
      </c>
      <c r="R4673" s="146">
        <v>44621</v>
      </c>
      <c r="S4673" s="146">
        <v>44809</v>
      </c>
      <c r="T4673" s="80" t="s">
        <v>213</v>
      </c>
    </row>
    <row r="4674" spans="14:20">
      <c r="N4674" s="80">
        <v>85</v>
      </c>
      <c r="O4674" s="80">
        <v>85142</v>
      </c>
      <c r="P4674" s="80" t="s">
        <v>4842</v>
      </c>
      <c r="Q4674" s="15" t="str">
        <f t="shared" si="72"/>
        <v>85 - LA MERLATIERE</v>
      </c>
      <c r="R4674" s="146">
        <v>44621</v>
      </c>
      <c r="S4674" s="146">
        <v>44774</v>
      </c>
      <c r="T4674" s="80" t="s">
        <v>213</v>
      </c>
    </row>
    <row r="4675" spans="14:20">
      <c r="N4675" s="80">
        <v>85</v>
      </c>
      <c r="O4675" s="80">
        <v>85143</v>
      </c>
      <c r="P4675" s="80" t="s">
        <v>4843</v>
      </c>
      <c r="Q4675" s="15" t="str">
        <f t="shared" si="72"/>
        <v>85 - MERVENT</v>
      </c>
      <c r="R4675" s="146">
        <v>44570</v>
      </c>
      <c r="S4675" s="146">
        <v>44781</v>
      </c>
      <c r="T4675" s="80" t="s">
        <v>213</v>
      </c>
    </row>
    <row r="4676" spans="14:20">
      <c r="N4676" s="80">
        <v>85</v>
      </c>
      <c r="O4676" s="80">
        <v>85144</v>
      </c>
      <c r="P4676" s="80" t="s">
        <v>4844</v>
      </c>
      <c r="Q4676" s="15" t="str">
        <f t="shared" si="72"/>
        <v>85 - MESNARD-LA-BAROTIERE</v>
      </c>
      <c r="R4676" s="146">
        <v>44621</v>
      </c>
      <c r="S4676" s="146">
        <v>44795</v>
      </c>
      <c r="T4676" s="80" t="s">
        <v>213</v>
      </c>
    </row>
    <row r="4677" spans="14:20">
      <c r="N4677" s="80">
        <v>85</v>
      </c>
      <c r="O4677" s="80">
        <v>85145</v>
      </c>
      <c r="P4677" s="80" t="s">
        <v>4845</v>
      </c>
      <c r="Q4677" s="15" t="str">
        <f t="shared" si="72"/>
        <v>85 - MONSIREIGNE</v>
      </c>
      <c r="R4677" s="146">
        <v>44621</v>
      </c>
      <c r="S4677" s="146">
        <v>44809</v>
      </c>
      <c r="T4677" s="80" t="s">
        <v>213</v>
      </c>
    </row>
    <row r="4678" spans="14:20">
      <c r="N4678" s="80">
        <v>85</v>
      </c>
      <c r="O4678" s="80">
        <v>85146</v>
      </c>
      <c r="P4678" s="80" t="s">
        <v>4846</v>
      </c>
      <c r="Q4678" s="15" t="str">
        <f t="shared" si="72"/>
        <v>85 - BOUFFERE (COMMUNE FUSIONNÉE) - MONTAIGU-VENDEE</v>
      </c>
      <c r="R4678" s="146">
        <v>44608</v>
      </c>
      <c r="S4678" s="146">
        <v>44802</v>
      </c>
      <c r="T4678" s="80" t="s">
        <v>213</v>
      </c>
    </row>
    <row r="4679" spans="14:20">
      <c r="N4679" s="80">
        <v>85</v>
      </c>
      <c r="O4679" s="80">
        <v>85146</v>
      </c>
      <c r="P4679" s="80" t="s">
        <v>4847</v>
      </c>
      <c r="Q4679" s="15" t="str">
        <f t="shared" si="72"/>
        <v>85 - LA GUYONNIERE (COMMUNE FUSIONNÉE) - MONTAIGU-VENDEE</v>
      </c>
      <c r="R4679" s="146">
        <v>44621</v>
      </c>
      <c r="S4679" s="146">
        <v>44802</v>
      </c>
      <c r="T4679" s="80" t="s">
        <v>213</v>
      </c>
    </row>
    <row r="4680" spans="14:20">
      <c r="N4680" s="80">
        <v>85</v>
      </c>
      <c r="O4680" s="80">
        <v>85147</v>
      </c>
      <c r="P4680" s="80" t="s">
        <v>4848</v>
      </c>
      <c r="Q4680" s="15" t="str">
        <f t="shared" si="72"/>
        <v>85 - MONTOURNAIS</v>
      </c>
      <c r="R4680" s="146">
        <v>44621</v>
      </c>
      <c r="S4680" s="146">
        <v>44809</v>
      </c>
      <c r="T4680" s="80" t="s">
        <v>213</v>
      </c>
    </row>
    <row r="4681" spans="14:20">
      <c r="N4681" s="80">
        <v>85</v>
      </c>
      <c r="O4681" s="80">
        <v>85148</v>
      </c>
      <c r="P4681" s="80" t="s">
        <v>4849</v>
      </c>
      <c r="Q4681" s="15" t="str">
        <f t="shared" si="72"/>
        <v>85 - MONTREUIL</v>
      </c>
      <c r="R4681" s="146">
        <v>44628</v>
      </c>
      <c r="S4681" s="146">
        <v>44774</v>
      </c>
      <c r="T4681" s="80" t="s">
        <v>213</v>
      </c>
    </row>
    <row r="4682" spans="14:20">
      <c r="N4682" s="80">
        <v>85</v>
      </c>
      <c r="O4682" s="80">
        <v>85149</v>
      </c>
      <c r="P4682" s="80" t="s">
        <v>4850</v>
      </c>
      <c r="Q4682" s="15" t="str">
        <f t="shared" si="72"/>
        <v>85 - MOREILLES</v>
      </c>
      <c r="R4682" s="146">
        <v>44628</v>
      </c>
      <c r="S4682" s="146">
        <v>44732</v>
      </c>
      <c r="T4682" s="80" t="s">
        <v>213</v>
      </c>
    </row>
    <row r="4683" spans="14:20">
      <c r="N4683" s="80">
        <v>85</v>
      </c>
      <c r="O4683" s="80">
        <v>85151</v>
      </c>
      <c r="P4683" s="80" t="s">
        <v>4851</v>
      </c>
      <c r="Q4683" s="15" t="str">
        <f t="shared" si="72"/>
        <v>85 - MORTAGNE-SUR-SEVRE</v>
      </c>
      <c r="R4683" s="146">
        <v>44623</v>
      </c>
      <c r="S4683" s="146">
        <v>44809</v>
      </c>
      <c r="T4683" s="80" t="s">
        <v>213</v>
      </c>
    </row>
    <row r="4684" spans="14:20">
      <c r="N4684" s="80">
        <v>85</v>
      </c>
      <c r="O4684" s="80">
        <v>85152</v>
      </c>
      <c r="P4684" s="80" t="s">
        <v>4852</v>
      </c>
      <c r="Q4684" s="15" t="str">
        <f t="shared" ref="Q4684:Q4747" si="73">CONCATENATE(N4684," - ",P4684)</f>
        <v>85 - LES ACHARDS</v>
      </c>
      <c r="R4684" s="146">
        <v>44625</v>
      </c>
      <c r="S4684" s="146">
        <v>44781</v>
      </c>
      <c r="T4684" s="80" t="s">
        <v>213</v>
      </c>
    </row>
    <row r="4685" spans="14:20">
      <c r="N4685" s="80">
        <v>85</v>
      </c>
      <c r="O4685" s="80">
        <v>85153</v>
      </c>
      <c r="P4685" s="80" t="s">
        <v>4853</v>
      </c>
      <c r="Q4685" s="15" t="str">
        <f t="shared" si="73"/>
        <v>85 - MOUCHAMPS</v>
      </c>
      <c r="R4685" s="146">
        <v>44621</v>
      </c>
      <c r="S4685" s="146">
        <v>44781</v>
      </c>
      <c r="T4685" s="80" t="s">
        <v>213</v>
      </c>
    </row>
    <row r="4686" spans="14:20">
      <c r="N4686" s="80">
        <v>85</v>
      </c>
      <c r="O4686" s="80">
        <v>85154</v>
      </c>
      <c r="P4686" s="80" t="s">
        <v>4854</v>
      </c>
      <c r="Q4686" s="15" t="str">
        <f t="shared" si="73"/>
        <v>85 - MOUILLERON-SAINT-GERMAIN</v>
      </c>
      <c r="R4686" s="146">
        <v>44621</v>
      </c>
      <c r="S4686" s="146">
        <v>44809</v>
      </c>
      <c r="T4686" s="80" t="s">
        <v>213</v>
      </c>
    </row>
    <row r="4687" spans="14:20">
      <c r="N4687" s="80">
        <v>85</v>
      </c>
      <c r="O4687" s="80">
        <v>85155</v>
      </c>
      <c r="P4687" s="80" t="s">
        <v>4855</v>
      </c>
      <c r="Q4687" s="15" t="str">
        <f t="shared" si="73"/>
        <v>85 - MOUILLERON-LE-CAPTIF</v>
      </c>
      <c r="R4687" s="146">
        <v>44621</v>
      </c>
      <c r="S4687" s="146">
        <v>44774</v>
      </c>
      <c r="T4687" s="80" t="s">
        <v>213</v>
      </c>
    </row>
    <row r="4688" spans="14:20">
      <c r="N4688" s="80">
        <v>85</v>
      </c>
      <c r="O4688" s="80">
        <v>85156</v>
      </c>
      <c r="P4688" s="80" t="s">
        <v>4856</v>
      </c>
      <c r="Q4688" s="15" t="str">
        <f t="shared" si="73"/>
        <v>85 - MOUTIERS-LES-MAUXFAITS</v>
      </c>
      <c r="R4688" s="146">
        <v>44628</v>
      </c>
      <c r="S4688" s="146">
        <v>44781</v>
      </c>
      <c r="T4688" s="80" t="s">
        <v>213</v>
      </c>
    </row>
    <row r="4689" spans="14:20">
      <c r="N4689" s="80">
        <v>85</v>
      </c>
      <c r="O4689" s="80">
        <v>85157</v>
      </c>
      <c r="P4689" s="80" t="s">
        <v>4857</v>
      </c>
      <c r="Q4689" s="15" t="str">
        <f t="shared" si="73"/>
        <v>85 - MOUTIERS-SUR-LE-LAY</v>
      </c>
      <c r="R4689" s="146">
        <v>44625</v>
      </c>
      <c r="S4689" s="146">
        <v>44781</v>
      </c>
      <c r="T4689" s="80" t="s">
        <v>213</v>
      </c>
    </row>
    <row r="4690" spans="14:20">
      <c r="N4690" s="80">
        <v>85</v>
      </c>
      <c r="O4690" s="80">
        <v>85158</v>
      </c>
      <c r="P4690" s="80" t="s">
        <v>4858</v>
      </c>
      <c r="Q4690" s="15" t="str">
        <f t="shared" si="73"/>
        <v>85 - MOUZEUIL-SAINT-MARTIN</v>
      </c>
      <c r="R4690" s="146">
        <v>44628</v>
      </c>
      <c r="S4690" s="146">
        <v>44781</v>
      </c>
      <c r="T4690" s="80" t="s">
        <v>213</v>
      </c>
    </row>
    <row r="4691" spans="14:20">
      <c r="N4691" s="80">
        <v>85</v>
      </c>
      <c r="O4691" s="80">
        <v>85159</v>
      </c>
      <c r="P4691" s="80" t="s">
        <v>4859</v>
      </c>
      <c r="Q4691" s="15" t="str">
        <f t="shared" si="73"/>
        <v>85 - NALLIERS</v>
      </c>
      <c r="R4691" s="146">
        <v>44628</v>
      </c>
      <c r="S4691" s="146">
        <v>44781</v>
      </c>
      <c r="T4691" s="80" t="s">
        <v>213</v>
      </c>
    </row>
    <row r="4692" spans="14:20">
      <c r="N4692" s="80">
        <v>85</v>
      </c>
      <c r="O4692" s="80">
        <v>85160</v>
      </c>
      <c r="P4692" s="80" t="s">
        <v>4860</v>
      </c>
      <c r="Q4692" s="15" t="str">
        <f t="shared" si="73"/>
        <v>85 - NESMY</v>
      </c>
      <c r="R4692" s="146">
        <v>44625</v>
      </c>
      <c r="S4692" s="146">
        <v>44781</v>
      </c>
      <c r="T4692" s="80" t="s">
        <v>213</v>
      </c>
    </row>
    <row r="4693" spans="14:20">
      <c r="N4693" s="80">
        <v>85</v>
      </c>
      <c r="O4693" s="80">
        <v>85161</v>
      </c>
      <c r="P4693" s="80" t="s">
        <v>4861</v>
      </c>
      <c r="Q4693" s="15" t="str">
        <f t="shared" si="73"/>
        <v>85 - NIEUL-LE-DOLENT</v>
      </c>
      <c r="R4693" s="146">
        <v>44628</v>
      </c>
      <c r="S4693" s="146">
        <v>44732</v>
      </c>
      <c r="T4693" s="80" t="s">
        <v>213</v>
      </c>
    </row>
    <row r="4694" spans="14:20">
      <c r="N4694" s="80">
        <v>85</v>
      </c>
      <c r="O4694" s="80">
        <v>85162</v>
      </c>
      <c r="P4694" s="80" t="s">
        <v>4862</v>
      </c>
      <c r="Q4694" s="15" t="str">
        <f t="shared" si="73"/>
        <v>85 - RIVES-D'AUTISE</v>
      </c>
      <c r="R4694" s="146">
        <v>44570</v>
      </c>
      <c r="S4694" s="146">
        <v>44725</v>
      </c>
      <c r="T4694" s="80" t="s">
        <v>213</v>
      </c>
    </row>
    <row r="4695" spans="14:20">
      <c r="N4695" s="80">
        <v>85</v>
      </c>
      <c r="O4695" s="80">
        <v>85163</v>
      </c>
      <c r="P4695" s="80" t="s">
        <v>4863</v>
      </c>
      <c r="Q4695" s="15" t="str">
        <f t="shared" si="73"/>
        <v>85 - NOIRMOUTIER-EN-L'ILE</v>
      </c>
      <c r="R4695" s="146">
        <v>44628</v>
      </c>
      <c r="S4695" s="146">
        <v>44719</v>
      </c>
      <c r="T4695" s="80" t="s">
        <v>213</v>
      </c>
    </row>
    <row r="4696" spans="14:20">
      <c r="N4696" s="80">
        <v>85</v>
      </c>
      <c r="O4696" s="80">
        <v>85164</v>
      </c>
      <c r="P4696" s="80" t="s">
        <v>4864</v>
      </c>
      <c r="Q4696" s="15" t="str">
        <f t="shared" si="73"/>
        <v>85 - NOTRE-DAME-DE-MONTS</v>
      </c>
      <c r="R4696" s="146">
        <v>44628</v>
      </c>
      <c r="S4696" s="146">
        <v>44719</v>
      </c>
      <c r="T4696" s="80" t="s">
        <v>213</v>
      </c>
    </row>
    <row r="4697" spans="14:20">
      <c r="N4697" s="80">
        <v>85</v>
      </c>
      <c r="O4697" s="80">
        <v>85166</v>
      </c>
      <c r="P4697" s="80" t="s">
        <v>4865</v>
      </c>
      <c r="Q4697" s="15" t="str">
        <f t="shared" si="73"/>
        <v>85 - CHATEAU D'OLONNE (commune fusionnée) - SABLES D'OLONNE</v>
      </c>
      <c r="R4697" s="146">
        <v>44628</v>
      </c>
      <c r="S4697" s="146">
        <v>44781</v>
      </c>
      <c r="T4697" s="80" t="s">
        <v>213</v>
      </c>
    </row>
    <row r="4698" spans="14:20">
      <c r="N4698" s="80">
        <v>85</v>
      </c>
      <c r="O4698" s="80">
        <v>85166</v>
      </c>
      <c r="P4698" s="80" t="s">
        <v>4866</v>
      </c>
      <c r="Q4698" s="15" t="str">
        <f t="shared" si="73"/>
        <v>85 - OLONNE-SUR-MER (COMMUNE FUSIONNÉE)</v>
      </c>
      <c r="R4698" s="146">
        <v>44628</v>
      </c>
      <c r="S4698" s="146">
        <v>44732</v>
      </c>
      <c r="T4698" s="80" t="s">
        <v>213</v>
      </c>
    </row>
    <row r="4699" spans="14:20">
      <c r="N4699" s="80">
        <v>85</v>
      </c>
      <c r="O4699" s="80">
        <v>85167</v>
      </c>
      <c r="P4699" s="80" t="s">
        <v>4867</v>
      </c>
      <c r="Q4699" s="15" t="str">
        <f t="shared" si="73"/>
        <v>85 - L'ORBRIE</v>
      </c>
      <c r="R4699" s="146">
        <v>44625</v>
      </c>
      <c r="S4699" s="146">
        <v>44781</v>
      </c>
      <c r="T4699" s="80" t="s">
        <v>213</v>
      </c>
    </row>
    <row r="4700" spans="14:20">
      <c r="N4700" s="80">
        <v>85</v>
      </c>
      <c r="O4700" s="80">
        <v>85169</v>
      </c>
      <c r="P4700" s="80" t="s">
        <v>4868</v>
      </c>
      <c r="Q4700" s="15" t="str">
        <f t="shared" si="73"/>
        <v>85 - PALLUAU</v>
      </c>
      <c r="R4700" s="146">
        <v>44563</v>
      </c>
      <c r="S4700" s="146">
        <v>44774</v>
      </c>
      <c r="T4700" s="80" t="s">
        <v>213</v>
      </c>
    </row>
    <row r="4701" spans="14:20">
      <c r="N4701" s="80">
        <v>85</v>
      </c>
      <c r="O4701" s="80">
        <v>85171</v>
      </c>
      <c r="P4701" s="80" t="s">
        <v>4869</v>
      </c>
      <c r="Q4701" s="15" t="str">
        <f t="shared" si="73"/>
        <v>85 - PEAULT</v>
      </c>
      <c r="R4701" s="146">
        <v>44625</v>
      </c>
      <c r="S4701" s="146">
        <v>44781</v>
      </c>
      <c r="T4701" s="80" t="s">
        <v>213</v>
      </c>
    </row>
    <row r="4702" spans="14:20">
      <c r="N4702" s="80">
        <v>85</v>
      </c>
      <c r="O4702" s="80">
        <v>85172</v>
      </c>
      <c r="P4702" s="80" t="s">
        <v>4870</v>
      </c>
      <c r="Q4702" s="15" t="str">
        <f t="shared" si="73"/>
        <v>85 - LE PERRIER</v>
      </c>
      <c r="R4702" s="146">
        <v>44625</v>
      </c>
      <c r="S4702" s="146">
        <v>44719</v>
      </c>
      <c r="T4702" s="80" t="s">
        <v>213</v>
      </c>
    </row>
    <row r="4703" spans="14:20">
      <c r="N4703" s="80">
        <v>85</v>
      </c>
      <c r="O4703" s="80">
        <v>85174</v>
      </c>
      <c r="P4703" s="80" t="s">
        <v>4871</v>
      </c>
      <c r="Q4703" s="15" t="str">
        <f t="shared" si="73"/>
        <v>85 - PETOSSE</v>
      </c>
      <c r="R4703" s="146">
        <v>44628</v>
      </c>
      <c r="S4703" s="146">
        <v>44781</v>
      </c>
      <c r="T4703" s="80" t="s">
        <v>213</v>
      </c>
    </row>
    <row r="4704" spans="14:20">
      <c r="N4704" s="80">
        <v>85</v>
      </c>
      <c r="O4704" s="80">
        <v>85175</v>
      </c>
      <c r="P4704" s="80" t="s">
        <v>4872</v>
      </c>
      <c r="Q4704" s="15" t="str">
        <f t="shared" si="73"/>
        <v>85 - LES PINEAUX</v>
      </c>
      <c r="R4704" s="146">
        <v>44623</v>
      </c>
      <c r="S4704" s="146">
        <v>44781</v>
      </c>
      <c r="T4704" s="80" t="s">
        <v>213</v>
      </c>
    </row>
    <row r="4705" spans="14:20">
      <c r="N4705" s="80">
        <v>85</v>
      </c>
      <c r="O4705" s="80">
        <v>85176</v>
      </c>
      <c r="P4705" s="80" t="s">
        <v>4873</v>
      </c>
      <c r="Q4705" s="15" t="str">
        <f t="shared" si="73"/>
        <v>85 - PISSOTTE</v>
      </c>
      <c r="R4705" s="146">
        <v>44625</v>
      </c>
      <c r="S4705" s="146">
        <v>44781</v>
      </c>
      <c r="T4705" s="80" t="s">
        <v>213</v>
      </c>
    </row>
    <row r="4706" spans="14:20">
      <c r="N4706" s="80">
        <v>85</v>
      </c>
      <c r="O4706" s="80">
        <v>85177</v>
      </c>
      <c r="P4706" s="80" t="s">
        <v>4874</v>
      </c>
      <c r="Q4706" s="15" t="str">
        <f t="shared" si="73"/>
        <v>85 - LES VELLUIRE-SUR-VENDEE</v>
      </c>
      <c r="R4706" s="146">
        <v>44628</v>
      </c>
      <c r="S4706" s="146">
        <v>44774</v>
      </c>
      <c r="T4706" s="80" t="s">
        <v>213</v>
      </c>
    </row>
    <row r="4707" spans="14:20">
      <c r="N4707" s="80">
        <v>85</v>
      </c>
      <c r="O4707" s="80">
        <v>85178</v>
      </c>
      <c r="P4707" s="80" t="s">
        <v>4875</v>
      </c>
      <c r="Q4707" s="15" t="str">
        <f t="shared" si="73"/>
        <v>85 - LE POIRE-SUR-VIE</v>
      </c>
      <c r="R4707" s="146">
        <v>44563</v>
      </c>
      <c r="S4707" s="146">
        <v>44774</v>
      </c>
      <c r="T4707" s="80" t="s">
        <v>213</v>
      </c>
    </row>
    <row r="4708" spans="14:20">
      <c r="N4708" s="80">
        <v>85</v>
      </c>
      <c r="O4708" s="80">
        <v>85179</v>
      </c>
      <c r="P4708" s="80" t="s">
        <v>4876</v>
      </c>
      <c r="Q4708" s="15" t="str">
        <f t="shared" si="73"/>
        <v>85 - POIROUX</v>
      </c>
      <c r="R4708" s="146">
        <v>44628</v>
      </c>
      <c r="S4708" s="146">
        <v>44732</v>
      </c>
      <c r="T4708" s="80" t="s">
        <v>213</v>
      </c>
    </row>
    <row r="4709" spans="14:20">
      <c r="N4709" s="80">
        <v>85</v>
      </c>
      <c r="O4709" s="80">
        <v>85181</v>
      </c>
      <c r="P4709" s="80" t="s">
        <v>4877</v>
      </c>
      <c r="Q4709" s="15" t="str">
        <f t="shared" si="73"/>
        <v>85 - POUILLE</v>
      </c>
      <c r="R4709" s="146">
        <v>44628</v>
      </c>
      <c r="S4709" s="146">
        <v>44781</v>
      </c>
      <c r="T4709" s="80" t="s">
        <v>213</v>
      </c>
    </row>
    <row r="4710" spans="14:20">
      <c r="N4710" s="80">
        <v>85</v>
      </c>
      <c r="O4710" s="80">
        <v>85182</v>
      </c>
      <c r="P4710" s="80" t="s">
        <v>4878</v>
      </c>
      <c r="Q4710" s="15" t="str">
        <f t="shared" si="73"/>
        <v>85 - POUZAUGES</v>
      </c>
      <c r="R4710" s="146">
        <v>44621</v>
      </c>
      <c r="S4710" s="146">
        <v>44809</v>
      </c>
      <c r="T4710" s="80" t="s">
        <v>213</v>
      </c>
    </row>
    <row r="4711" spans="14:20">
      <c r="N4711" s="80">
        <v>85</v>
      </c>
      <c r="O4711" s="80">
        <v>85184</v>
      </c>
      <c r="P4711" s="80" t="s">
        <v>4879</v>
      </c>
      <c r="Q4711" s="15" t="str">
        <f t="shared" si="73"/>
        <v>85 - PUY-DE-SERRE</v>
      </c>
      <c r="R4711" s="146">
        <v>44570</v>
      </c>
      <c r="S4711" s="146">
        <v>44767</v>
      </c>
      <c r="T4711" s="80" t="s">
        <v>213</v>
      </c>
    </row>
    <row r="4712" spans="14:20">
      <c r="N4712" s="80">
        <v>85</v>
      </c>
      <c r="O4712" s="80">
        <v>85185</v>
      </c>
      <c r="P4712" s="80" t="s">
        <v>4880</v>
      </c>
      <c r="Q4712" s="15" t="str">
        <f t="shared" si="73"/>
        <v>85 - PUYRAVAULT</v>
      </c>
      <c r="R4712" s="146">
        <v>44628</v>
      </c>
      <c r="S4712" s="146">
        <v>44732</v>
      </c>
      <c r="T4712" s="80" t="s">
        <v>213</v>
      </c>
    </row>
    <row r="4713" spans="14:20">
      <c r="N4713" s="80">
        <v>85</v>
      </c>
      <c r="O4713" s="80">
        <v>85186</v>
      </c>
      <c r="P4713" s="80" t="s">
        <v>4881</v>
      </c>
      <c r="Q4713" s="15" t="str">
        <f t="shared" si="73"/>
        <v>85 - LA RABATELIERE</v>
      </c>
      <c r="R4713" s="146">
        <v>44621</v>
      </c>
      <c r="S4713" s="146">
        <v>44781</v>
      </c>
      <c r="T4713" s="80" t="s">
        <v>213</v>
      </c>
    </row>
    <row r="4714" spans="14:20">
      <c r="N4714" s="80">
        <v>85</v>
      </c>
      <c r="O4714" s="80">
        <v>85187</v>
      </c>
      <c r="P4714" s="80" t="s">
        <v>4882</v>
      </c>
      <c r="Q4714" s="15" t="str">
        <f t="shared" si="73"/>
        <v>85 - REAUMUR</v>
      </c>
      <c r="R4714" s="146">
        <v>44621</v>
      </c>
      <c r="S4714" s="146">
        <v>44809</v>
      </c>
      <c r="T4714" s="80" t="s">
        <v>213</v>
      </c>
    </row>
    <row r="4715" spans="14:20">
      <c r="N4715" s="80">
        <v>85</v>
      </c>
      <c r="O4715" s="80">
        <v>85188</v>
      </c>
      <c r="P4715" s="80" t="s">
        <v>4883</v>
      </c>
      <c r="Q4715" s="15" t="str">
        <f t="shared" si="73"/>
        <v>85 - LA REORTHE</v>
      </c>
      <c r="R4715" s="146">
        <v>44623</v>
      </c>
      <c r="S4715" s="146">
        <v>44781</v>
      </c>
      <c r="T4715" s="80" t="s">
        <v>213</v>
      </c>
    </row>
    <row r="4716" spans="14:20">
      <c r="N4716" s="80">
        <v>85</v>
      </c>
      <c r="O4716" s="80">
        <v>85189</v>
      </c>
      <c r="P4716" s="80" t="s">
        <v>4884</v>
      </c>
      <c r="Q4716" s="15" t="str">
        <f t="shared" si="73"/>
        <v>85 - NOTRE-DAME-DE-RIEZ</v>
      </c>
      <c r="R4716" s="146">
        <v>44628</v>
      </c>
      <c r="S4716" s="146">
        <v>44719</v>
      </c>
      <c r="T4716" s="80" t="s">
        <v>213</v>
      </c>
    </row>
    <row r="4717" spans="14:20">
      <c r="N4717" s="80">
        <v>85</v>
      </c>
      <c r="O4717" s="80">
        <v>85190</v>
      </c>
      <c r="P4717" s="80" t="s">
        <v>4885</v>
      </c>
      <c r="Q4717" s="15" t="str">
        <f t="shared" si="73"/>
        <v>85 - ROCHESERVIERE</v>
      </c>
      <c r="R4717" s="146">
        <v>44563</v>
      </c>
      <c r="S4717" s="146">
        <v>44802</v>
      </c>
      <c r="T4717" s="80" t="s">
        <v>213</v>
      </c>
    </row>
    <row r="4718" spans="14:20">
      <c r="N4718" s="80">
        <v>85</v>
      </c>
      <c r="O4718" s="80">
        <v>85191</v>
      </c>
      <c r="P4718" s="80" t="s">
        <v>4886</v>
      </c>
      <c r="Q4718" s="15" t="str">
        <f t="shared" si="73"/>
        <v>85 - LA ROCHE-SUR-YON</v>
      </c>
      <c r="R4718" s="146">
        <v>44621</v>
      </c>
      <c r="S4718" s="146">
        <v>44774</v>
      </c>
      <c r="T4718" s="80" t="s">
        <v>213</v>
      </c>
    </row>
    <row r="4719" spans="14:20">
      <c r="N4719" s="80">
        <v>85</v>
      </c>
      <c r="O4719" s="80">
        <v>85192</v>
      </c>
      <c r="P4719" s="80" t="s">
        <v>4887</v>
      </c>
      <c r="Q4719" s="15" t="str">
        <f t="shared" si="73"/>
        <v>85 - ROCHETREJOUX</v>
      </c>
      <c r="R4719" s="146">
        <v>44621</v>
      </c>
      <c r="S4719" s="146">
        <v>44781</v>
      </c>
      <c r="T4719" s="80" t="s">
        <v>213</v>
      </c>
    </row>
    <row r="4720" spans="14:20">
      <c r="N4720" s="80">
        <v>85</v>
      </c>
      <c r="O4720" s="80">
        <v>85193</v>
      </c>
      <c r="P4720" s="80" t="s">
        <v>4888</v>
      </c>
      <c r="Q4720" s="15" t="str">
        <f t="shared" si="73"/>
        <v>85 - ROSNAY</v>
      </c>
      <c r="R4720" s="146">
        <v>44625</v>
      </c>
      <c r="S4720" s="146">
        <v>44781</v>
      </c>
      <c r="T4720" s="80" t="s">
        <v>213</v>
      </c>
    </row>
    <row r="4721" spans="14:20">
      <c r="N4721" s="80">
        <v>85</v>
      </c>
      <c r="O4721" s="80">
        <v>85194</v>
      </c>
      <c r="P4721" s="80" t="s">
        <v>4889</v>
      </c>
      <c r="Q4721" s="15" t="str">
        <f t="shared" si="73"/>
        <v>85 - LES SABLES D'OLONNE</v>
      </c>
      <c r="R4721" s="146">
        <v>44628</v>
      </c>
      <c r="S4721" s="146">
        <v>44732</v>
      </c>
      <c r="T4721" s="80" t="s">
        <v>213</v>
      </c>
    </row>
    <row r="4722" spans="14:20">
      <c r="N4722" s="80">
        <v>85</v>
      </c>
      <c r="O4722" s="80">
        <v>85196</v>
      </c>
      <c r="P4722" s="80" t="s">
        <v>4890</v>
      </c>
      <c r="Q4722" s="15" t="str">
        <f t="shared" si="73"/>
        <v>85 - SAINT-ANDRE-GOULE-D'OIE</v>
      </c>
      <c r="R4722" s="146">
        <v>44621</v>
      </c>
      <c r="S4722" s="146">
        <v>44781</v>
      </c>
      <c r="T4722" s="80" t="s">
        <v>213</v>
      </c>
    </row>
    <row r="4723" spans="14:20">
      <c r="N4723" s="80">
        <v>85</v>
      </c>
      <c r="O4723" s="80">
        <v>85197</v>
      </c>
      <c r="P4723" s="80" t="s">
        <v>4891</v>
      </c>
      <c r="Q4723" s="15" t="str">
        <f t="shared" si="73"/>
        <v>85 - MONTREVERD</v>
      </c>
      <c r="R4723" s="146">
        <v>44563</v>
      </c>
      <c r="S4723" s="146">
        <v>44802</v>
      </c>
      <c r="T4723" s="80" t="s">
        <v>213</v>
      </c>
    </row>
    <row r="4724" spans="14:20">
      <c r="N4724" s="80">
        <v>85</v>
      </c>
      <c r="O4724" s="80">
        <v>85198</v>
      </c>
      <c r="P4724" s="80" t="s">
        <v>4892</v>
      </c>
      <c r="Q4724" s="15" t="str">
        <f t="shared" si="73"/>
        <v>85 - SAINT-AUBIN-DES-ORMEAUX</v>
      </c>
      <c r="R4724" s="146">
        <v>44623</v>
      </c>
      <c r="S4724" s="146">
        <v>44804</v>
      </c>
      <c r="T4724" s="80" t="s">
        <v>213</v>
      </c>
    </row>
    <row r="4725" spans="14:20">
      <c r="N4725" s="80">
        <v>85</v>
      </c>
      <c r="O4725" s="80">
        <v>85199</v>
      </c>
      <c r="P4725" s="80" t="s">
        <v>4893</v>
      </c>
      <c r="Q4725" s="15" t="str">
        <f t="shared" si="73"/>
        <v>85 - SAINT-AUBIN-LA-PLAINE</v>
      </c>
      <c r="R4725" s="146">
        <v>44628</v>
      </c>
      <c r="S4725" s="146">
        <v>44781</v>
      </c>
      <c r="T4725" s="80" t="s">
        <v>213</v>
      </c>
    </row>
    <row r="4726" spans="14:20">
      <c r="N4726" s="80">
        <v>85</v>
      </c>
      <c r="O4726" s="80">
        <v>85200</v>
      </c>
      <c r="P4726" s="80" t="s">
        <v>4894</v>
      </c>
      <c r="Q4726" s="15" t="str">
        <f t="shared" si="73"/>
        <v>85 - SAINT-AVAUGOURD-DES-LANDES</v>
      </c>
      <c r="R4726" s="146">
        <v>44628</v>
      </c>
      <c r="S4726" s="146">
        <v>44781</v>
      </c>
      <c r="T4726" s="80" t="s">
        <v>213</v>
      </c>
    </row>
    <row r="4727" spans="14:20">
      <c r="N4727" s="80">
        <v>85</v>
      </c>
      <c r="O4727" s="80">
        <v>85201</v>
      </c>
      <c r="P4727" s="80" t="s">
        <v>4895</v>
      </c>
      <c r="Q4727" s="15" t="str">
        <f t="shared" si="73"/>
        <v>85 - SAINT-BENOIST-SUR-MER</v>
      </c>
      <c r="R4727" s="146">
        <v>44628</v>
      </c>
      <c r="S4727" s="146">
        <v>44781</v>
      </c>
      <c r="T4727" s="80" t="s">
        <v>213</v>
      </c>
    </row>
    <row r="4728" spans="14:20">
      <c r="N4728" s="80">
        <v>85</v>
      </c>
      <c r="O4728" s="80">
        <v>85202</v>
      </c>
      <c r="P4728" s="80" t="s">
        <v>4896</v>
      </c>
      <c r="Q4728" s="15" t="str">
        <f t="shared" si="73"/>
        <v>85 - SAINTE-CECILE</v>
      </c>
      <c r="R4728" s="146">
        <v>44621</v>
      </c>
      <c r="S4728" s="146">
        <v>44781</v>
      </c>
      <c r="T4728" s="80" t="s">
        <v>213</v>
      </c>
    </row>
    <row r="4729" spans="14:20">
      <c r="N4729" s="80">
        <v>85</v>
      </c>
      <c r="O4729" s="80">
        <v>85204</v>
      </c>
      <c r="P4729" s="80" t="s">
        <v>4897</v>
      </c>
      <c r="Q4729" s="15" t="str">
        <f t="shared" si="73"/>
        <v>85 - SAINT-CHRISTOPHE-DU-LIGNERON</v>
      </c>
      <c r="R4729" s="146">
        <v>44586</v>
      </c>
      <c r="S4729" s="146">
        <v>44767</v>
      </c>
      <c r="T4729" s="80" t="s">
        <v>213</v>
      </c>
    </row>
    <row r="4730" spans="14:20">
      <c r="N4730" s="80">
        <v>85</v>
      </c>
      <c r="O4730" s="80">
        <v>85205</v>
      </c>
      <c r="P4730" s="80" t="s">
        <v>4898</v>
      </c>
      <c r="Q4730" s="15" t="str">
        <f t="shared" si="73"/>
        <v>85 - SAINT-CYR-DES-GATS</v>
      </c>
      <c r="R4730" s="146">
        <v>44621</v>
      </c>
      <c r="S4730" s="146">
        <v>44781</v>
      </c>
      <c r="T4730" s="80" t="s">
        <v>213</v>
      </c>
    </row>
    <row r="4731" spans="14:20">
      <c r="N4731" s="80">
        <v>85</v>
      </c>
      <c r="O4731" s="80">
        <v>85206</v>
      </c>
      <c r="P4731" s="80" t="s">
        <v>4899</v>
      </c>
      <c r="Q4731" s="15" t="str">
        <f t="shared" si="73"/>
        <v>85 - SAINT-CYR-EN-TALMONDAIS</v>
      </c>
      <c r="R4731" s="146">
        <v>44628</v>
      </c>
      <c r="S4731" s="146">
        <v>44781</v>
      </c>
      <c r="T4731" s="80" t="s">
        <v>213</v>
      </c>
    </row>
    <row r="4732" spans="14:20">
      <c r="N4732" s="80">
        <v>85</v>
      </c>
      <c r="O4732" s="80">
        <v>85207</v>
      </c>
      <c r="P4732" s="80" t="s">
        <v>4900</v>
      </c>
      <c r="Q4732" s="15" t="str">
        <f t="shared" si="73"/>
        <v>85 - SAINT-DENIS-DU-PAYRE</v>
      </c>
      <c r="R4732" s="146">
        <v>44628</v>
      </c>
      <c r="S4732" s="146">
        <v>44732</v>
      </c>
      <c r="T4732" s="80" t="s">
        <v>213</v>
      </c>
    </row>
    <row r="4733" spans="14:20">
      <c r="N4733" s="80">
        <v>85</v>
      </c>
      <c r="O4733" s="80">
        <v>85208</v>
      </c>
      <c r="P4733" s="80" t="s">
        <v>4901</v>
      </c>
      <c r="Q4733" s="15" t="str">
        <f t="shared" si="73"/>
        <v>85 - SAINT-DENIS-LA-CHEVASSE</v>
      </c>
      <c r="R4733" s="146">
        <v>44563</v>
      </c>
      <c r="S4733" s="146">
        <v>44774</v>
      </c>
      <c r="T4733" s="80" t="s">
        <v>213</v>
      </c>
    </row>
    <row r="4734" spans="14:20">
      <c r="N4734" s="80">
        <v>85</v>
      </c>
      <c r="O4734" s="80">
        <v>85209</v>
      </c>
      <c r="P4734" s="80" t="s">
        <v>4902</v>
      </c>
      <c r="Q4734" s="15" t="str">
        <f t="shared" si="73"/>
        <v>85 - SAINT-ETIENNE-DE-BRILLOUET</v>
      </c>
      <c r="R4734" s="146">
        <v>44628</v>
      </c>
      <c r="S4734" s="146">
        <v>44781</v>
      </c>
      <c r="T4734" s="80" t="s">
        <v>213</v>
      </c>
    </row>
    <row r="4735" spans="14:20">
      <c r="N4735" s="80">
        <v>85</v>
      </c>
      <c r="O4735" s="80">
        <v>85210</v>
      </c>
      <c r="P4735" s="80" t="s">
        <v>4903</v>
      </c>
      <c r="Q4735" s="15" t="str">
        <f t="shared" si="73"/>
        <v>85 - SAINT-ETIENNE-DU-BOIS</v>
      </c>
      <c r="R4735" s="146">
        <v>44563</v>
      </c>
      <c r="S4735" s="146">
        <v>44774</v>
      </c>
      <c r="T4735" s="80" t="s">
        <v>213</v>
      </c>
    </row>
    <row r="4736" spans="14:20">
      <c r="N4736" s="80">
        <v>85</v>
      </c>
      <c r="O4736" s="80">
        <v>85211</v>
      </c>
      <c r="P4736" s="80" t="s">
        <v>4904</v>
      </c>
      <c r="Q4736" s="15" t="str">
        <f t="shared" si="73"/>
        <v>85 - SAINTE-FLAIVE-DES-LOUPS</v>
      </c>
      <c r="R4736" s="146">
        <v>44625</v>
      </c>
      <c r="S4736" s="146">
        <v>44781</v>
      </c>
      <c r="T4736" s="80" t="s">
        <v>213</v>
      </c>
    </row>
    <row r="4737" spans="14:20">
      <c r="N4737" s="80">
        <v>85</v>
      </c>
      <c r="O4737" s="80">
        <v>85213</v>
      </c>
      <c r="P4737" s="80" t="s">
        <v>4905</v>
      </c>
      <c r="Q4737" s="15" t="str">
        <f t="shared" si="73"/>
        <v>85 - RIVES-DE-L'YON</v>
      </c>
      <c r="R4737" s="146">
        <v>44623</v>
      </c>
      <c r="S4737" s="146">
        <v>44781</v>
      </c>
      <c r="T4737" s="80" t="s">
        <v>213</v>
      </c>
    </row>
    <row r="4738" spans="14:20">
      <c r="N4738" s="80">
        <v>85</v>
      </c>
      <c r="O4738" s="80">
        <v>85214</v>
      </c>
      <c r="P4738" s="80" t="s">
        <v>1863</v>
      </c>
      <c r="Q4738" s="15" t="str">
        <f t="shared" si="73"/>
        <v>85 - SAINTE-FOY</v>
      </c>
      <c r="R4738" s="146">
        <v>44628</v>
      </c>
      <c r="S4738" s="146">
        <v>44781</v>
      </c>
      <c r="T4738" s="80" t="s">
        <v>213</v>
      </c>
    </row>
    <row r="4739" spans="14:20">
      <c r="N4739" s="80">
        <v>85</v>
      </c>
      <c r="O4739" s="80">
        <v>85215</v>
      </c>
      <c r="P4739" s="80" t="s">
        <v>4906</v>
      </c>
      <c r="Q4739" s="15" t="str">
        <f t="shared" si="73"/>
        <v>85 - SAINT-FULGENT</v>
      </c>
      <c r="R4739" s="146">
        <v>44621</v>
      </c>
      <c r="S4739" s="146">
        <v>44795</v>
      </c>
      <c r="T4739" s="80" t="s">
        <v>213</v>
      </c>
    </row>
    <row r="4740" spans="14:20">
      <c r="N4740" s="80">
        <v>85</v>
      </c>
      <c r="O4740" s="80">
        <v>85216</v>
      </c>
      <c r="P4740" s="80" t="s">
        <v>4907</v>
      </c>
      <c r="Q4740" s="15" t="str">
        <f t="shared" si="73"/>
        <v>85 - SAINTE-GEMME-LA-PLAINE</v>
      </c>
      <c r="R4740" s="146">
        <v>44628</v>
      </c>
      <c r="S4740" s="146">
        <v>44781</v>
      </c>
      <c r="T4740" s="80" t="s">
        <v>213</v>
      </c>
    </row>
    <row r="4741" spans="14:20">
      <c r="N4741" s="80">
        <v>85</v>
      </c>
      <c r="O4741" s="80">
        <v>85217</v>
      </c>
      <c r="P4741" s="80" t="s">
        <v>4908</v>
      </c>
      <c r="Q4741" s="15" t="str">
        <f t="shared" si="73"/>
        <v>85 - SAINT-GEORGES-DE-MONTAIGU (COMMUNE FUSIONNÉE)</v>
      </c>
      <c r="R4741" s="146">
        <v>44608</v>
      </c>
      <c r="S4741" s="146">
        <v>44802</v>
      </c>
      <c r="T4741" s="80" t="s">
        <v>213</v>
      </c>
    </row>
    <row r="4742" spans="14:20">
      <c r="N4742" s="80">
        <v>85</v>
      </c>
      <c r="O4742" s="80">
        <v>85218</v>
      </c>
      <c r="P4742" s="80" t="s">
        <v>4909</v>
      </c>
      <c r="Q4742" s="15" t="str">
        <f t="shared" si="73"/>
        <v>85 - SAINT-GEORGES-DE-POINTINDOUX</v>
      </c>
      <c r="R4742" s="146">
        <v>44625</v>
      </c>
      <c r="S4742" s="146">
        <v>44781</v>
      </c>
      <c r="T4742" s="80" t="s">
        <v>213</v>
      </c>
    </row>
    <row r="4743" spans="14:20">
      <c r="N4743" s="80">
        <v>85</v>
      </c>
      <c r="O4743" s="80">
        <v>85220</v>
      </c>
      <c r="P4743" s="80" t="s">
        <v>4910</v>
      </c>
      <c r="Q4743" s="15" t="str">
        <f t="shared" si="73"/>
        <v>85 - SAINT-GERMAIN-DE-PRINCAY</v>
      </c>
      <c r="R4743" s="146">
        <v>44621</v>
      </c>
      <c r="S4743" s="146">
        <v>44781</v>
      </c>
      <c r="T4743" s="80" t="s">
        <v>213</v>
      </c>
    </row>
    <row r="4744" spans="14:20">
      <c r="N4744" s="80">
        <v>85</v>
      </c>
      <c r="O4744" s="80">
        <v>85221</v>
      </c>
      <c r="P4744" s="80" t="s">
        <v>4911</v>
      </c>
      <c r="Q4744" s="15" t="str">
        <f t="shared" si="73"/>
        <v>85 - SAINT-GERVAIS</v>
      </c>
      <c r="R4744" s="146">
        <v>44625</v>
      </c>
      <c r="S4744" s="146">
        <v>44767</v>
      </c>
      <c r="T4744" s="80" t="s">
        <v>213</v>
      </c>
    </row>
    <row r="4745" spans="14:20">
      <c r="N4745" s="80">
        <v>85</v>
      </c>
      <c r="O4745" s="80">
        <v>85222</v>
      </c>
      <c r="P4745" s="80" t="s">
        <v>4912</v>
      </c>
      <c r="Q4745" s="15" t="str">
        <f t="shared" si="73"/>
        <v>85 - SAINT-GILLES-CROIX-DE-VIE</v>
      </c>
      <c r="R4745" s="146">
        <v>44628</v>
      </c>
      <c r="S4745" s="146">
        <v>44732</v>
      </c>
      <c r="T4745" s="80" t="s">
        <v>213</v>
      </c>
    </row>
    <row r="4746" spans="14:20">
      <c r="N4746" s="80">
        <v>85</v>
      </c>
      <c r="O4746" s="80">
        <v>85223</v>
      </c>
      <c r="P4746" s="80" t="s">
        <v>4913</v>
      </c>
      <c r="Q4746" s="15" t="str">
        <f t="shared" si="73"/>
        <v>85 - SAINTE-HERMINE</v>
      </c>
      <c r="R4746" s="146">
        <v>44628</v>
      </c>
      <c r="S4746" s="146">
        <v>44781</v>
      </c>
      <c r="T4746" s="80" t="s">
        <v>213</v>
      </c>
    </row>
    <row r="4747" spans="14:20">
      <c r="N4747" s="80">
        <v>85</v>
      </c>
      <c r="O4747" s="80">
        <v>85224</v>
      </c>
      <c r="P4747" s="80" t="s">
        <v>4914</v>
      </c>
      <c r="Q4747" s="15" t="str">
        <f t="shared" si="73"/>
        <v>85 - SAINT-HILAIRE-DE-LOULAY (COMMUNE FUSIONNÉE)</v>
      </c>
      <c r="R4747" s="146">
        <v>44608</v>
      </c>
      <c r="S4747" s="146">
        <v>44802</v>
      </c>
      <c r="T4747" s="80" t="s">
        <v>213</v>
      </c>
    </row>
    <row r="4748" spans="14:20">
      <c r="N4748" s="80">
        <v>85</v>
      </c>
      <c r="O4748" s="80">
        <v>85226</v>
      </c>
      <c r="P4748" s="80" t="s">
        <v>4915</v>
      </c>
      <c r="Q4748" s="15" t="str">
        <f t="shared" ref="Q4748:Q4811" si="74">CONCATENATE(N4748," - ",P4748)</f>
        <v>85 - SAINT-HILAIRE-DE-RIEZ</v>
      </c>
      <c r="R4748" s="146">
        <v>44628</v>
      </c>
      <c r="S4748" s="146">
        <v>44719</v>
      </c>
      <c r="T4748" s="80" t="s">
        <v>213</v>
      </c>
    </row>
    <row r="4749" spans="14:20">
      <c r="N4749" s="80">
        <v>85</v>
      </c>
      <c r="O4749" s="80">
        <v>85227</v>
      </c>
      <c r="P4749" s="80" t="s">
        <v>4916</v>
      </c>
      <c r="Q4749" s="15" t="str">
        <f t="shared" si="74"/>
        <v>85 - SAINT-HILAIRE-DE-VOUST</v>
      </c>
      <c r="R4749" s="146">
        <v>44570</v>
      </c>
      <c r="S4749" s="146">
        <v>44767</v>
      </c>
      <c r="T4749" s="80" t="s">
        <v>213</v>
      </c>
    </row>
    <row r="4750" spans="14:20">
      <c r="N4750" s="80">
        <v>85</v>
      </c>
      <c r="O4750" s="80">
        <v>85229</v>
      </c>
      <c r="P4750" s="80" t="s">
        <v>4917</v>
      </c>
      <c r="Q4750" s="15" t="str">
        <f t="shared" si="74"/>
        <v>85 - SAINT-HILAIRE-DES-LOGES</v>
      </c>
      <c r="R4750" s="146">
        <v>44570</v>
      </c>
      <c r="S4750" s="146">
        <v>44767</v>
      </c>
      <c r="T4750" s="80" t="s">
        <v>213</v>
      </c>
    </row>
    <row r="4751" spans="14:20">
      <c r="N4751" s="80">
        <v>85</v>
      </c>
      <c r="O4751" s="80">
        <v>85231</v>
      </c>
      <c r="P4751" s="80" t="s">
        <v>4918</v>
      </c>
      <c r="Q4751" s="15" t="str">
        <f t="shared" si="74"/>
        <v>85 - SAINT-HILAIRE-LA-FORET</v>
      </c>
      <c r="R4751" s="146">
        <v>44628</v>
      </c>
      <c r="S4751" s="146">
        <v>44732</v>
      </c>
      <c r="T4751" s="80" t="s">
        <v>213</v>
      </c>
    </row>
    <row r="4752" spans="14:20">
      <c r="N4752" s="80">
        <v>85</v>
      </c>
      <c r="O4752" s="80">
        <v>85232</v>
      </c>
      <c r="P4752" s="80" t="s">
        <v>4919</v>
      </c>
      <c r="Q4752" s="15" t="str">
        <f t="shared" si="74"/>
        <v>85 - SAINT-HILAIRE-LE-VOUHIS</v>
      </c>
      <c r="R4752" s="146">
        <v>44621</v>
      </c>
      <c r="S4752" s="146">
        <v>44781</v>
      </c>
      <c r="T4752" s="80" t="s">
        <v>213</v>
      </c>
    </row>
    <row r="4753" spans="14:20">
      <c r="N4753" s="80">
        <v>85</v>
      </c>
      <c r="O4753" s="80">
        <v>85233</v>
      </c>
      <c r="P4753" s="80" t="s">
        <v>4920</v>
      </c>
      <c r="Q4753" s="15" t="str">
        <f t="shared" si="74"/>
        <v>85 - SAINT-JEAN-DE-BEUGNE</v>
      </c>
      <c r="R4753" s="146">
        <v>44628</v>
      </c>
      <c r="S4753" s="146">
        <v>44781</v>
      </c>
      <c r="T4753" s="80" t="s">
        <v>213</v>
      </c>
    </row>
    <row r="4754" spans="14:20">
      <c r="N4754" s="80">
        <v>85</v>
      </c>
      <c r="O4754" s="80">
        <v>85234</v>
      </c>
      <c r="P4754" s="80" t="s">
        <v>4921</v>
      </c>
      <c r="Q4754" s="15" t="str">
        <f t="shared" si="74"/>
        <v>85 - SAINT-JEAN-DE-MONTS</v>
      </c>
      <c r="R4754" s="146">
        <v>44628</v>
      </c>
      <c r="S4754" s="146">
        <v>44719</v>
      </c>
      <c r="T4754" s="80" t="s">
        <v>213</v>
      </c>
    </row>
    <row r="4755" spans="14:20">
      <c r="N4755" s="80">
        <v>85</v>
      </c>
      <c r="O4755" s="80">
        <v>85235</v>
      </c>
      <c r="P4755" s="80" t="s">
        <v>4922</v>
      </c>
      <c r="Q4755" s="15" t="str">
        <f t="shared" si="74"/>
        <v>85 - SAINT-JUIRE-CHAMPGILLON</v>
      </c>
      <c r="R4755" s="146">
        <v>44628</v>
      </c>
      <c r="S4755" s="146">
        <v>44781</v>
      </c>
      <c r="T4755" s="80" t="s">
        <v>213</v>
      </c>
    </row>
    <row r="4756" spans="14:20">
      <c r="N4756" s="80">
        <v>85</v>
      </c>
      <c r="O4756" s="80">
        <v>85236</v>
      </c>
      <c r="P4756" s="80" t="s">
        <v>4923</v>
      </c>
      <c r="Q4756" s="15" t="str">
        <f t="shared" si="74"/>
        <v>85 - SAINT-JULIEN-DES-LANDES</v>
      </c>
      <c r="R4756" s="146">
        <v>44628</v>
      </c>
      <c r="S4756" s="146">
        <v>44781</v>
      </c>
      <c r="T4756" s="80" t="s">
        <v>213</v>
      </c>
    </row>
    <row r="4757" spans="14:20">
      <c r="N4757" s="80">
        <v>85</v>
      </c>
      <c r="O4757" s="80">
        <v>85237</v>
      </c>
      <c r="P4757" s="80" t="s">
        <v>4924</v>
      </c>
      <c r="Q4757" s="15" t="str">
        <f t="shared" si="74"/>
        <v>85 - SAINT-LAURENT-DE-LA-SALLE</v>
      </c>
      <c r="R4757" s="146">
        <v>44621</v>
      </c>
      <c r="S4757" s="146">
        <v>44781</v>
      </c>
      <c r="T4757" s="80" t="s">
        <v>213</v>
      </c>
    </row>
    <row r="4758" spans="14:20">
      <c r="N4758" s="80">
        <v>85</v>
      </c>
      <c r="O4758" s="80">
        <v>85238</v>
      </c>
      <c r="P4758" s="80" t="s">
        <v>4925</v>
      </c>
      <c r="Q4758" s="15" t="str">
        <f t="shared" si="74"/>
        <v>85 - SAINT-LAURENT-SUR-SEVRE</v>
      </c>
      <c r="R4758" s="146">
        <v>44623</v>
      </c>
      <c r="S4758" s="146">
        <v>44804</v>
      </c>
      <c r="T4758" s="80" t="s">
        <v>213</v>
      </c>
    </row>
    <row r="4759" spans="14:20">
      <c r="N4759" s="80">
        <v>85</v>
      </c>
      <c r="O4759" s="80">
        <v>85239</v>
      </c>
      <c r="P4759" s="80" t="s">
        <v>4926</v>
      </c>
      <c r="Q4759" s="15" t="str">
        <f t="shared" si="74"/>
        <v>85 - SAINT-MAIXENT-SUR-VIE</v>
      </c>
      <c r="R4759" s="146">
        <v>44586</v>
      </c>
      <c r="S4759" s="146">
        <v>44767</v>
      </c>
      <c r="T4759" s="80" t="s">
        <v>213</v>
      </c>
    </row>
    <row r="4760" spans="14:20">
      <c r="N4760" s="80">
        <v>85</v>
      </c>
      <c r="O4760" s="80">
        <v>85240</v>
      </c>
      <c r="P4760" s="80" t="s">
        <v>4927</v>
      </c>
      <c r="Q4760" s="15" t="str">
        <f t="shared" si="74"/>
        <v>85 - SAINT-MALO-DU-BOIS</v>
      </c>
      <c r="R4760" s="146">
        <v>44623</v>
      </c>
      <c r="S4760" s="146">
        <v>44804</v>
      </c>
      <c r="T4760" s="80" t="s">
        <v>213</v>
      </c>
    </row>
    <row r="4761" spans="14:20">
      <c r="N4761" s="80">
        <v>85</v>
      </c>
      <c r="O4761" s="80">
        <v>85242</v>
      </c>
      <c r="P4761" s="80" t="s">
        <v>4928</v>
      </c>
      <c r="Q4761" s="15" t="str">
        <f t="shared" si="74"/>
        <v>85 - SAINT-MARS-LA-REORTHE</v>
      </c>
      <c r="R4761" s="146">
        <v>44621</v>
      </c>
      <c r="S4761" s="146">
        <v>44809</v>
      </c>
      <c r="T4761" s="80" t="s">
        <v>213</v>
      </c>
    </row>
    <row r="4762" spans="14:20">
      <c r="N4762" s="80">
        <v>85</v>
      </c>
      <c r="O4762" s="80">
        <v>85243</v>
      </c>
      <c r="P4762" s="80" t="s">
        <v>4929</v>
      </c>
      <c r="Q4762" s="15" t="str">
        <f t="shared" si="74"/>
        <v>85 - BREM-SUR-MER</v>
      </c>
      <c r="R4762" s="146">
        <v>44628</v>
      </c>
      <c r="S4762" s="146">
        <v>44781</v>
      </c>
      <c r="T4762" s="80" t="s">
        <v>213</v>
      </c>
    </row>
    <row r="4763" spans="14:20">
      <c r="N4763" s="80">
        <v>85</v>
      </c>
      <c r="O4763" s="80">
        <v>85244</v>
      </c>
      <c r="P4763" s="80" t="s">
        <v>4930</v>
      </c>
      <c r="Q4763" s="15" t="str">
        <f t="shared" si="74"/>
        <v>85 - SAINT-MARTIN-DE-FRAIGNEAU</v>
      </c>
      <c r="R4763" s="146">
        <v>44628</v>
      </c>
      <c r="S4763" s="146">
        <v>44774</v>
      </c>
      <c r="T4763" s="80" t="s">
        <v>213</v>
      </c>
    </row>
    <row r="4764" spans="14:20">
      <c r="N4764" s="80">
        <v>85</v>
      </c>
      <c r="O4764" s="80">
        <v>85245</v>
      </c>
      <c r="P4764" s="80" t="s">
        <v>4931</v>
      </c>
      <c r="Q4764" s="15" t="str">
        <f t="shared" si="74"/>
        <v>85 - SAINT-MARTIN-DES-FONTAINES</v>
      </c>
      <c r="R4764" s="146">
        <v>44621</v>
      </c>
      <c r="S4764" s="146">
        <v>44781</v>
      </c>
      <c r="T4764" s="80" t="s">
        <v>213</v>
      </c>
    </row>
    <row r="4765" spans="14:20">
      <c r="N4765" s="80">
        <v>85</v>
      </c>
      <c r="O4765" s="80">
        <v>85246</v>
      </c>
      <c r="P4765" s="80" t="s">
        <v>4932</v>
      </c>
      <c r="Q4765" s="15" t="str">
        <f t="shared" si="74"/>
        <v>85 - SAINT-MARTIN-DES-NOYERS</v>
      </c>
      <c r="R4765" s="146">
        <v>44621</v>
      </c>
      <c r="S4765" s="146">
        <v>44774</v>
      </c>
      <c r="T4765" s="80" t="s">
        <v>213</v>
      </c>
    </row>
    <row r="4766" spans="14:20">
      <c r="N4766" s="80">
        <v>85</v>
      </c>
      <c r="O4766" s="80">
        <v>85247</v>
      </c>
      <c r="P4766" s="80" t="s">
        <v>4933</v>
      </c>
      <c r="Q4766" s="15" t="str">
        <f t="shared" si="74"/>
        <v>85 - SAINT-MARTIN-DES-TILLEULS</v>
      </c>
      <c r="R4766" s="146">
        <v>44623</v>
      </c>
      <c r="S4766" s="146">
        <v>44804</v>
      </c>
      <c r="T4766" s="80" t="s">
        <v>213</v>
      </c>
    </row>
    <row r="4767" spans="14:20">
      <c r="N4767" s="80">
        <v>85</v>
      </c>
      <c r="O4767" s="80">
        <v>85248</v>
      </c>
      <c r="P4767" s="80" t="s">
        <v>4934</v>
      </c>
      <c r="Q4767" s="15" t="str">
        <f t="shared" si="74"/>
        <v>85 - SAINT-MARTIN-LARS-EN-SAINTE-HERMINE</v>
      </c>
      <c r="R4767" s="146">
        <v>44621</v>
      </c>
      <c r="S4767" s="146">
        <v>44781</v>
      </c>
      <c r="T4767" s="80" t="s">
        <v>213</v>
      </c>
    </row>
    <row r="4768" spans="14:20">
      <c r="N4768" s="80">
        <v>85</v>
      </c>
      <c r="O4768" s="80">
        <v>85250</v>
      </c>
      <c r="P4768" s="80" t="s">
        <v>4935</v>
      </c>
      <c r="Q4768" s="15" t="str">
        <f t="shared" si="74"/>
        <v>85 - SAINT-MATHURIN</v>
      </c>
      <c r="R4768" s="146">
        <v>44628</v>
      </c>
      <c r="S4768" s="146">
        <v>44781</v>
      </c>
      <c r="T4768" s="80" t="s">
        <v>213</v>
      </c>
    </row>
    <row r="4769" spans="14:20">
      <c r="N4769" s="80">
        <v>85</v>
      </c>
      <c r="O4769" s="80">
        <v>85251</v>
      </c>
      <c r="P4769" s="80" t="s">
        <v>4936</v>
      </c>
      <c r="Q4769" s="15" t="str">
        <f t="shared" si="74"/>
        <v>85 - SAINT-MAURICE-DES-NOUES</v>
      </c>
      <c r="R4769" s="146">
        <v>44621</v>
      </c>
      <c r="S4769" s="146">
        <v>44809</v>
      </c>
      <c r="T4769" s="80" t="s">
        <v>213</v>
      </c>
    </row>
    <row r="4770" spans="14:20">
      <c r="N4770" s="80">
        <v>85</v>
      </c>
      <c r="O4770" s="80">
        <v>85252</v>
      </c>
      <c r="P4770" s="80" t="s">
        <v>4937</v>
      </c>
      <c r="Q4770" s="15" t="str">
        <f t="shared" si="74"/>
        <v>85 - SAINT-MAURICE-LE-GIRARD</v>
      </c>
      <c r="R4770" s="146">
        <v>44621</v>
      </c>
      <c r="S4770" s="146">
        <v>44809</v>
      </c>
      <c r="T4770" s="80" t="s">
        <v>213</v>
      </c>
    </row>
    <row r="4771" spans="14:20">
      <c r="N4771" s="80">
        <v>85</v>
      </c>
      <c r="O4771" s="80">
        <v>85254</v>
      </c>
      <c r="P4771" s="80" t="s">
        <v>1011</v>
      </c>
      <c r="Q4771" s="15" t="str">
        <f t="shared" si="74"/>
        <v>85 - SAINT-MESMIN</v>
      </c>
      <c r="R4771" s="146">
        <v>44621</v>
      </c>
      <c r="S4771" s="146">
        <v>44809</v>
      </c>
      <c r="T4771" s="80" t="s">
        <v>213</v>
      </c>
    </row>
    <row r="4772" spans="14:20">
      <c r="N4772" s="80">
        <v>85</v>
      </c>
      <c r="O4772" s="80">
        <v>85255</v>
      </c>
      <c r="P4772" s="80" t="s">
        <v>4938</v>
      </c>
      <c r="Q4772" s="15" t="str">
        <f t="shared" si="74"/>
        <v>85 - SAINT-MICHEL-EN-L'HERM</v>
      </c>
      <c r="R4772" s="146">
        <v>44628</v>
      </c>
      <c r="S4772" s="146">
        <v>44732</v>
      </c>
      <c r="T4772" s="80" t="s">
        <v>213</v>
      </c>
    </row>
    <row r="4773" spans="14:20">
      <c r="N4773" s="80">
        <v>85</v>
      </c>
      <c r="O4773" s="80">
        <v>85256</v>
      </c>
      <c r="P4773" s="80" t="s">
        <v>4939</v>
      </c>
      <c r="Q4773" s="15" t="str">
        <f t="shared" si="74"/>
        <v>85 - SAINT-MICHEL-LE-CLOUCQ</v>
      </c>
      <c r="R4773" s="146">
        <v>44570</v>
      </c>
      <c r="S4773" s="146">
        <v>44774</v>
      </c>
      <c r="T4773" s="80" t="s">
        <v>213</v>
      </c>
    </row>
    <row r="4774" spans="14:20">
      <c r="N4774" s="80">
        <v>85</v>
      </c>
      <c r="O4774" s="80">
        <v>85259</v>
      </c>
      <c r="P4774" s="80" t="s">
        <v>4940</v>
      </c>
      <c r="Q4774" s="15" t="str">
        <f t="shared" si="74"/>
        <v>85 - SAINT-PAUL-EN-PAREDS</v>
      </c>
      <c r="R4774" s="146">
        <v>44621</v>
      </c>
      <c r="S4774" s="146">
        <v>44809</v>
      </c>
      <c r="T4774" s="80" t="s">
        <v>213</v>
      </c>
    </row>
    <row r="4775" spans="14:20">
      <c r="N4775" s="80">
        <v>85</v>
      </c>
      <c r="O4775" s="80">
        <v>85260</v>
      </c>
      <c r="P4775" s="80" t="s">
        <v>4941</v>
      </c>
      <c r="Q4775" s="15" t="str">
        <f t="shared" si="74"/>
        <v>85 - SAINT-PAUL-MONT-PENIT</v>
      </c>
      <c r="R4775" s="146">
        <v>44563</v>
      </c>
      <c r="S4775" s="146">
        <v>44774</v>
      </c>
      <c r="T4775" s="80" t="s">
        <v>213</v>
      </c>
    </row>
    <row r="4776" spans="14:20">
      <c r="N4776" s="80">
        <v>85</v>
      </c>
      <c r="O4776" s="80">
        <v>85261</v>
      </c>
      <c r="P4776" s="80" t="s">
        <v>4942</v>
      </c>
      <c r="Q4776" s="15" t="str">
        <f t="shared" si="74"/>
        <v>85 - SAINTE-PEXINE</v>
      </c>
      <c r="R4776" s="146">
        <v>44628</v>
      </c>
      <c r="S4776" s="146">
        <v>44781</v>
      </c>
      <c r="T4776" s="80" t="s">
        <v>213</v>
      </c>
    </row>
    <row r="4777" spans="14:20">
      <c r="N4777" s="80">
        <v>85</v>
      </c>
      <c r="O4777" s="80">
        <v>85262</v>
      </c>
      <c r="P4777" s="80" t="s">
        <v>4943</v>
      </c>
      <c r="Q4777" s="15" t="str">
        <f t="shared" si="74"/>
        <v>85 - SAINT-PHILBERT-DE-BOUAINE</v>
      </c>
      <c r="R4777" s="146">
        <v>44608</v>
      </c>
      <c r="S4777" s="146">
        <v>44802</v>
      </c>
      <c r="T4777" s="80" t="s">
        <v>213</v>
      </c>
    </row>
    <row r="4778" spans="14:20">
      <c r="N4778" s="80">
        <v>85</v>
      </c>
      <c r="O4778" s="80">
        <v>85264</v>
      </c>
      <c r="P4778" s="80" t="s">
        <v>4944</v>
      </c>
      <c r="Q4778" s="15" t="str">
        <f t="shared" si="74"/>
        <v>85 - SAINT-PIERRE-DU-CHEMIN</v>
      </c>
      <c r="R4778" s="146">
        <v>44621</v>
      </c>
      <c r="S4778" s="146">
        <v>44809</v>
      </c>
      <c r="T4778" s="80" t="s">
        <v>213</v>
      </c>
    </row>
    <row r="4779" spans="14:20">
      <c r="N4779" s="80">
        <v>85</v>
      </c>
      <c r="O4779" s="80">
        <v>85265</v>
      </c>
      <c r="P4779" s="80" t="s">
        <v>4945</v>
      </c>
      <c r="Q4779" s="15" t="str">
        <f t="shared" si="74"/>
        <v>85 - SAINT-PIERRE-LE-VIEUX</v>
      </c>
      <c r="R4779" s="146">
        <v>44628</v>
      </c>
      <c r="S4779" s="146">
        <v>44774</v>
      </c>
      <c r="T4779" s="80" t="s">
        <v>213</v>
      </c>
    </row>
    <row r="4780" spans="14:20">
      <c r="N4780" s="80">
        <v>85</v>
      </c>
      <c r="O4780" s="80">
        <v>85266</v>
      </c>
      <c r="P4780" s="80" t="s">
        <v>4946</v>
      </c>
      <c r="Q4780" s="15" t="str">
        <f t="shared" si="74"/>
        <v>85 - SAINT-PROUANT</v>
      </c>
      <c r="R4780" s="146">
        <v>44621</v>
      </c>
      <c r="S4780" s="146">
        <v>44809</v>
      </c>
      <c r="T4780" s="80" t="s">
        <v>213</v>
      </c>
    </row>
    <row r="4781" spans="14:20">
      <c r="N4781" s="80">
        <v>85</v>
      </c>
      <c r="O4781" s="80">
        <v>85267</v>
      </c>
      <c r="P4781" s="80" t="s">
        <v>4947</v>
      </c>
      <c r="Q4781" s="15" t="str">
        <f t="shared" si="74"/>
        <v>85 - SAINTE-RADEGONDE-DES-NOYERS</v>
      </c>
      <c r="R4781" s="146">
        <v>44628</v>
      </c>
      <c r="S4781" s="146">
        <v>44732</v>
      </c>
      <c r="T4781" s="80" t="s">
        <v>213</v>
      </c>
    </row>
    <row r="4782" spans="14:20">
      <c r="N4782" s="80">
        <v>85</v>
      </c>
      <c r="O4782" s="80">
        <v>85268</v>
      </c>
      <c r="P4782" s="80" t="s">
        <v>4948</v>
      </c>
      <c r="Q4782" s="15" t="str">
        <f t="shared" si="74"/>
        <v>85 - SAINT-REVEREND</v>
      </c>
      <c r="R4782" s="146">
        <v>44628</v>
      </c>
      <c r="S4782" s="146">
        <v>44767</v>
      </c>
      <c r="T4782" s="80" t="s">
        <v>213</v>
      </c>
    </row>
    <row r="4783" spans="14:20">
      <c r="N4783" s="80">
        <v>85</v>
      </c>
      <c r="O4783" s="80">
        <v>85269</v>
      </c>
      <c r="P4783" s="80" t="s">
        <v>2778</v>
      </c>
      <c r="Q4783" s="15" t="str">
        <f t="shared" si="74"/>
        <v>85 - SAINT-SIGISMOND</v>
      </c>
      <c r="R4783" s="146"/>
      <c r="S4783" s="146"/>
      <c r="T4783" s="80" t="s">
        <v>213</v>
      </c>
    </row>
    <row r="4784" spans="14:20">
      <c r="N4784" s="80">
        <v>85</v>
      </c>
      <c r="O4784" s="80">
        <v>85271</v>
      </c>
      <c r="P4784" s="80" t="s">
        <v>4949</v>
      </c>
      <c r="Q4784" s="15" t="str">
        <f t="shared" si="74"/>
        <v>85 - SAINT-SULPICE-EN-PAREDS</v>
      </c>
      <c r="R4784" s="146">
        <v>44621</v>
      </c>
      <c r="S4784" s="146">
        <v>44809</v>
      </c>
      <c r="T4784" s="80" t="s">
        <v>213</v>
      </c>
    </row>
    <row r="4785" spans="14:20">
      <c r="N4785" s="80">
        <v>85</v>
      </c>
      <c r="O4785" s="80">
        <v>85273</v>
      </c>
      <c r="P4785" s="80" t="s">
        <v>4950</v>
      </c>
      <c r="Q4785" s="15" t="str">
        <f t="shared" si="74"/>
        <v>85 - SAINT-URBAIN</v>
      </c>
      <c r="R4785" s="146">
        <v>44625</v>
      </c>
      <c r="S4785" s="146">
        <v>44767</v>
      </c>
      <c r="T4785" s="80" t="s">
        <v>213</v>
      </c>
    </row>
    <row r="4786" spans="14:20">
      <c r="N4786" s="80">
        <v>85</v>
      </c>
      <c r="O4786" s="80">
        <v>85274</v>
      </c>
      <c r="P4786" s="80" t="s">
        <v>4951</v>
      </c>
      <c r="Q4786" s="15" t="str">
        <f t="shared" si="74"/>
        <v>85 - SAINT-VALERIEN</v>
      </c>
      <c r="R4786" s="146">
        <v>44621</v>
      </c>
      <c r="S4786" s="146">
        <v>44781</v>
      </c>
      <c r="T4786" s="80" t="s">
        <v>213</v>
      </c>
    </row>
    <row r="4787" spans="14:20">
      <c r="N4787" s="80">
        <v>85</v>
      </c>
      <c r="O4787" s="80">
        <v>85276</v>
      </c>
      <c r="P4787" s="80" t="s">
        <v>4952</v>
      </c>
      <c r="Q4787" s="15" t="str">
        <f t="shared" si="74"/>
        <v>85 - SAINT-VINCENT-STERLANGES</v>
      </c>
      <c r="R4787" s="146">
        <v>44621</v>
      </c>
      <c r="S4787" s="146">
        <v>44781</v>
      </c>
      <c r="T4787" s="80" t="s">
        <v>213</v>
      </c>
    </row>
    <row r="4788" spans="14:20">
      <c r="N4788" s="80">
        <v>85</v>
      </c>
      <c r="O4788" s="80">
        <v>85277</v>
      </c>
      <c r="P4788" s="80" t="s">
        <v>4953</v>
      </c>
      <c r="Q4788" s="15" t="str">
        <f t="shared" si="74"/>
        <v>85 - SAINT-VINCENT-SUR-GRAON</v>
      </c>
      <c r="R4788" s="146">
        <v>44625</v>
      </c>
      <c r="S4788" s="146">
        <v>44781</v>
      </c>
      <c r="T4788" s="80" t="s">
        <v>213</v>
      </c>
    </row>
    <row r="4789" spans="14:20">
      <c r="N4789" s="80">
        <v>85</v>
      </c>
      <c r="O4789" s="80">
        <v>85278</v>
      </c>
      <c r="P4789" s="80" t="s">
        <v>4954</v>
      </c>
      <c r="Q4789" s="15" t="str">
        <f t="shared" si="74"/>
        <v>85 - SAINT-VINCENT-SUR-JARD</v>
      </c>
      <c r="R4789" s="146">
        <v>44628</v>
      </c>
      <c r="S4789" s="146">
        <v>44732</v>
      </c>
      <c r="T4789" s="80" t="s">
        <v>213</v>
      </c>
    </row>
    <row r="4790" spans="14:20">
      <c r="N4790" s="80">
        <v>85</v>
      </c>
      <c r="O4790" s="80">
        <v>85280</v>
      </c>
      <c r="P4790" s="80" t="s">
        <v>4955</v>
      </c>
      <c r="Q4790" s="15" t="str">
        <f t="shared" si="74"/>
        <v>85 - SALLERTAINE</v>
      </c>
      <c r="R4790" s="146">
        <v>44623</v>
      </c>
      <c r="S4790" s="146">
        <v>44767</v>
      </c>
      <c r="T4790" s="80" t="s">
        <v>213</v>
      </c>
    </row>
    <row r="4791" spans="14:20">
      <c r="N4791" s="80">
        <v>85</v>
      </c>
      <c r="O4791" s="80">
        <v>85281</v>
      </c>
      <c r="P4791" s="80" t="s">
        <v>4956</v>
      </c>
      <c r="Q4791" s="15" t="str">
        <f t="shared" si="74"/>
        <v>85 - SERIGNE</v>
      </c>
      <c r="R4791" s="146">
        <v>44625</v>
      </c>
      <c r="S4791" s="146">
        <v>44781</v>
      </c>
      <c r="T4791" s="80" t="s">
        <v>213</v>
      </c>
    </row>
    <row r="4792" spans="14:20">
      <c r="N4792" s="80">
        <v>85</v>
      </c>
      <c r="O4792" s="80">
        <v>85282</v>
      </c>
      <c r="P4792" s="80" t="s">
        <v>4957</v>
      </c>
      <c r="Q4792" s="15" t="str">
        <f t="shared" si="74"/>
        <v>85 - SIGOURNAIS</v>
      </c>
      <c r="R4792" s="146">
        <v>44621</v>
      </c>
      <c r="S4792" s="146">
        <v>44781</v>
      </c>
      <c r="T4792" s="80" t="s">
        <v>213</v>
      </c>
    </row>
    <row r="4793" spans="14:20">
      <c r="N4793" s="80">
        <v>85</v>
      </c>
      <c r="O4793" s="80">
        <v>85284</v>
      </c>
      <c r="P4793" s="80" t="s">
        <v>4958</v>
      </c>
      <c r="Q4793" s="15" t="str">
        <f t="shared" si="74"/>
        <v>85 - SOULLANS</v>
      </c>
      <c r="R4793" s="146">
        <v>44586</v>
      </c>
      <c r="S4793" s="146">
        <v>44767</v>
      </c>
      <c r="T4793" s="80" t="s">
        <v>213</v>
      </c>
    </row>
    <row r="4794" spans="14:20">
      <c r="N4794" s="80">
        <v>85</v>
      </c>
      <c r="O4794" s="80">
        <v>85285</v>
      </c>
      <c r="P4794" s="80" t="s">
        <v>4959</v>
      </c>
      <c r="Q4794" s="15" t="str">
        <f t="shared" si="74"/>
        <v>85 - LE TABLIER</v>
      </c>
      <c r="R4794" s="146">
        <v>44625</v>
      </c>
      <c r="S4794" s="146">
        <v>44781</v>
      </c>
      <c r="T4794" s="80" t="s">
        <v>213</v>
      </c>
    </row>
    <row r="4795" spans="14:20">
      <c r="N4795" s="80">
        <v>85</v>
      </c>
      <c r="O4795" s="80">
        <v>85286</v>
      </c>
      <c r="P4795" s="80" t="s">
        <v>4960</v>
      </c>
      <c r="Q4795" s="15" t="str">
        <f t="shared" si="74"/>
        <v>85 - LA TAILLEE</v>
      </c>
      <c r="R4795" s="146">
        <v>44628</v>
      </c>
      <c r="S4795" s="146">
        <v>44774</v>
      </c>
      <c r="T4795" s="80" t="s">
        <v>213</v>
      </c>
    </row>
    <row r="4796" spans="14:20">
      <c r="N4796" s="80">
        <v>85</v>
      </c>
      <c r="O4796" s="80">
        <v>85287</v>
      </c>
      <c r="P4796" s="80" t="s">
        <v>4961</v>
      </c>
      <c r="Q4796" s="15" t="str">
        <f t="shared" si="74"/>
        <v>85 - TALLUD-SAINTE-GEMME</v>
      </c>
      <c r="R4796" s="146">
        <v>44621</v>
      </c>
      <c r="S4796" s="146">
        <v>44809</v>
      </c>
      <c r="T4796" s="80" t="s">
        <v>213</v>
      </c>
    </row>
    <row r="4797" spans="14:20">
      <c r="N4797" s="80">
        <v>85</v>
      </c>
      <c r="O4797" s="80">
        <v>85288</v>
      </c>
      <c r="P4797" s="80" t="s">
        <v>4962</v>
      </c>
      <c r="Q4797" s="15" t="str">
        <f t="shared" si="74"/>
        <v>85 - TALMONT-SAINT-HILAIRE</v>
      </c>
      <c r="R4797" s="146">
        <v>44628</v>
      </c>
      <c r="S4797" s="146">
        <v>44781</v>
      </c>
      <c r="T4797" s="80" t="s">
        <v>213</v>
      </c>
    </row>
    <row r="4798" spans="14:20">
      <c r="N4798" s="80">
        <v>85</v>
      </c>
      <c r="O4798" s="80">
        <v>85289</v>
      </c>
      <c r="P4798" s="80" t="s">
        <v>4963</v>
      </c>
      <c r="Q4798" s="15" t="str">
        <f t="shared" si="74"/>
        <v>85 - LA TARDIERE</v>
      </c>
      <c r="R4798" s="146">
        <v>44621</v>
      </c>
      <c r="S4798" s="146">
        <v>44809</v>
      </c>
      <c r="T4798" s="80" t="s">
        <v>213</v>
      </c>
    </row>
    <row r="4799" spans="14:20">
      <c r="N4799" s="80">
        <v>85</v>
      </c>
      <c r="O4799" s="80">
        <v>85290</v>
      </c>
      <c r="P4799" s="80" t="s">
        <v>4964</v>
      </c>
      <c r="Q4799" s="15" t="str">
        <f t="shared" si="74"/>
        <v>85 - THIRE</v>
      </c>
      <c r="R4799" s="146">
        <v>44628</v>
      </c>
      <c r="S4799" s="146">
        <v>44781</v>
      </c>
      <c r="T4799" s="80" t="s">
        <v>213</v>
      </c>
    </row>
    <row r="4800" spans="14:20">
      <c r="N4800" s="80">
        <v>85</v>
      </c>
      <c r="O4800" s="80">
        <v>85291</v>
      </c>
      <c r="P4800" s="80" t="s">
        <v>4965</v>
      </c>
      <c r="Q4800" s="15" t="str">
        <f t="shared" si="74"/>
        <v>85 - THORIGNY</v>
      </c>
      <c r="R4800" s="146">
        <v>44623</v>
      </c>
      <c r="S4800" s="146">
        <v>44781</v>
      </c>
      <c r="T4800" s="80" t="s">
        <v>213</v>
      </c>
    </row>
    <row r="4801" spans="14:20">
      <c r="N4801" s="80">
        <v>85</v>
      </c>
      <c r="O4801" s="80">
        <v>85292</v>
      </c>
      <c r="P4801" s="80" t="s">
        <v>4966</v>
      </c>
      <c r="Q4801" s="15" t="str">
        <f t="shared" si="74"/>
        <v>85 - THOUARSAIS-BOUILDROUX</v>
      </c>
      <c r="R4801" s="146">
        <v>44621</v>
      </c>
      <c r="S4801" s="146">
        <v>44781</v>
      </c>
      <c r="T4801" s="80" t="s">
        <v>213</v>
      </c>
    </row>
    <row r="4802" spans="14:20">
      <c r="N4802" s="80">
        <v>85</v>
      </c>
      <c r="O4802" s="80">
        <v>85293</v>
      </c>
      <c r="P4802" s="80" t="s">
        <v>4967</v>
      </c>
      <c r="Q4802" s="15" t="str">
        <f t="shared" si="74"/>
        <v>85 - TIFFAUGES</v>
      </c>
      <c r="R4802" s="146">
        <v>44623</v>
      </c>
      <c r="S4802" s="146">
        <v>44804</v>
      </c>
      <c r="T4802" s="80" t="s">
        <v>213</v>
      </c>
    </row>
    <row r="4803" spans="14:20">
      <c r="N4803" s="80">
        <v>85</v>
      </c>
      <c r="O4803" s="80">
        <v>85294</v>
      </c>
      <c r="P4803" s="80" t="s">
        <v>4968</v>
      </c>
      <c r="Q4803" s="15" t="str">
        <f t="shared" si="74"/>
        <v>85 - LA TRANCHE-SUR-MER</v>
      </c>
      <c r="R4803" s="146">
        <v>44628</v>
      </c>
      <c r="S4803" s="146">
        <v>44732</v>
      </c>
      <c r="T4803" s="80" t="s">
        <v>213</v>
      </c>
    </row>
    <row r="4804" spans="14:20">
      <c r="N4804" s="80">
        <v>85</v>
      </c>
      <c r="O4804" s="80">
        <v>85295</v>
      </c>
      <c r="P4804" s="80" t="s">
        <v>4969</v>
      </c>
      <c r="Q4804" s="15" t="str">
        <f t="shared" si="74"/>
        <v>85 - TREIZE-SEPTIERS</v>
      </c>
      <c r="R4804" s="146">
        <v>44621</v>
      </c>
      <c r="S4804" s="146">
        <v>44802</v>
      </c>
      <c r="T4804" s="80" t="s">
        <v>213</v>
      </c>
    </row>
    <row r="4805" spans="14:20">
      <c r="N4805" s="80">
        <v>85</v>
      </c>
      <c r="O4805" s="80">
        <v>85296</v>
      </c>
      <c r="P4805" s="80" t="s">
        <v>4970</v>
      </c>
      <c r="Q4805" s="15" t="str">
        <f t="shared" si="74"/>
        <v>85 - TREIZE-VENTS</v>
      </c>
      <c r="R4805" s="146">
        <v>44623</v>
      </c>
      <c r="S4805" s="146">
        <v>44809</v>
      </c>
      <c r="T4805" s="80" t="s">
        <v>213</v>
      </c>
    </row>
    <row r="4806" spans="14:20">
      <c r="N4806" s="80">
        <v>85</v>
      </c>
      <c r="O4806" s="80">
        <v>85297</v>
      </c>
      <c r="P4806" s="80" t="s">
        <v>4971</v>
      </c>
      <c r="Q4806" s="15" t="str">
        <f t="shared" si="74"/>
        <v>85 - TRIAIZE</v>
      </c>
      <c r="R4806" s="146">
        <v>44628</v>
      </c>
      <c r="S4806" s="146">
        <v>44732</v>
      </c>
      <c r="T4806" s="80" t="s">
        <v>213</v>
      </c>
    </row>
    <row r="4807" spans="14:20">
      <c r="N4807" s="80">
        <v>85</v>
      </c>
      <c r="O4807" s="80">
        <v>85298</v>
      </c>
      <c r="P4807" s="80" t="s">
        <v>4972</v>
      </c>
      <c r="Q4807" s="15" t="str">
        <f t="shared" si="74"/>
        <v>85 - VAIRE</v>
      </c>
      <c r="R4807" s="146">
        <v>44628</v>
      </c>
      <c r="S4807" s="146">
        <v>44781</v>
      </c>
      <c r="T4807" s="80" t="s">
        <v>213</v>
      </c>
    </row>
    <row r="4808" spans="14:20">
      <c r="N4808" s="80">
        <v>85</v>
      </c>
      <c r="O4808" s="80">
        <v>85300</v>
      </c>
      <c r="P4808" s="80" t="s">
        <v>4973</v>
      </c>
      <c r="Q4808" s="15" t="str">
        <f t="shared" si="74"/>
        <v>85 - VENANSAULT</v>
      </c>
      <c r="R4808" s="146">
        <v>44625</v>
      </c>
      <c r="S4808" s="146">
        <v>44781</v>
      </c>
      <c r="T4808" s="80" t="s">
        <v>213</v>
      </c>
    </row>
    <row r="4809" spans="14:20">
      <c r="N4809" s="80">
        <v>85</v>
      </c>
      <c r="O4809" s="80">
        <v>85301</v>
      </c>
      <c r="P4809" s="80" t="s">
        <v>4974</v>
      </c>
      <c r="Q4809" s="15" t="str">
        <f t="shared" si="74"/>
        <v>85 - VENDRENNES</v>
      </c>
      <c r="R4809" s="146">
        <v>44621</v>
      </c>
      <c r="S4809" s="146">
        <v>44781</v>
      </c>
      <c r="T4809" s="80" t="s">
        <v>213</v>
      </c>
    </row>
    <row r="4810" spans="14:20">
      <c r="N4810" s="80">
        <v>85</v>
      </c>
      <c r="O4810" s="80">
        <v>85302</v>
      </c>
      <c r="P4810" s="80" t="s">
        <v>4975</v>
      </c>
      <c r="Q4810" s="15" t="str">
        <f t="shared" si="74"/>
        <v>85 - CHAMBRETAUD (COMMUNE FUSIONNÉE)</v>
      </c>
      <c r="R4810" s="146">
        <v>44621</v>
      </c>
      <c r="S4810" s="146">
        <v>44809</v>
      </c>
      <c r="T4810" s="80" t="s">
        <v>213</v>
      </c>
    </row>
    <row r="4811" spans="14:20">
      <c r="N4811" s="80">
        <v>85</v>
      </c>
      <c r="O4811" s="80">
        <v>85302</v>
      </c>
      <c r="P4811" s="80" t="s">
        <v>4976</v>
      </c>
      <c r="Q4811" s="15" t="str">
        <f t="shared" si="74"/>
        <v>85 - LA VERRIE (COMMUNE FUSIONNÉE)</v>
      </c>
      <c r="R4811" s="146">
        <v>44623</v>
      </c>
      <c r="S4811" s="146">
        <v>44804</v>
      </c>
      <c r="T4811" s="80" t="s">
        <v>213</v>
      </c>
    </row>
    <row r="4812" spans="14:20">
      <c r="N4812" s="80">
        <v>85</v>
      </c>
      <c r="O4812" s="80">
        <v>85303</v>
      </c>
      <c r="P4812" s="80" t="s">
        <v>4977</v>
      </c>
      <c r="Q4812" s="15" t="str">
        <f t="shared" ref="Q4812:Q4875" si="75">CONCATENATE(N4812," - ",P4812)</f>
        <v>85 - VIX</v>
      </c>
      <c r="R4812" s="146">
        <v>44628</v>
      </c>
      <c r="S4812" s="146">
        <v>44774</v>
      </c>
      <c r="T4812" s="80" t="s">
        <v>213</v>
      </c>
    </row>
    <row r="4813" spans="14:20">
      <c r="N4813" s="80">
        <v>85</v>
      </c>
      <c r="O4813" s="80">
        <v>85304</v>
      </c>
      <c r="P4813" s="80" t="s">
        <v>4978</v>
      </c>
      <c r="Q4813" s="15" t="str">
        <f t="shared" si="75"/>
        <v>85 - VOUILLE-LES-MARAIS</v>
      </c>
      <c r="R4813" s="146">
        <v>44628</v>
      </c>
      <c r="S4813" s="146">
        <v>44774</v>
      </c>
      <c r="T4813" s="80" t="s">
        <v>213</v>
      </c>
    </row>
    <row r="4814" spans="14:20">
      <c r="N4814" s="80">
        <v>85</v>
      </c>
      <c r="O4814" s="80">
        <v>85305</v>
      </c>
      <c r="P4814" s="80" t="s">
        <v>4979</v>
      </c>
      <c r="Q4814" s="15" t="str">
        <f t="shared" si="75"/>
        <v>85 - VOUVANT</v>
      </c>
      <c r="R4814" s="146">
        <v>44621</v>
      </c>
      <c r="S4814" s="146">
        <v>44809</v>
      </c>
      <c r="T4814" s="80" t="s">
        <v>213</v>
      </c>
    </row>
    <row r="4815" spans="14:20">
      <c r="N4815" s="80">
        <v>85</v>
      </c>
      <c r="O4815" s="80">
        <v>85306</v>
      </c>
      <c r="P4815" s="80" t="s">
        <v>4980</v>
      </c>
      <c r="Q4815" s="15" t="str">
        <f t="shared" si="75"/>
        <v>85 - XANTON-CHASSENON</v>
      </c>
      <c r="R4815" s="146">
        <v>44570</v>
      </c>
      <c r="S4815" s="146">
        <v>44725</v>
      </c>
      <c r="T4815" s="80" t="s">
        <v>213</v>
      </c>
    </row>
    <row r="4816" spans="14:20">
      <c r="N4816" s="80">
        <v>85</v>
      </c>
      <c r="O4816" s="80">
        <v>85307</v>
      </c>
      <c r="P4816" s="80" t="s">
        <v>4981</v>
      </c>
      <c r="Q4816" s="15" t="str">
        <f t="shared" si="75"/>
        <v>85 - LA FAUTE-SUR-MER</v>
      </c>
      <c r="R4816" s="146">
        <v>44628</v>
      </c>
      <c r="S4816" s="146">
        <v>44732</v>
      </c>
      <c r="T4816" s="80" t="s">
        <v>213</v>
      </c>
    </row>
    <row r="4817" spans="14:20">
      <c r="N4817" s="80">
        <v>86</v>
      </c>
      <c r="O4817" s="80">
        <v>86002</v>
      </c>
      <c r="P4817" s="80" t="s">
        <v>4982</v>
      </c>
      <c r="Q4817" s="15" t="str">
        <f t="shared" si="75"/>
        <v>86 - AMBERRE</v>
      </c>
      <c r="R4817" s="146">
        <v>44663</v>
      </c>
      <c r="S4817" s="146">
        <v>44714</v>
      </c>
      <c r="T4817" s="80" t="s">
        <v>213</v>
      </c>
    </row>
    <row r="4818" spans="14:20">
      <c r="N4818" s="80">
        <v>86</v>
      </c>
      <c r="O4818" s="80">
        <v>86005</v>
      </c>
      <c r="P4818" s="80" t="s">
        <v>4983</v>
      </c>
      <c r="Q4818" s="15" t="str">
        <f t="shared" si="75"/>
        <v>86 - ANGLIERS</v>
      </c>
      <c r="R4818" s="146">
        <v>44649</v>
      </c>
      <c r="S4818" s="146">
        <v>44714</v>
      </c>
      <c r="T4818" s="80" t="s">
        <v>213</v>
      </c>
    </row>
    <row r="4819" spans="14:20">
      <c r="N4819" s="80">
        <v>86</v>
      </c>
      <c r="O4819" s="80">
        <v>86008</v>
      </c>
      <c r="P4819" s="80" t="s">
        <v>4984</v>
      </c>
      <c r="Q4819" s="15" t="str">
        <f t="shared" si="75"/>
        <v>86 - ARCAY</v>
      </c>
      <c r="R4819" s="146">
        <v>44649</v>
      </c>
      <c r="S4819" s="146">
        <v>44714</v>
      </c>
      <c r="T4819" s="80" t="s">
        <v>213</v>
      </c>
    </row>
    <row r="4820" spans="14:20">
      <c r="N4820" s="80">
        <v>86</v>
      </c>
      <c r="O4820" s="80">
        <v>86013</v>
      </c>
      <c r="P4820" s="80" t="s">
        <v>4985</v>
      </c>
      <c r="Q4820" s="15" t="str">
        <f t="shared" si="75"/>
        <v>86 - AULNAY</v>
      </c>
      <c r="R4820" s="146">
        <v>44649</v>
      </c>
      <c r="S4820" s="146">
        <v>44714</v>
      </c>
      <c r="T4820" s="80" t="s">
        <v>213</v>
      </c>
    </row>
    <row r="4821" spans="14:20">
      <c r="N4821" s="80">
        <v>86</v>
      </c>
      <c r="O4821" s="80">
        <v>86017</v>
      </c>
      <c r="P4821" s="80" t="s">
        <v>4986</v>
      </c>
      <c r="Q4821" s="15" t="str">
        <f t="shared" si="75"/>
        <v>86 - AYRON</v>
      </c>
      <c r="R4821" s="146">
        <v>44663</v>
      </c>
      <c r="S4821" s="146">
        <v>44714</v>
      </c>
      <c r="T4821" s="80" t="s">
        <v>213</v>
      </c>
    </row>
    <row r="4822" spans="14:20">
      <c r="N4822" s="80">
        <v>86</v>
      </c>
      <c r="O4822" s="80">
        <v>86021</v>
      </c>
      <c r="P4822" s="80" t="s">
        <v>4987</v>
      </c>
      <c r="Q4822" s="15" t="str">
        <f t="shared" si="75"/>
        <v>86 - BENASSAY</v>
      </c>
      <c r="R4822" s="146">
        <v>44663</v>
      </c>
      <c r="S4822" s="146">
        <v>44714</v>
      </c>
      <c r="T4822" s="80" t="s">
        <v>213</v>
      </c>
    </row>
    <row r="4823" spans="14:20">
      <c r="N4823" s="80">
        <v>86</v>
      </c>
      <c r="O4823" s="80">
        <v>86022</v>
      </c>
      <c r="P4823" s="80" t="s">
        <v>4988</v>
      </c>
      <c r="Q4823" s="15" t="str">
        <f t="shared" si="75"/>
        <v>86 - BERRIE</v>
      </c>
      <c r="R4823" s="146">
        <v>44649</v>
      </c>
      <c r="S4823" s="146">
        <v>44714</v>
      </c>
      <c r="T4823" s="80" t="s">
        <v>213</v>
      </c>
    </row>
    <row r="4824" spans="14:20">
      <c r="N4824" s="80">
        <v>86</v>
      </c>
      <c r="O4824" s="80">
        <v>86029</v>
      </c>
      <c r="P4824" s="80" t="s">
        <v>4989</v>
      </c>
      <c r="Q4824" s="15" t="str">
        <f t="shared" si="75"/>
        <v>86 - BLANZAY</v>
      </c>
      <c r="R4824" s="146">
        <v>44624</v>
      </c>
      <c r="S4824" s="146">
        <v>44704</v>
      </c>
      <c r="T4824" s="80" t="s">
        <v>213</v>
      </c>
    </row>
    <row r="4825" spans="14:20">
      <c r="N4825" s="80">
        <v>86</v>
      </c>
      <c r="O4825" s="80">
        <v>86039</v>
      </c>
      <c r="P4825" s="80" t="s">
        <v>4990</v>
      </c>
      <c r="Q4825" s="15" t="str">
        <f t="shared" si="75"/>
        <v>86 - BRUX</v>
      </c>
      <c r="R4825" s="146">
        <v>44624</v>
      </c>
      <c r="S4825" s="146">
        <v>44704</v>
      </c>
      <c r="T4825" s="80" t="s">
        <v>213</v>
      </c>
    </row>
    <row r="4826" spans="14:20">
      <c r="N4826" s="80">
        <v>86</v>
      </c>
      <c r="O4826" s="80">
        <v>86048</v>
      </c>
      <c r="P4826" s="80" t="s">
        <v>4991</v>
      </c>
      <c r="Q4826" s="15" t="str">
        <f t="shared" si="75"/>
        <v>86 - CHABOURNAY</v>
      </c>
      <c r="R4826" s="146">
        <v>44663</v>
      </c>
      <c r="S4826" s="146">
        <v>44714</v>
      </c>
      <c r="T4826" s="80" t="s">
        <v>213</v>
      </c>
    </row>
    <row r="4827" spans="14:20">
      <c r="N4827" s="80">
        <v>86</v>
      </c>
      <c r="O4827" s="80">
        <v>86049</v>
      </c>
      <c r="P4827" s="80" t="s">
        <v>466</v>
      </c>
      <c r="Q4827" s="15" t="str">
        <f t="shared" si="75"/>
        <v>86 - CHALAIS</v>
      </c>
      <c r="R4827" s="146">
        <v>44649</v>
      </c>
      <c r="S4827" s="146">
        <v>44714</v>
      </c>
      <c r="T4827" s="80" t="s">
        <v>213</v>
      </c>
    </row>
    <row r="4828" spans="14:20">
      <c r="N4828" s="80">
        <v>86</v>
      </c>
      <c r="O4828" s="80">
        <v>86050</v>
      </c>
      <c r="P4828" s="80" t="s">
        <v>4992</v>
      </c>
      <c r="Q4828" s="15" t="str">
        <f t="shared" si="75"/>
        <v>86 - CHALANDRAY</v>
      </c>
      <c r="R4828" s="146">
        <v>44649</v>
      </c>
      <c r="S4828" s="146">
        <v>44732</v>
      </c>
      <c r="T4828" s="80" t="s">
        <v>213</v>
      </c>
    </row>
    <row r="4829" spans="14:20">
      <c r="N4829" s="80">
        <v>86</v>
      </c>
      <c r="O4829" s="80">
        <v>86051</v>
      </c>
      <c r="P4829" s="80" t="s">
        <v>4993</v>
      </c>
      <c r="Q4829" s="15" t="str">
        <f t="shared" si="75"/>
        <v>86 - CHAMPAGNE LE SEC</v>
      </c>
      <c r="R4829" s="146">
        <v>44624</v>
      </c>
      <c r="S4829" s="146">
        <v>44704</v>
      </c>
      <c r="T4829" s="80" t="s">
        <v>213</v>
      </c>
    </row>
    <row r="4830" spans="14:20">
      <c r="N4830" s="80">
        <v>86</v>
      </c>
      <c r="O4830" s="80">
        <v>86053</v>
      </c>
      <c r="P4830" s="80" t="s">
        <v>4994</v>
      </c>
      <c r="Q4830" s="15" t="str">
        <f t="shared" si="75"/>
        <v>86 - CHAMPIGNY EN ROCHEREAU</v>
      </c>
      <c r="R4830" s="146">
        <v>44663</v>
      </c>
      <c r="S4830" s="146">
        <v>44714</v>
      </c>
      <c r="T4830" s="80" t="s">
        <v>213</v>
      </c>
    </row>
    <row r="4831" spans="14:20">
      <c r="N4831" s="80">
        <v>86</v>
      </c>
      <c r="O4831" s="80">
        <v>86068</v>
      </c>
      <c r="P4831" s="80" t="s">
        <v>4995</v>
      </c>
      <c r="Q4831" s="15" t="str">
        <f t="shared" si="75"/>
        <v>86 - CHAUNAY</v>
      </c>
      <c r="R4831" s="146">
        <v>44624</v>
      </c>
      <c r="S4831" s="146">
        <v>44704</v>
      </c>
      <c r="T4831" s="80" t="s">
        <v>213</v>
      </c>
    </row>
    <row r="4832" spans="14:20">
      <c r="N4832" s="80">
        <v>86</v>
      </c>
      <c r="O4832" s="80">
        <v>86069</v>
      </c>
      <c r="P4832" s="80" t="s">
        <v>4996</v>
      </c>
      <c r="Q4832" s="15" t="str">
        <f t="shared" si="75"/>
        <v>86 - LA CHAUSSEE</v>
      </c>
      <c r="R4832" s="146">
        <v>44649</v>
      </c>
      <c r="S4832" s="146">
        <v>44714</v>
      </c>
      <c r="T4832" s="80" t="s">
        <v>213</v>
      </c>
    </row>
    <row r="4833" spans="14:20">
      <c r="N4833" s="80">
        <v>86</v>
      </c>
      <c r="O4833" s="80">
        <v>86073</v>
      </c>
      <c r="P4833" s="80" t="s">
        <v>4997</v>
      </c>
      <c r="Q4833" s="15" t="str">
        <f t="shared" si="75"/>
        <v>86 - CHERVES</v>
      </c>
      <c r="R4833" s="146">
        <v>44649</v>
      </c>
      <c r="S4833" s="146">
        <v>44732</v>
      </c>
      <c r="T4833" s="80" t="s">
        <v>213</v>
      </c>
    </row>
    <row r="4834" spans="14:20">
      <c r="N4834" s="80">
        <v>86</v>
      </c>
      <c r="O4834" s="80">
        <v>86074</v>
      </c>
      <c r="P4834" s="80" t="s">
        <v>4998</v>
      </c>
      <c r="Q4834" s="15" t="str">
        <f t="shared" si="75"/>
        <v>86 - CHIRE-EN-MONTREUIL</v>
      </c>
      <c r="R4834" s="146">
        <v>44663</v>
      </c>
      <c r="S4834" s="146">
        <v>44714</v>
      </c>
      <c r="T4834" s="80" t="s">
        <v>213</v>
      </c>
    </row>
    <row r="4835" spans="14:20">
      <c r="N4835" s="80">
        <v>86</v>
      </c>
      <c r="O4835" s="80">
        <v>86075</v>
      </c>
      <c r="P4835" s="80" t="s">
        <v>4999</v>
      </c>
      <c r="Q4835" s="15" t="str">
        <f t="shared" si="75"/>
        <v>86 - CHOUPPES</v>
      </c>
      <c r="R4835" s="146">
        <v>44663</v>
      </c>
      <c r="S4835" s="146">
        <v>44714</v>
      </c>
      <c r="T4835" s="80" t="s">
        <v>213</v>
      </c>
    </row>
    <row r="4836" spans="14:20">
      <c r="N4836" s="80">
        <v>86</v>
      </c>
      <c r="O4836" s="80">
        <v>86076</v>
      </c>
      <c r="P4836" s="80" t="s">
        <v>5000</v>
      </c>
      <c r="Q4836" s="15" t="str">
        <f t="shared" si="75"/>
        <v>86 - CISSE</v>
      </c>
      <c r="R4836" s="146">
        <v>44663</v>
      </c>
      <c r="S4836" s="146">
        <v>44714</v>
      </c>
      <c r="T4836" s="80" t="s">
        <v>213</v>
      </c>
    </row>
    <row r="4837" spans="14:20">
      <c r="N4837" s="80">
        <v>86</v>
      </c>
      <c r="O4837" s="80">
        <v>86078</v>
      </c>
      <c r="P4837" s="80" t="s">
        <v>5001</v>
      </c>
      <c r="Q4837" s="15" t="str">
        <f t="shared" si="75"/>
        <v>86 - CIVRAY</v>
      </c>
      <c r="R4837" s="146">
        <v>44624</v>
      </c>
      <c r="S4837" s="146">
        <v>44704</v>
      </c>
      <c r="T4837" s="80" t="s">
        <v>213</v>
      </c>
    </row>
    <row r="4838" spans="14:20">
      <c r="N4838" s="80">
        <v>86</v>
      </c>
      <c r="O4838" s="80">
        <v>86085</v>
      </c>
      <c r="P4838" s="80" t="s">
        <v>5002</v>
      </c>
      <c r="Q4838" s="15" t="str">
        <f t="shared" si="75"/>
        <v>86 - COUSSAY</v>
      </c>
      <c r="R4838" s="146">
        <v>44663</v>
      </c>
      <c r="S4838" s="146">
        <v>44714</v>
      </c>
      <c r="T4838" s="80" t="s">
        <v>213</v>
      </c>
    </row>
    <row r="4839" spans="14:20">
      <c r="N4839" s="80">
        <v>86</v>
      </c>
      <c r="O4839" s="80">
        <v>86087</v>
      </c>
      <c r="P4839" s="80" t="s">
        <v>3051</v>
      </c>
      <c r="Q4839" s="15" t="str">
        <f t="shared" si="75"/>
        <v>86 - CRAON</v>
      </c>
      <c r="R4839" s="146">
        <v>44649</v>
      </c>
      <c r="S4839" s="146">
        <v>44732</v>
      </c>
      <c r="T4839" s="80" t="s">
        <v>213</v>
      </c>
    </row>
    <row r="4840" spans="14:20">
      <c r="N4840" s="80">
        <v>86</v>
      </c>
      <c r="O4840" s="80">
        <v>86089</v>
      </c>
      <c r="P4840" s="80" t="s">
        <v>5003</v>
      </c>
      <c r="Q4840" s="15" t="str">
        <f t="shared" si="75"/>
        <v>86 - CUHON</v>
      </c>
      <c r="R4840" s="146">
        <v>44663</v>
      </c>
      <c r="S4840" s="146">
        <v>44714</v>
      </c>
      <c r="T4840" s="80" t="s">
        <v>213</v>
      </c>
    </row>
    <row r="4841" spans="14:20">
      <c r="N4841" s="80">
        <v>86</v>
      </c>
      <c r="O4841" s="80">
        <v>86090</v>
      </c>
      <c r="P4841" s="80" t="s">
        <v>5004</v>
      </c>
      <c r="Q4841" s="15" t="str">
        <f t="shared" si="75"/>
        <v>86 - CURCAY-SUR-DIVE</v>
      </c>
      <c r="R4841" s="146">
        <v>44649</v>
      </c>
      <c r="S4841" s="146">
        <v>44714</v>
      </c>
      <c r="T4841" s="80" t="s">
        <v>213</v>
      </c>
    </row>
    <row r="4842" spans="14:20">
      <c r="N4842" s="80">
        <v>86</v>
      </c>
      <c r="O4842" s="80">
        <v>86102</v>
      </c>
      <c r="P4842" s="80" t="s">
        <v>5005</v>
      </c>
      <c r="Q4842" s="15" t="str">
        <f t="shared" si="75"/>
        <v>86 - FROZES</v>
      </c>
      <c r="R4842" s="146">
        <v>44663</v>
      </c>
      <c r="S4842" s="146">
        <v>44714</v>
      </c>
      <c r="T4842" s="80" t="s">
        <v>213</v>
      </c>
    </row>
    <row r="4843" spans="14:20">
      <c r="N4843" s="80">
        <v>86</v>
      </c>
      <c r="O4843" s="80">
        <v>86104</v>
      </c>
      <c r="P4843" s="80" t="s">
        <v>5006</v>
      </c>
      <c r="Q4843" s="15" t="str">
        <f t="shared" si="75"/>
        <v>86 - GENOUILLE</v>
      </c>
      <c r="R4843" s="146">
        <v>44624</v>
      </c>
      <c r="S4843" s="146">
        <v>44704</v>
      </c>
      <c r="T4843" s="80" t="s">
        <v>213</v>
      </c>
    </row>
    <row r="4844" spans="14:20">
      <c r="N4844" s="80">
        <v>86</v>
      </c>
      <c r="O4844" s="80">
        <v>86106</v>
      </c>
      <c r="P4844" s="80" t="s">
        <v>5007</v>
      </c>
      <c r="Q4844" s="15" t="str">
        <f t="shared" si="75"/>
        <v>86 - GLENOUZE</v>
      </c>
      <c r="R4844" s="146">
        <v>44649</v>
      </c>
      <c r="S4844" s="146">
        <v>44714</v>
      </c>
      <c r="T4844" s="80" t="s">
        <v>213</v>
      </c>
    </row>
    <row r="4845" spans="14:20">
      <c r="N4845" s="80">
        <v>86</v>
      </c>
      <c r="O4845" s="80">
        <v>86108</v>
      </c>
      <c r="P4845" s="80" t="s">
        <v>5008</v>
      </c>
      <c r="Q4845" s="15" t="str">
        <f t="shared" si="75"/>
        <v>86 - LA GRIMAUDIERE</v>
      </c>
      <c r="R4845" s="146">
        <v>44649</v>
      </c>
      <c r="S4845" s="146">
        <v>44732</v>
      </c>
      <c r="T4845" s="80" t="s">
        <v>213</v>
      </c>
    </row>
    <row r="4846" spans="14:20">
      <c r="N4846" s="80">
        <v>86</v>
      </c>
      <c r="O4846" s="80">
        <v>86121</v>
      </c>
      <c r="P4846" s="80" t="s">
        <v>5009</v>
      </c>
      <c r="Q4846" s="15" t="str">
        <f t="shared" si="75"/>
        <v>86 - LATILLE</v>
      </c>
      <c r="R4846" s="146">
        <v>44663</v>
      </c>
      <c r="S4846" s="146">
        <v>44714</v>
      </c>
      <c r="T4846" s="80" t="s">
        <v>213</v>
      </c>
    </row>
    <row r="4847" spans="14:20">
      <c r="N4847" s="80">
        <v>86</v>
      </c>
      <c r="O4847" s="80">
        <v>86123</v>
      </c>
      <c r="P4847" s="80" t="s">
        <v>5010</v>
      </c>
      <c r="Q4847" s="15" t="str">
        <f t="shared" si="75"/>
        <v>86 - LAVAUSSEAU</v>
      </c>
      <c r="R4847" s="146">
        <v>44663</v>
      </c>
      <c r="S4847" s="146">
        <v>44714</v>
      </c>
      <c r="T4847" s="80" t="s">
        <v>213</v>
      </c>
    </row>
    <row r="4848" spans="14:20">
      <c r="N4848" s="80">
        <v>86</v>
      </c>
      <c r="O4848" s="80">
        <v>86134</v>
      </c>
      <c r="P4848" s="80" t="s">
        <v>5011</v>
      </c>
      <c r="Q4848" s="15" t="str">
        <f t="shared" si="75"/>
        <v>86 - LINAZAY</v>
      </c>
      <c r="R4848" s="146">
        <v>44624</v>
      </c>
      <c r="S4848" s="146">
        <v>44704</v>
      </c>
      <c r="T4848" s="80" t="s">
        <v>213</v>
      </c>
    </row>
    <row r="4849" spans="14:20">
      <c r="N4849" s="80">
        <v>86</v>
      </c>
      <c r="O4849" s="80">
        <v>86136</v>
      </c>
      <c r="P4849" s="80" t="s">
        <v>5012</v>
      </c>
      <c r="Q4849" s="15" t="str">
        <f t="shared" si="75"/>
        <v>86 - LIZANT</v>
      </c>
      <c r="R4849" s="146">
        <v>44624</v>
      </c>
      <c r="S4849" s="146">
        <v>44704</v>
      </c>
      <c r="T4849" s="80" t="s">
        <v>213</v>
      </c>
    </row>
    <row r="4850" spans="14:20">
      <c r="N4850" s="80">
        <v>86</v>
      </c>
      <c r="O4850" s="80">
        <v>86142</v>
      </c>
      <c r="P4850" s="80" t="s">
        <v>4832</v>
      </c>
      <c r="Q4850" s="15" t="str">
        <f t="shared" si="75"/>
        <v>86 - MAILLE</v>
      </c>
      <c r="R4850" s="146">
        <v>44663</v>
      </c>
      <c r="S4850" s="146">
        <v>44714</v>
      </c>
      <c r="T4850" s="80" t="s">
        <v>213</v>
      </c>
    </row>
    <row r="4851" spans="14:20">
      <c r="N4851" s="80">
        <v>86</v>
      </c>
      <c r="O4851" s="80">
        <v>86144</v>
      </c>
      <c r="P4851" s="80" t="s">
        <v>5013</v>
      </c>
      <c r="Q4851" s="15" t="str">
        <f t="shared" si="75"/>
        <v>86 - MAISONNEUVE</v>
      </c>
      <c r="R4851" s="146">
        <v>44649</v>
      </c>
      <c r="S4851" s="146">
        <v>44732</v>
      </c>
      <c r="T4851" s="80" t="s">
        <v>213</v>
      </c>
    </row>
    <row r="4852" spans="14:20">
      <c r="N4852" s="80">
        <v>86</v>
      </c>
      <c r="O4852" s="80">
        <v>86149</v>
      </c>
      <c r="P4852" s="80" t="s">
        <v>5014</v>
      </c>
      <c r="Q4852" s="15" t="str">
        <f t="shared" si="75"/>
        <v>86 - MARTAIZE</v>
      </c>
      <c r="R4852" s="146">
        <v>44649</v>
      </c>
      <c r="S4852" s="146">
        <v>44714</v>
      </c>
      <c r="T4852" s="80" t="s">
        <v>213</v>
      </c>
    </row>
    <row r="4853" spans="14:20">
      <c r="N4853" s="80">
        <v>86</v>
      </c>
      <c r="O4853" s="80">
        <v>86150</v>
      </c>
      <c r="P4853" s="80" t="s">
        <v>5015</v>
      </c>
      <c r="Q4853" s="15" t="str">
        <f t="shared" si="75"/>
        <v>86 - MASSOGNES</v>
      </c>
      <c r="R4853" s="146">
        <v>44649</v>
      </c>
      <c r="S4853" s="146">
        <v>44732</v>
      </c>
      <c r="T4853" s="80" t="s">
        <v>213</v>
      </c>
    </row>
    <row r="4854" spans="14:20">
      <c r="N4854" s="80">
        <v>86</v>
      </c>
      <c r="O4854" s="80">
        <v>86154</v>
      </c>
      <c r="P4854" s="80" t="s">
        <v>5016</v>
      </c>
      <c r="Q4854" s="15" t="str">
        <f t="shared" si="75"/>
        <v>86 - MAZEUIL</v>
      </c>
      <c r="R4854" s="146">
        <v>44649</v>
      </c>
      <c r="S4854" s="146">
        <v>44714</v>
      </c>
      <c r="T4854" s="80" t="s">
        <v>213</v>
      </c>
    </row>
    <row r="4855" spans="14:20">
      <c r="N4855" s="80">
        <v>86</v>
      </c>
      <c r="O4855" s="80">
        <v>86160</v>
      </c>
      <c r="P4855" s="80" t="s">
        <v>5017</v>
      </c>
      <c r="Q4855" s="15" t="str">
        <f t="shared" si="75"/>
        <v>86 - MIREBEAU</v>
      </c>
      <c r="R4855" s="146">
        <v>44663</v>
      </c>
      <c r="S4855" s="146">
        <v>44714</v>
      </c>
      <c r="T4855" s="80" t="s">
        <v>213</v>
      </c>
    </row>
    <row r="4856" spans="14:20">
      <c r="N4856" s="80">
        <v>86</v>
      </c>
      <c r="O4856" s="80">
        <v>86161</v>
      </c>
      <c r="P4856" s="80" t="s">
        <v>5018</v>
      </c>
      <c r="Q4856" s="15" t="str">
        <f t="shared" si="75"/>
        <v>86 - MONCONTOUR</v>
      </c>
      <c r="R4856" s="146">
        <v>44649</v>
      </c>
      <c r="S4856" s="146">
        <v>44714</v>
      </c>
      <c r="T4856" s="80" t="s">
        <v>213</v>
      </c>
    </row>
    <row r="4857" spans="14:20">
      <c r="N4857" s="80">
        <v>86</v>
      </c>
      <c r="O4857" s="80">
        <v>86166</v>
      </c>
      <c r="P4857" s="80" t="s">
        <v>5019</v>
      </c>
      <c r="Q4857" s="15" t="str">
        <f t="shared" si="75"/>
        <v>86 - MONTREUIL-BONNIN</v>
      </c>
      <c r="R4857" s="146">
        <v>44663</v>
      </c>
      <c r="S4857" s="146">
        <v>44714</v>
      </c>
      <c r="T4857" s="80" t="s">
        <v>213</v>
      </c>
    </row>
    <row r="4858" spans="14:20">
      <c r="N4858" s="80">
        <v>86</v>
      </c>
      <c r="O4858" s="80">
        <v>86173</v>
      </c>
      <c r="P4858" s="80" t="s">
        <v>5020</v>
      </c>
      <c r="Q4858" s="15" t="str">
        <f t="shared" si="75"/>
        <v>86 - MOUTERRE-SILLY</v>
      </c>
      <c r="R4858" s="146">
        <v>44649</v>
      </c>
      <c r="S4858" s="146">
        <v>44714</v>
      </c>
      <c r="T4858" s="80" t="s">
        <v>213</v>
      </c>
    </row>
    <row r="4859" spans="14:20">
      <c r="N4859" s="80">
        <v>86</v>
      </c>
      <c r="O4859" s="80">
        <v>86177</v>
      </c>
      <c r="P4859" s="80" t="s">
        <v>5021</v>
      </c>
      <c r="Q4859" s="15" t="str">
        <f t="shared" si="75"/>
        <v>86 - NEUVILLE-DE-POITOU</v>
      </c>
      <c r="R4859" s="146">
        <v>44663</v>
      </c>
      <c r="S4859" s="146">
        <v>44714</v>
      </c>
      <c r="T4859" s="80" t="s">
        <v>213</v>
      </c>
    </row>
    <row r="4860" spans="14:20">
      <c r="N4860" s="80">
        <v>86</v>
      </c>
      <c r="O4860" s="80">
        <v>86204</v>
      </c>
      <c r="P4860" s="80" t="s">
        <v>5022</v>
      </c>
      <c r="Q4860" s="15" t="str">
        <f t="shared" si="75"/>
        <v>86 - QUINCAY</v>
      </c>
      <c r="R4860" s="146">
        <v>44663</v>
      </c>
      <c r="S4860" s="146">
        <v>44714</v>
      </c>
      <c r="T4860" s="80" t="s">
        <v>213</v>
      </c>
    </row>
    <row r="4861" spans="14:20">
      <c r="N4861" s="80">
        <v>86</v>
      </c>
      <c r="O4861" s="80">
        <v>86205</v>
      </c>
      <c r="P4861" s="80" t="s">
        <v>5023</v>
      </c>
      <c r="Q4861" s="15" t="str">
        <f t="shared" si="75"/>
        <v>86 - RANTON</v>
      </c>
      <c r="R4861" s="146">
        <v>44649</v>
      </c>
      <c r="S4861" s="146">
        <v>44714</v>
      </c>
      <c r="T4861" s="80" t="s">
        <v>213</v>
      </c>
    </row>
    <row r="4862" spans="14:20">
      <c r="N4862" s="80">
        <v>86</v>
      </c>
      <c r="O4862" s="80">
        <v>86218</v>
      </c>
      <c r="P4862" s="80" t="s">
        <v>2394</v>
      </c>
      <c r="Q4862" s="15" t="str">
        <f t="shared" si="75"/>
        <v>86 - SAINT-CLAIR</v>
      </c>
      <c r="R4862" s="146">
        <v>44649</v>
      </c>
      <c r="S4862" s="146">
        <v>44714</v>
      </c>
      <c r="T4862" s="80" t="s">
        <v>213</v>
      </c>
    </row>
    <row r="4863" spans="14:20">
      <c r="N4863" s="80">
        <v>86</v>
      </c>
      <c r="O4863" s="80">
        <v>86220</v>
      </c>
      <c r="P4863" s="80" t="s">
        <v>5024</v>
      </c>
      <c r="Q4863" s="15" t="str">
        <f t="shared" si="75"/>
        <v>86 - SAINT-GAUDENT</v>
      </c>
      <c r="R4863" s="146">
        <v>44624</v>
      </c>
      <c r="S4863" s="146">
        <v>44704</v>
      </c>
      <c r="T4863" s="80" t="s">
        <v>213</v>
      </c>
    </row>
    <row r="4864" spans="14:20">
      <c r="N4864" s="80">
        <v>86</v>
      </c>
      <c r="O4864" s="80">
        <v>86225</v>
      </c>
      <c r="P4864" s="80" t="s">
        <v>5025</v>
      </c>
      <c r="Q4864" s="15" t="str">
        <f t="shared" si="75"/>
        <v>86 - SAINT-JEAN-DE-SAUVES</v>
      </c>
      <c r="R4864" s="146">
        <v>44649</v>
      </c>
      <c r="S4864" s="146">
        <v>44714</v>
      </c>
      <c r="T4864" s="80" t="s">
        <v>213</v>
      </c>
    </row>
    <row r="4865" spans="14:20">
      <c r="N4865" s="80">
        <v>86</v>
      </c>
      <c r="O4865" s="80">
        <v>86227</v>
      </c>
      <c r="P4865" s="80" t="s">
        <v>5026</v>
      </c>
      <c r="Q4865" s="15" t="str">
        <f t="shared" si="75"/>
        <v>86 - SAINT-LAON</v>
      </c>
      <c r="R4865" s="146">
        <v>44649</v>
      </c>
      <c r="S4865" s="146">
        <v>44714</v>
      </c>
      <c r="T4865" s="80" t="s">
        <v>213</v>
      </c>
    </row>
    <row r="4866" spans="14:20">
      <c r="N4866" s="80">
        <v>86</v>
      </c>
      <c r="O4866" s="80">
        <v>86231</v>
      </c>
      <c r="P4866" s="80" t="s">
        <v>5027</v>
      </c>
      <c r="Q4866" s="15" t="str">
        <f t="shared" si="75"/>
        <v>86 - SAINT-MACOUX</v>
      </c>
      <c r="R4866" s="146">
        <v>44624</v>
      </c>
      <c r="S4866" s="146">
        <v>44704</v>
      </c>
      <c r="T4866" s="80" t="s">
        <v>213</v>
      </c>
    </row>
    <row r="4867" spans="14:20">
      <c r="N4867" s="80">
        <v>86</v>
      </c>
      <c r="O4867" s="80">
        <v>86237</v>
      </c>
      <c r="P4867" s="80" t="s">
        <v>5028</v>
      </c>
      <c r="Q4867" s="15" t="str">
        <f t="shared" si="75"/>
        <v>86 - SAINT PIERRE D’EXIDEUIL</v>
      </c>
      <c r="R4867" s="146">
        <v>44624</v>
      </c>
      <c r="S4867" s="146">
        <v>44704</v>
      </c>
      <c r="T4867" s="80" t="s">
        <v>213</v>
      </c>
    </row>
    <row r="4868" spans="14:20">
      <c r="N4868" s="80">
        <v>86</v>
      </c>
      <c r="O4868" s="80">
        <v>86247</v>
      </c>
      <c r="P4868" s="80" t="s">
        <v>5029</v>
      </c>
      <c r="Q4868" s="15" t="str">
        <f t="shared" si="75"/>
        <v>86 - SAINT-SAVIOL</v>
      </c>
      <c r="R4868" s="146">
        <v>44624</v>
      </c>
      <c r="S4868" s="146">
        <v>44704</v>
      </c>
      <c r="T4868" s="80" t="s">
        <v>213</v>
      </c>
    </row>
    <row r="4869" spans="14:20">
      <c r="N4869" s="80">
        <v>86</v>
      </c>
      <c r="O4869" s="80">
        <v>86255</v>
      </c>
      <c r="P4869" s="80" t="s">
        <v>5030</v>
      </c>
      <c r="Q4869" s="15" t="str">
        <f t="shared" si="75"/>
        <v>86 - SAVIGNE</v>
      </c>
      <c r="R4869" s="146">
        <v>44624</v>
      </c>
      <c r="S4869" s="146">
        <v>44704</v>
      </c>
      <c r="T4869" s="80" t="s">
        <v>213</v>
      </c>
    </row>
    <row r="4870" spans="14:20">
      <c r="N4870" s="80">
        <v>86</v>
      </c>
      <c r="O4870" s="80">
        <v>86269</v>
      </c>
      <c r="P4870" s="80" t="s">
        <v>5031</v>
      </c>
      <c r="Q4870" s="15" t="str">
        <f t="shared" si="75"/>
        <v>86 - TERNAY</v>
      </c>
      <c r="R4870" s="146">
        <v>44649</v>
      </c>
      <c r="S4870" s="146">
        <v>44714</v>
      </c>
      <c r="T4870" s="80" t="s">
        <v>213</v>
      </c>
    </row>
    <row r="4871" spans="14:20">
      <c r="N4871" s="80">
        <v>86</v>
      </c>
      <c r="O4871" s="80">
        <v>86271</v>
      </c>
      <c r="P4871" s="80" t="s">
        <v>5032</v>
      </c>
      <c r="Q4871" s="15" t="str">
        <f t="shared" si="75"/>
        <v>86 - THURAGEAU</v>
      </c>
      <c r="R4871" s="146">
        <v>44663</v>
      </c>
      <c r="S4871" s="146">
        <v>44714</v>
      </c>
      <c r="T4871" s="80" t="s">
        <v>213</v>
      </c>
    </row>
    <row r="4872" spans="14:20">
      <c r="N4872" s="80">
        <v>86</v>
      </c>
      <c r="O4872" s="80">
        <v>86277</v>
      </c>
      <c r="P4872" s="80" t="s">
        <v>1094</v>
      </c>
      <c r="Q4872" s="15" t="str">
        <f t="shared" si="75"/>
        <v>86 - VARENNES</v>
      </c>
      <c r="R4872" s="146">
        <v>44663</v>
      </c>
      <c r="S4872" s="146">
        <v>44714</v>
      </c>
      <c r="T4872" s="80" t="s">
        <v>213</v>
      </c>
    </row>
    <row r="4873" spans="14:20">
      <c r="N4873" s="80">
        <v>86</v>
      </c>
      <c r="O4873" s="80">
        <v>86281</v>
      </c>
      <c r="P4873" s="80" t="s">
        <v>5033</v>
      </c>
      <c r="Q4873" s="15" t="str">
        <f t="shared" si="75"/>
        <v>86 - SAINT MARTIN LA PALLU</v>
      </c>
      <c r="R4873" s="146">
        <v>44663</v>
      </c>
      <c r="S4873" s="146">
        <v>44714</v>
      </c>
      <c r="T4873" s="80" t="s">
        <v>213</v>
      </c>
    </row>
    <row r="4874" spans="14:20">
      <c r="N4874" s="80">
        <v>86</v>
      </c>
      <c r="O4874" s="80">
        <v>86286</v>
      </c>
      <c r="P4874" s="80" t="s">
        <v>5034</v>
      </c>
      <c r="Q4874" s="15" t="str">
        <f t="shared" si="75"/>
        <v>86 - VERRUE</v>
      </c>
      <c r="R4874" s="146">
        <v>44663</v>
      </c>
      <c r="S4874" s="146">
        <v>44714</v>
      </c>
      <c r="T4874" s="80" t="s">
        <v>213</v>
      </c>
    </row>
    <row r="4875" spans="14:20">
      <c r="N4875" s="80">
        <v>86</v>
      </c>
      <c r="O4875" s="80">
        <v>86292</v>
      </c>
      <c r="P4875" s="80" t="s">
        <v>5035</v>
      </c>
      <c r="Q4875" s="15" t="str">
        <f t="shared" si="75"/>
        <v>86 - VILLIERS</v>
      </c>
      <c r="R4875" s="146">
        <v>44663</v>
      </c>
      <c r="S4875" s="146">
        <v>44714</v>
      </c>
      <c r="T4875" s="80" t="s">
        <v>213</v>
      </c>
    </row>
    <row r="4876" spans="14:20">
      <c r="N4876" s="80">
        <v>86</v>
      </c>
      <c r="O4876" s="80">
        <v>86294</v>
      </c>
      <c r="P4876" s="80" t="s">
        <v>4479</v>
      </c>
      <c r="Q4876" s="15" t="str">
        <f t="shared" ref="Q4876:Q4939" si="76">CONCATENATE(N4876," - ",P4876)</f>
        <v>86 - VOUILLE</v>
      </c>
      <c r="R4876" s="146">
        <v>44663</v>
      </c>
      <c r="S4876" s="146">
        <v>44714</v>
      </c>
      <c r="T4876" s="80" t="s">
        <v>213</v>
      </c>
    </row>
    <row r="4877" spans="14:20">
      <c r="N4877" s="80">
        <v>86</v>
      </c>
      <c r="O4877" s="80">
        <v>86295</v>
      </c>
      <c r="P4877" s="80" t="s">
        <v>5036</v>
      </c>
      <c r="Q4877" s="15" t="str">
        <f t="shared" si="76"/>
        <v>86 - VOULEME</v>
      </c>
      <c r="R4877" s="146">
        <v>44624</v>
      </c>
      <c r="S4877" s="146">
        <v>44704</v>
      </c>
      <c r="T4877" s="80" t="s">
        <v>213</v>
      </c>
    </row>
    <row r="4878" spans="14:20">
      <c r="N4878" s="80">
        <v>86</v>
      </c>
      <c r="O4878" s="80">
        <v>86299</v>
      </c>
      <c r="P4878" s="80" t="s">
        <v>5037</v>
      </c>
      <c r="Q4878" s="15" t="str">
        <f t="shared" si="76"/>
        <v>86 - VOUZAILLES</v>
      </c>
      <c r="R4878" s="146">
        <v>44663</v>
      </c>
      <c r="S4878" s="146">
        <v>44714</v>
      </c>
      <c r="T4878" s="80" t="s">
        <v>213</v>
      </c>
    </row>
    <row r="4879" spans="14:20">
      <c r="N4879" s="80">
        <v>86</v>
      </c>
      <c r="O4879" s="80">
        <v>86300</v>
      </c>
      <c r="P4879" s="80" t="s">
        <v>5038</v>
      </c>
      <c r="Q4879" s="15" t="str">
        <f t="shared" si="76"/>
        <v>86 - YVERSAY</v>
      </c>
      <c r="R4879" s="146">
        <v>44663</v>
      </c>
      <c r="S4879" s="146">
        <v>44714</v>
      </c>
      <c r="T4879" s="80" t="s">
        <v>213</v>
      </c>
    </row>
    <row r="4880" spans="14:20">
      <c r="N4880" s="80">
        <v>87</v>
      </c>
      <c r="O4880" s="80">
        <v>87027</v>
      </c>
      <c r="P4880" s="80" t="s">
        <v>5039</v>
      </c>
      <c r="Q4880" s="15" t="str">
        <f t="shared" si="76"/>
        <v>87 - BUSSIERE-GALANT</v>
      </c>
      <c r="R4880" s="146">
        <v>44666</v>
      </c>
      <c r="S4880" s="146">
        <v>44726</v>
      </c>
      <c r="T4880" s="80" t="s">
        <v>213</v>
      </c>
    </row>
    <row r="4881" spans="14:20">
      <c r="N4881" s="80">
        <v>87</v>
      </c>
      <c r="O4881" s="80">
        <v>87029</v>
      </c>
      <c r="P4881" s="80" t="s">
        <v>5040</v>
      </c>
      <c r="Q4881" s="15" t="str">
        <f t="shared" si="76"/>
        <v>87 - LES CARS</v>
      </c>
      <c r="R4881" s="146">
        <v>44672</v>
      </c>
      <c r="S4881" s="146">
        <v>44687</v>
      </c>
      <c r="T4881" s="80" t="s">
        <v>213</v>
      </c>
    </row>
    <row r="4882" spans="14:20">
      <c r="N4882" s="80">
        <v>87</v>
      </c>
      <c r="O4882" s="80">
        <v>87031</v>
      </c>
      <c r="P4882" s="80" t="s">
        <v>5041</v>
      </c>
      <c r="Q4882" s="15" t="str">
        <f t="shared" si="76"/>
        <v>87 - LE CHALARD</v>
      </c>
      <c r="R4882" s="146">
        <v>44672</v>
      </c>
      <c r="S4882" s="146">
        <v>44726</v>
      </c>
      <c r="T4882" s="80" t="s">
        <v>213</v>
      </c>
    </row>
    <row r="4883" spans="14:20">
      <c r="N4883" s="80">
        <v>87</v>
      </c>
      <c r="O4883" s="80">
        <v>87032</v>
      </c>
      <c r="P4883" s="80" t="s">
        <v>5042</v>
      </c>
      <c r="Q4883" s="15" t="str">
        <f t="shared" si="76"/>
        <v>87 - CHALUS</v>
      </c>
      <c r="R4883" s="146">
        <v>44662</v>
      </c>
      <c r="S4883" s="146">
        <v>44726</v>
      </c>
      <c r="T4883" s="80" t="s">
        <v>213</v>
      </c>
    </row>
    <row r="4884" spans="14:20">
      <c r="N4884" s="80">
        <v>87</v>
      </c>
      <c r="O4884" s="80">
        <v>87034</v>
      </c>
      <c r="P4884" s="80" t="s">
        <v>5043</v>
      </c>
      <c r="Q4884" s="15" t="str">
        <f t="shared" si="76"/>
        <v>87 - CHAMPAGNAC-LA-RIVIERE</v>
      </c>
      <c r="R4884" s="146">
        <v>44662</v>
      </c>
      <c r="S4884" s="146">
        <v>44726</v>
      </c>
      <c r="T4884" s="80" t="s">
        <v>213</v>
      </c>
    </row>
    <row r="4885" spans="14:20">
      <c r="N4885" s="80">
        <v>87</v>
      </c>
      <c r="O4885" s="80">
        <v>87036</v>
      </c>
      <c r="P4885" s="80" t="s">
        <v>5044</v>
      </c>
      <c r="Q4885" s="15" t="str">
        <f t="shared" si="76"/>
        <v>87 - CHAMPSAC – AU NORD DE LA D141</v>
      </c>
      <c r="R4885" s="146">
        <v>44672</v>
      </c>
      <c r="S4885" s="146">
        <v>44687</v>
      </c>
      <c r="T4885" s="80" t="s">
        <v>213</v>
      </c>
    </row>
    <row r="4886" spans="14:20">
      <c r="N4886" s="80">
        <v>87</v>
      </c>
      <c r="O4886" s="80">
        <v>87036</v>
      </c>
      <c r="P4886" s="80" t="s">
        <v>5045</v>
      </c>
      <c r="Q4886" s="15" t="str">
        <f t="shared" si="76"/>
        <v>87 - CHAMPSAC - AU SUD DE LA D 141</v>
      </c>
      <c r="R4886" s="146">
        <v>44662</v>
      </c>
      <c r="S4886" s="146">
        <v>44726</v>
      </c>
      <c r="T4886" s="80" t="s">
        <v>213</v>
      </c>
    </row>
    <row r="4887" spans="14:20">
      <c r="N4887" s="80">
        <v>87</v>
      </c>
      <c r="O4887" s="80">
        <v>87037</v>
      </c>
      <c r="P4887" s="80" t="s">
        <v>5046</v>
      </c>
      <c r="Q4887" s="15" t="str">
        <f t="shared" si="76"/>
        <v>87 - LA CHAPELLE-MONTBRANDEIX</v>
      </c>
      <c r="R4887" s="146">
        <v>44662</v>
      </c>
      <c r="S4887" s="146">
        <v>44726</v>
      </c>
      <c r="T4887" s="80" t="s">
        <v>213</v>
      </c>
    </row>
    <row r="4888" spans="14:20">
      <c r="N4888" s="80">
        <v>87</v>
      </c>
      <c r="O4888" s="80">
        <v>87039</v>
      </c>
      <c r="P4888" s="80" t="s">
        <v>5047</v>
      </c>
      <c r="Q4888" s="15" t="str">
        <f t="shared" si="76"/>
        <v>87 - CHATEAU-CHERVIX</v>
      </c>
      <c r="R4888" s="146">
        <v>44672</v>
      </c>
      <c r="S4888" s="146">
        <v>44687</v>
      </c>
      <c r="T4888" s="80" t="s">
        <v>213</v>
      </c>
    </row>
    <row r="4889" spans="14:20">
      <c r="N4889" s="80">
        <v>87</v>
      </c>
      <c r="O4889" s="80">
        <v>87044</v>
      </c>
      <c r="P4889" s="80" t="s">
        <v>5048</v>
      </c>
      <c r="Q4889" s="15" t="str">
        <f t="shared" si="76"/>
        <v>87 - CHERONNAC</v>
      </c>
      <c r="R4889" s="146">
        <v>44672</v>
      </c>
      <c r="S4889" s="146">
        <v>44687</v>
      </c>
      <c r="T4889" s="80" t="s">
        <v>213</v>
      </c>
    </row>
    <row r="4890" spans="14:20">
      <c r="N4890" s="80">
        <v>87</v>
      </c>
      <c r="O4890" s="80">
        <v>87049</v>
      </c>
      <c r="P4890" s="80" t="s">
        <v>5049</v>
      </c>
      <c r="Q4890" s="15" t="str">
        <f t="shared" si="76"/>
        <v>87 - COUSSAC-BONNEVAL</v>
      </c>
      <c r="R4890" s="146">
        <v>44672</v>
      </c>
      <c r="S4890" s="146">
        <v>44687</v>
      </c>
      <c r="T4890" s="80" t="s">
        <v>213</v>
      </c>
    </row>
    <row r="4891" spans="14:20">
      <c r="N4891" s="80">
        <v>87</v>
      </c>
      <c r="O4891" s="80">
        <v>87054</v>
      </c>
      <c r="P4891" s="80" t="s">
        <v>5050</v>
      </c>
      <c r="Q4891" s="15" t="str">
        <f t="shared" si="76"/>
        <v>87 - CUSSAC - À L’EST DE LA D 73 ET À L’OUEST DE LA D 42</v>
      </c>
      <c r="R4891" s="146">
        <v>44662</v>
      </c>
      <c r="S4891" s="146">
        <v>44726</v>
      </c>
      <c r="T4891" s="80" t="s">
        <v>213</v>
      </c>
    </row>
    <row r="4892" spans="14:20">
      <c r="N4892" s="80">
        <v>87</v>
      </c>
      <c r="O4892" s="80">
        <v>87054</v>
      </c>
      <c r="P4892" s="80" t="s">
        <v>5051</v>
      </c>
      <c r="Q4892" s="15" t="str">
        <f t="shared" si="76"/>
        <v>87 - CUSSAC - À L’OUEST DE LA D 73 ET À L’EST DE LA D 42</v>
      </c>
      <c r="R4892" s="146">
        <v>44666</v>
      </c>
      <c r="S4892" s="146">
        <v>44726</v>
      </c>
      <c r="T4892" s="80" t="s">
        <v>213</v>
      </c>
    </row>
    <row r="4893" spans="14:20">
      <c r="N4893" s="80">
        <v>87</v>
      </c>
      <c r="O4893" s="80">
        <v>87060</v>
      </c>
      <c r="P4893" s="80" t="s">
        <v>5052</v>
      </c>
      <c r="Q4893" s="15" t="str">
        <f t="shared" si="76"/>
        <v>87 - DOURNAZAC  - À L’OUEST DE LA D 66</v>
      </c>
      <c r="R4893" s="146">
        <v>44662</v>
      </c>
      <c r="S4893" s="146">
        <v>44726</v>
      </c>
      <c r="T4893" s="80" t="s">
        <v>213</v>
      </c>
    </row>
    <row r="4894" spans="14:20">
      <c r="N4894" s="80">
        <v>87</v>
      </c>
      <c r="O4894" s="80">
        <v>87060</v>
      </c>
      <c r="P4894" s="80" t="s">
        <v>5053</v>
      </c>
      <c r="Q4894" s="15" t="str">
        <f t="shared" si="76"/>
        <v>87 - DOURNAZAC - À L’EST DE LA D 66</v>
      </c>
      <c r="R4894" s="146">
        <v>44666</v>
      </c>
      <c r="S4894" s="146">
        <v>44726</v>
      </c>
      <c r="T4894" s="80" t="s">
        <v>213</v>
      </c>
    </row>
    <row r="4895" spans="14:20">
      <c r="N4895" s="80">
        <v>87</v>
      </c>
      <c r="O4895" s="80">
        <v>87066</v>
      </c>
      <c r="P4895" s="80" t="s">
        <v>5054</v>
      </c>
      <c r="Q4895" s="15" t="str">
        <f t="shared" si="76"/>
        <v>87 - FLAVIGNAC</v>
      </c>
      <c r="R4895" s="146">
        <v>44672</v>
      </c>
      <c r="S4895" s="146">
        <v>44687</v>
      </c>
      <c r="T4895" s="80" t="s">
        <v>213</v>
      </c>
    </row>
    <row r="4896" spans="14:20">
      <c r="N4896" s="80">
        <v>87</v>
      </c>
      <c r="O4896" s="80">
        <v>87071</v>
      </c>
      <c r="P4896" s="80" t="s">
        <v>5055</v>
      </c>
      <c r="Q4896" s="15" t="str">
        <f t="shared" si="76"/>
        <v>87 - GLANDON</v>
      </c>
      <c r="R4896" s="146">
        <v>44662</v>
      </c>
      <c r="S4896" s="146">
        <v>44666</v>
      </c>
      <c r="T4896" s="80" t="s">
        <v>213</v>
      </c>
    </row>
    <row r="4897" spans="14:20">
      <c r="N4897" s="80">
        <v>87</v>
      </c>
      <c r="O4897" s="80">
        <v>87073</v>
      </c>
      <c r="P4897" s="80" t="s">
        <v>5056</v>
      </c>
      <c r="Q4897" s="15" t="str">
        <f t="shared" si="76"/>
        <v>87 - GORRE</v>
      </c>
      <c r="R4897" s="146">
        <v>44672</v>
      </c>
      <c r="S4897" s="146">
        <v>44687</v>
      </c>
      <c r="T4897" s="80" t="s">
        <v>213</v>
      </c>
    </row>
    <row r="4898" spans="14:20">
      <c r="N4898" s="80">
        <v>87</v>
      </c>
      <c r="O4898" s="80">
        <v>87077</v>
      </c>
      <c r="P4898" s="80" t="s">
        <v>5057</v>
      </c>
      <c r="Q4898" s="15" t="str">
        <f t="shared" si="76"/>
        <v>87 - JANAILHAC</v>
      </c>
      <c r="R4898" s="146">
        <v>44672</v>
      </c>
      <c r="S4898" s="146">
        <v>44687</v>
      </c>
      <c r="T4898" s="80" t="s">
        <v>213</v>
      </c>
    </row>
    <row r="4899" spans="14:20">
      <c r="N4899" s="80">
        <v>87</v>
      </c>
      <c r="O4899" s="80">
        <v>87081</v>
      </c>
      <c r="P4899" s="80" t="s">
        <v>5058</v>
      </c>
      <c r="Q4899" s="15" t="str">
        <f t="shared" si="76"/>
        <v>87 - JOURGNAC</v>
      </c>
      <c r="R4899" s="146"/>
      <c r="S4899" s="146"/>
      <c r="T4899" s="80" t="s">
        <v>213</v>
      </c>
    </row>
    <row r="4900" spans="14:20">
      <c r="N4900" s="80">
        <v>87</v>
      </c>
      <c r="O4900" s="80">
        <v>87082</v>
      </c>
      <c r="P4900" s="80" t="s">
        <v>5059</v>
      </c>
      <c r="Q4900" s="15" t="str">
        <f t="shared" si="76"/>
        <v>87 - LADIGNAC-LE-LONG – À L’EST DE LA D11</v>
      </c>
      <c r="R4900" s="146">
        <v>44672</v>
      </c>
      <c r="S4900" s="146">
        <v>44726</v>
      </c>
      <c r="T4900" s="80" t="s">
        <v>213</v>
      </c>
    </row>
    <row r="4901" spans="14:20">
      <c r="N4901" s="80">
        <v>87</v>
      </c>
      <c r="O4901" s="80">
        <v>87082</v>
      </c>
      <c r="P4901" s="80" t="s">
        <v>5060</v>
      </c>
      <c r="Q4901" s="15" t="str">
        <f t="shared" si="76"/>
        <v>87 - LADIGNAC-LE-LONG – À L’OUEST DE LA D11</v>
      </c>
      <c r="R4901" s="146">
        <v>44672</v>
      </c>
      <c r="S4901" s="146">
        <v>44726</v>
      </c>
      <c r="T4901" s="80" t="s">
        <v>213</v>
      </c>
    </row>
    <row r="4902" spans="14:20">
      <c r="N4902" s="80">
        <v>87</v>
      </c>
      <c r="O4902" s="80">
        <v>87084</v>
      </c>
      <c r="P4902" s="80" t="s">
        <v>5061</v>
      </c>
      <c r="Q4902" s="15" t="str">
        <f t="shared" si="76"/>
        <v>87 - LAVIGNAC</v>
      </c>
      <c r="R4902" s="146">
        <v>44672</v>
      </c>
      <c r="S4902" s="146">
        <v>44687</v>
      </c>
      <c r="T4902" s="80" t="s">
        <v>213</v>
      </c>
    </row>
    <row r="4903" spans="14:20">
      <c r="N4903" s="80">
        <v>87</v>
      </c>
      <c r="O4903" s="80">
        <v>87091</v>
      </c>
      <c r="P4903" s="80" t="s">
        <v>5062</v>
      </c>
      <c r="Q4903" s="15" t="str">
        <f t="shared" si="76"/>
        <v>87 - MAISONNAIS-SUR-TARDOIRE</v>
      </c>
      <c r="R4903" s="146">
        <v>44672</v>
      </c>
      <c r="S4903" s="146">
        <v>44687</v>
      </c>
      <c r="T4903" s="80" t="s">
        <v>213</v>
      </c>
    </row>
    <row r="4904" spans="14:20">
      <c r="N4904" s="80">
        <v>87</v>
      </c>
      <c r="O4904" s="80">
        <v>87092</v>
      </c>
      <c r="P4904" s="80" t="s">
        <v>5063</v>
      </c>
      <c r="Q4904" s="15" t="str">
        <f t="shared" si="76"/>
        <v>87 - MARVAL  - À L’EST DE LA D 67 ET AU NORD DE LA D 15</v>
      </c>
      <c r="R4904" s="146">
        <v>44662</v>
      </c>
      <c r="S4904" s="146">
        <v>44726</v>
      </c>
      <c r="T4904" s="80" t="s">
        <v>213</v>
      </c>
    </row>
    <row r="4905" spans="14:20">
      <c r="N4905" s="80">
        <v>87</v>
      </c>
      <c r="O4905" s="80">
        <v>87092</v>
      </c>
      <c r="P4905" s="80" t="s">
        <v>5064</v>
      </c>
      <c r="Q4905" s="15" t="str">
        <f t="shared" si="76"/>
        <v>87 - MARVAL - À L’OUEST DE LA D 67 ET AU SUD DE LA D 15</v>
      </c>
      <c r="R4905" s="146">
        <v>44666</v>
      </c>
      <c r="S4905" s="146">
        <v>44726</v>
      </c>
      <c r="T4905" s="80" t="s">
        <v>213</v>
      </c>
    </row>
    <row r="4906" spans="14:20">
      <c r="N4906" s="80">
        <v>87</v>
      </c>
      <c r="O4906" s="80">
        <v>87094</v>
      </c>
      <c r="P4906" s="80" t="s">
        <v>5065</v>
      </c>
      <c r="Q4906" s="15" t="str">
        <f t="shared" si="76"/>
        <v>87 - MEILHAC</v>
      </c>
      <c r="R4906" s="146">
        <v>44672</v>
      </c>
      <c r="S4906" s="146">
        <v>44687</v>
      </c>
      <c r="T4906" s="80" t="s">
        <v>213</v>
      </c>
    </row>
    <row r="4907" spans="14:20">
      <c r="N4907" s="80">
        <v>87</v>
      </c>
      <c r="O4907" s="80">
        <v>87095</v>
      </c>
      <c r="P4907" s="80" t="s">
        <v>5066</v>
      </c>
      <c r="Q4907" s="15" t="str">
        <f t="shared" si="76"/>
        <v>87 - MEUZAC</v>
      </c>
      <c r="R4907" s="146">
        <v>44672</v>
      </c>
      <c r="S4907" s="146">
        <v>44687</v>
      </c>
      <c r="T4907" s="80" t="s">
        <v>213</v>
      </c>
    </row>
    <row r="4908" spans="14:20">
      <c r="N4908" s="80">
        <v>87</v>
      </c>
      <c r="O4908" s="80">
        <v>87096</v>
      </c>
      <c r="P4908" s="80" t="s">
        <v>5067</v>
      </c>
      <c r="Q4908" s="15" t="str">
        <f t="shared" si="76"/>
        <v>87 - LA MEYZE</v>
      </c>
      <c r="R4908" s="146">
        <v>44672</v>
      </c>
      <c r="S4908" s="146">
        <v>44726</v>
      </c>
      <c r="T4908" s="80" t="s">
        <v>213</v>
      </c>
    </row>
    <row r="4909" spans="14:20">
      <c r="N4909" s="80">
        <v>87</v>
      </c>
      <c r="O4909" s="80">
        <v>87106</v>
      </c>
      <c r="P4909" s="80" t="s">
        <v>5068</v>
      </c>
      <c r="Q4909" s="15" t="str">
        <f t="shared" si="76"/>
        <v>87 - NEXON</v>
      </c>
      <c r="R4909" s="146">
        <v>44672</v>
      </c>
      <c r="S4909" s="146">
        <v>44687</v>
      </c>
      <c r="T4909" s="80" t="s">
        <v>213</v>
      </c>
    </row>
    <row r="4910" spans="14:20">
      <c r="N4910" s="80">
        <v>87</v>
      </c>
      <c r="O4910" s="80">
        <v>87111</v>
      </c>
      <c r="P4910" s="80" t="s">
        <v>5069</v>
      </c>
      <c r="Q4910" s="15" t="str">
        <f t="shared" si="76"/>
        <v>87 - ORADOUR-SUR-VAYRES – AU NORD DE LA D34</v>
      </c>
      <c r="R4910" s="146">
        <v>44672</v>
      </c>
      <c r="S4910" s="146">
        <v>44687</v>
      </c>
      <c r="T4910" s="80" t="s">
        <v>213</v>
      </c>
    </row>
    <row r="4911" spans="14:20">
      <c r="N4911" s="80">
        <v>87</v>
      </c>
      <c r="O4911" s="80">
        <v>87111</v>
      </c>
      <c r="P4911" s="80" t="s">
        <v>5070</v>
      </c>
      <c r="Q4911" s="15" t="str">
        <f t="shared" si="76"/>
        <v>87 - ORADOUR-SUR-VAYRES - AU SUD DE LA D 34</v>
      </c>
      <c r="R4911" s="146">
        <v>44662</v>
      </c>
      <c r="S4911" s="146">
        <v>44726</v>
      </c>
      <c r="T4911" s="80" t="s">
        <v>213</v>
      </c>
    </row>
    <row r="4912" spans="14:20">
      <c r="N4912" s="80">
        <v>87</v>
      </c>
      <c r="O4912" s="80">
        <v>87112</v>
      </c>
      <c r="P4912" s="80" t="s">
        <v>5071</v>
      </c>
      <c r="Q4912" s="15" t="str">
        <f t="shared" si="76"/>
        <v>87 - PAGEAS</v>
      </c>
      <c r="R4912" s="146">
        <v>44672</v>
      </c>
      <c r="S4912" s="146">
        <v>44687</v>
      </c>
      <c r="T4912" s="80" t="s">
        <v>213</v>
      </c>
    </row>
    <row r="4913" spans="14:20">
      <c r="N4913" s="80">
        <v>87</v>
      </c>
      <c r="O4913" s="80">
        <v>87115</v>
      </c>
      <c r="P4913" s="80" t="s">
        <v>5072</v>
      </c>
      <c r="Q4913" s="15" t="str">
        <f t="shared" si="76"/>
        <v>87 - PENSOL - À L’EST DE LA D 15 ET À L’EST DE LA D 67</v>
      </c>
      <c r="R4913" s="146">
        <v>44662</v>
      </c>
      <c r="S4913" s="146">
        <v>44726</v>
      </c>
      <c r="T4913" s="80" t="s">
        <v>213</v>
      </c>
    </row>
    <row r="4914" spans="14:20">
      <c r="N4914" s="80">
        <v>87</v>
      </c>
      <c r="O4914" s="80">
        <v>87115</v>
      </c>
      <c r="P4914" s="80" t="s">
        <v>5073</v>
      </c>
      <c r="Q4914" s="15" t="str">
        <f t="shared" si="76"/>
        <v>87 - PENSOL - À L’OUEST DE LA D 15 ET À L’OUEST DE LA D 67</v>
      </c>
      <c r="R4914" s="146">
        <v>44666</v>
      </c>
      <c r="S4914" s="146">
        <v>44726</v>
      </c>
      <c r="T4914" s="80" t="s">
        <v>213</v>
      </c>
    </row>
    <row r="4915" spans="14:20">
      <c r="N4915" s="80">
        <v>87</v>
      </c>
      <c r="O4915" s="80">
        <v>87124</v>
      </c>
      <c r="P4915" s="80" t="s">
        <v>5074</v>
      </c>
      <c r="Q4915" s="15" t="str">
        <f t="shared" si="76"/>
        <v>87 - RILHAC-LASTOURS</v>
      </c>
      <c r="R4915" s="146">
        <v>44672</v>
      </c>
      <c r="S4915" s="146">
        <v>44687</v>
      </c>
      <c r="T4915" s="80" t="s">
        <v>213</v>
      </c>
    </row>
    <row r="4916" spans="14:20">
      <c r="N4916" s="80">
        <v>87</v>
      </c>
      <c r="O4916" s="80">
        <v>87126</v>
      </c>
      <c r="P4916" s="80" t="s">
        <v>5075</v>
      </c>
      <c r="Q4916" s="15" t="str">
        <f t="shared" si="76"/>
        <v>87 - ROCHECHOUART</v>
      </c>
      <c r="R4916" s="146">
        <v>44672</v>
      </c>
      <c r="S4916" s="146">
        <v>44687</v>
      </c>
      <c r="T4916" s="80" t="s">
        <v>213</v>
      </c>
    </row>
    <row r="4917" spans="14:20">
      <c r="N4917" s="80">
        <v>87</v>
      </c>
      <c r="O4917" s="80">
        <v>87127</v>
      </c>
      <c r="P4917" s="80" t="s">
        <v>5076</v>
      </c>
      <c r="Q4917" s="15" t="str">
        <f t="shared" si="76"/>
        <v>87 - LA ROCHE L’ABEILLE – À L’EST DE LA D17</v>
      </c>
      <c r="R4917" s="146">
        <v>44672</v>
      </c>
      <c r="S4917" s="146">
        <v>44687</v>
      </c>
      <c r="T4917" s="80" t="s">
        <v>213</v>
      </c>
    </row>
    <row r="4918" spans="14:20">
      <c r="N4918" s="80">
        <v>87</v>
      </c>
      <c r="O4918" s="80">
        <v>87127</v>
      </c>
      <c r="P4918" s="80" t="s">
        <v>5077</v>
      </c>
      <c r="Q4918" s="15" t="str">
        <f t="shared" si="76"/>
        <v>87 - LA-ROCHE-L’ABEILLE – À L’OUEST DE LA D17</v>
      </c>
      <c r="R4918" s="146">
        <v>44672</v>
      </c>
      <c r="S4918" s="146">
        <v>44726</v>
      </c>
      <c r="T4918" s="80" t="s">
        <v>213</v>
      </c>
    </row>
    <row r="4919" spans="14:20">
      <c r="N4919" s="80">
        <v>87</v>
      </c>
      <c r="O4919" s="80">
        <v>87135</v>
      </c>
      <c r="P4919" s="80" t="s">
        <v>5078</v>
      </c>
      <c r="Q4919" s="15" t="str">
        <f t="shared" si="76"/>
        <v>87 - SAINT-AUVENT</v>
      </c>
      <c r="R4919" s="146">
        <v>44672</v>
      </c>
      <c r="S4919" s="146">
        <v>44687</v>
      </c>
      <c r="T4919" s="80" t="s">
        <v>213</v>
      </c>
    </row>
    <row r="4920" spans="14:20">
      <c r="N4920" s="80">
        <v>87</v>
      </c>
      <c r="O4920" s="80">
        <v>87137</v>
      </c>
      <c r="P4920" s="80" t="s">
        <v>5079</v>
      </c>
      <c r="Q4920" s="15" t="str">
        <f t="shared" si="76"/>
        <v>87 - SAINT-BAZILE</v>
      </c>
      <c r="R4920" s="146">
        <v>44662</v>
      </c>
      <c r="S4920" s="146">
        <v>44726</v>
      </c>
      <c r="T4920" s="80" t="s">
        <v>213</v>
      </c>
    </row>
    <row r="4921" spans="14:20">
      <c r="N4921" s="80">
        <v>87</v>
      </c>
      <c r="O4921" s="80">
        <v>87141</v>
      </c>
      <c r="P4921" s="80" t="s">
        <v>5080</v>
      </c>
      <c r="Q4921" s="15" t="str">
        <f t="shared" si="76"/>
        <v>87 - SAINT-CYR</v>
      </c>
      <c r="R4921" s="146">
        <v>44672</v>
      </c>
      <c r="S4921" s="146">
        <v>44687</v>
      </c>
      <c r="T4921" s="80" t="s">
        <v>213</v>
      </c>
    </row>
    <row r="4922" spans="14:20">
      <c r="N4922" s="80">
        <v>87</v>
      </c>
      <c r="O4922" s="80">
        <v>87150</v>
      </c>
      <c r="P4922" s="80" t="s">
        <v>5081</v>
      </c>
      <c r="Q4922" s="15" t="str">
        <f t="shared" si="76"/>
        <v>87 - SAINT-HILAIRE-LES-PLACES</v>
      </c>
      <c r="R4922" s="146">
        <v>44672</v>
      </c>
      <c r="S4922" s="146">
        <v>44726</v>
      </c>
      <c r="T4922" s="80" t="s">
        <v>213</v>
      </c>
    </row>
    <row r="4923" spans="14:20">
      <c r="N4923" s="80">
        <v>87</v>
      </c>
      <c r="O4923" s="80">
        <v>87151</v>
      </c>
      <c r="P4923" s="80" t="s">
        <v>5082</v>
      </c>
      <c r="Q4923" s="15" t="str">
        <f t="shared" si="76"/>
        <v>87 - SAINT-JEAN-LIGOURE – À L’EST ET AU SUD DE LA D15 ET À L’OUEST DE LA D19</v>
      </c>
      <c r="R4923" s="146">
        <v>44672</v>
      </c>
      <c r="S4923" s="146">
        <v>44687</v>
      </c>
      <c r="T4923" s="80" t="s">
        <v>213</v>
      </c>
    </row>
    <row r="4924" spans="14:20">
      <c r="N4924" s="80">
        <v>87</v>
      </c>
      <c r="O4924" s="80">
        <v>87158</v>
      </c>
      <c r="P4924" s="80" t="s">
        <v>5083</v>
      </c>
      <c r="Q4924" s="15" t="str">
        <f t="shared" si="76"/>
        <v>87 - SAINT-LAURENT-SUR-GORRE</v>
      </c>
      <c r="R4924" s="146">
        <v>44672</v>
      </c>
      <c r="S4924" s="146">
        <v>44687</v>
      </c>
      <c r="T4924" s="80" t="s">
        <v>213</v>
      </c>
    </row>
    <row r="4925" spans="14:20">
      <c r="N4925" s="80">
        <v>87</v>
      </c>
      <c r="O4925" s="80">
        <v>87168</v>
      </c>
      <c r="P4925" s="80" t="s">
        <v>5084</v>
      </c>
      <c r="Q4925" s="15" t="str">
        <f t="shared" si="76"/>
        <v>87 - SAINT-MATHIEU</v>
      </c>
      <c r="R4925" s="146">
        <v>44662</v>
      </c>
      <c r="S4925" s="146">
        <v>44726</v>
      </c>
      <c r="T4925" s="80" t="s">
        <v>213</v>
      </c>
    </row>
    <row r="4926" spans="14:20">
      <c r="N4926" s="80">
        <v>87</v>
      </c>
      <c r="O4926" s="80">
        <v>87169</v>
      </c>
      <c r="P4926" s="80" t="s">
        <v>5085</v>
      </c>
      <c r="Q4926" s="15" t="str">
        <f t="shared" si="76"/>
        <v>87 - SAINT-MAURICE-LES-BROUSSES</v>
      </c>
      <c r="R4926" s="146">
        <v>44672</v>
      </c>
      <c r="S4926" s="146">
        <v>44687</v>
      </c>
      <c r="T4926" s="80" t="s">
        <v>213</v>
      </c>
    </row>
    <row r="4927" spans="14:20">
      <c r="N4927" s="80">
        <v>87</v>
      </c>
      <c r="O4927" s="80">
        <v>87176</v>
      </c>
      <c r="P4927" s="80" t="s">
        <v>5086</v>
      </c>
      <c r="Q4927" s="15" t="str">
        <f t="shared" si="76"/>
        <v>87 - SAINT PRIEST LIGOURE</v>
      </c>
      <c r="R4927" s="146">
        <v>44672</v>
      </c>
      <c r="S4927" s="146">
        <v>44687</v>
      </c>
      <c r="T4927" s="80" t="s">
        <v>213</v>
      </c>
    </row>
    <row r="4928" spans="14:20">
      <c r="N4928" s="80">
        <v>87</v>
      </c>
      <c r="O4928" s="80">
        <v>87187</v>
      </c>
      <c r="P4928" s="80" t="s">
        <v>5087</v>
      </c>
      <c r="Q4928" s="15" t="str">
        <f t="shared" si="76"/>
        <v>87 - SAINT-YRIEIX-LA-PERCHE – À L’EST DE LA D704 ET AU SUD DE LA D901</v>
      </c>
      <c r="R4928" s="146">
        <v>44672</v>
      </c>
      <c r="S4928" s="146">
        <v>44726</v>
      </c>
      <c r="T4928" s="80" t="s">
        <v>213</v>
      </c>
    </row>
    <row r="4929" spans="14:20">
      <c r="N4929" s="80">
        <v>87</v>
      </c>
      <c r="O4929" s="80">
        <v>87187</v>
      </c>
      <c r="P4929" s="80" t="s">
        <v>5088</v>
      </c>
      <c r="Q4929" s="15" t="str">
        <f t="shared" si="76"/>
        <v>87 - SAINT-YRIEIX-LA-PERCHE – À L’OUEST DE LA D704 ET AU NORD DE LA D901</v>
      </c>
      <c r="R4929" s="146">
        <v>44662</v>
      </c>
      <c r="S4929" s="146">
        <v>44666</v>
      </c>
      <c r="T4929" s="80" t="s">
        <v>213</v>
      </c>
    </row>
    <row r="4930" spans="14:20">
      <c r="N4930" s="80">
        <v>87</v>
      </c>
      <c r="O4930" s="80">
        <v>87189</v>
      </c>
      <c r="P4930" s="80" t="s">
        <v>5089</v>
      </c>
      <c r="Q4930" s="15" t="str">
        <f t="shared" si="76"/>
        <v>87 - LES SALLES-LAVAUGUYON</v>
      </c>
      <c r="R4930" s="146">
        <v>44672</v>
      </c>
      <c r="S4930" s="146">
        <v>44687</v>
      </c>
      <c r="T4930" s="80" t="s">
        <v>213</v>
      </c>
    </row>
    <row r="4931" spans="14:20">
      <c r="N4931" s="80">
        <v>87</v>
      </c>
      <c r="O4931" s="80">
        <v>87191</v>
      </c>
      <c r="P4931" s="80" t="s">
        <v>5090</v>
      </c>
      <c r="Q4931" s="15" t="str">
        <f t="shared" si="76"/>
        <v>87 - SEREILHAC – AU SUD DE LA D34 ET DE LA D17</v>
      </c>
      <c r="R4931" s="146">
        <v>44672</v>
      </c>
      <c r="S4931" s="146">
        <v>44687</v>
      </c>
      <c r="T4931" s="80" t="s">
        <v>213</v>
      </c>
    </row>
    <row r="4932" spans="14:20">
      <c r="N4932" s="80">
        <v>87</v>
      </c>
      <c r="O4932" s="80">
        <v>87199</v>
      </c>
      <c r="P4932" s="80" t="s">
        <v>5091</v>
      </c>
      <c r="Q4932" s="15" t="str">
        <f t="shared" si="76"/>
        <v>87 - VAYRES</v>
      </c>
      <c r="R4932" s="146">
        <v>44662</v>
      </c>
      <c r="S4932" s="146">
        <v>44687</v>
      </c>
      <c r="T4932" s="80" t="s">
        <v>213</v>
      </c>
    </row>
    <row r="4933" spans="14:20">
      <c r="N4933" s="80">
        <v>87</v>
      </c>
      <c r="O4933" s="80">
        <v>87204</v>
      </c>
      <c r="P4933" s="80" t="s">
        <v>5092</v>
      </c>
      <c r="Q4933" s="15" t="str">
        <f t="shared" si="76"/>
        <v>87 - VIDEIX</v>
      </c>
      <c r="R4933" s="146">
        <v>44672</v>
      </c>
      <c r="S4933" s="146">
        <v>44687</v>
      </c>
      <c r="T4933" s="80" t="s">
        <v>213</v>
      </c>
    </row>
    <row r="4934" spans="14:20">
      <c r="N4934" s="80">
        <v>89</v>
      </c>
      <c r="O4934" s="80">
        <v>89387</v>
      </c>
      <c r="P4934" s="80" t="s">
        <v>5093</v>
      </c>
      <c r="Q4934" s="15" t="str">
        <f t="shared" si="76"/>
        <v>89 - SENS</v>
      </c>
      <c r="R4934" s="146"/>
      <c r="S4934" s="146"/>
      <c r="T4934" s="80" t="s">
        <v>213</v>
      </c>
    </row>
    <row r="4957" spans="18:19">
      <c r="R4957" s="151"/>
      <c r="S4957" s="151"/>
    </row>
    <row r="4958" spans="18:19">
      <c r="R4958" s="151"/>
      <c r="S4958" s="151"/>
    </row>
    <row r="4959" spans="18:19">
      <c r="R4959" s="151"/>
      <c r="S4959" s="151"/>
    </row>
    <row r="4960" spans="18:19">
      <c r="R4960" s="151"/>
      <c r="S4960" s="151"/>
    </row>
    <row r="4961" spans="18:19">
      <c r="R4961" s="151"/>
      <c r="S4961" s="151"/>
    </row>
    <row r="4962" spans="18:19">
      <c r="R4962" s="151"/>
      <c r="S4962" s="151"/>
    </row>
    <row r="4963" spans="18:19">
      <c r="R4963" s="151"/>
      <c r="S4963" s="151"/>
    </row>
    <row r="4964" spans="18:19">
      <c r="R4964" s="151"/>
      <c r="S4964" s="151"/>
    </row>
    <row r="4965" spans="18:19">
      <c r="R4965" s="151"/>
      <c r="S4965" s="151"/>
    </row>
    <row r="4966" spans="18:19">
      <c r="R4966" s="151"/>
      <c r="S4966" s="151"/>
    </row>
    <row r="4967" spans="18:19">
      <c r="R4967" s="151"/>
      <c r="S4967" s="151"/>
    </row>
    <row r="4968" spans="18:19">
      <c r="R4968" s="151"/>
      <c r="S4968" s="151"/>
    </row>
    <row r="4969" spans="18:19">
      <c r="R4969" s="151"/>
      <c r="S4969" s="151"/>
    </row>
    <row r="4970" spans="18:19">
      <c r="R4970" s="151"/>
      <c r="S4970" s="151"/>
    </row>
    <row r="4971" spans="18:19">
      <c r="R4971" s="151"/>
      <c r="S4971" s="151"/>
    </row>
    <row r="4972" spans="18:19">
      <c r="R4972" s="151"/>
      <c r="S4972" s="151"/>
    </row>
    <row r="4973" spans="18:19">
      <c r="R4973" s="151"/>
      <c r="S4973" s="151"/>
    </row>
    <row r="4974" spans="18:19">
      <c r="R4974" s="151"/>
      <c r="S4974" s="151"/>
    </row>
    <row r="4975" spans="18:19">
      <c r="R4975" s="151"/>
      <c r="S4975" s="151"/>
    </row>
    <row r="4976" spans="18:19">
      <c r="R4976" s="151"/>
      <c r="S4976" s="151"/>
    </row>
    <row r="4977" spans="18:19">
      <c r="R4977" s="151"/>
      <c r="S4977" s="151"/>
    </row>
    <row r="4978" spans="18:19">
      <c r="R4978" s="151"/>
      <c r="S4978" s="151"/>
    </row>
    <row r="4979" spans="18:19">
      <c r="R4979" s="151"/>
      <c r="S4979" s="151"/>
    </row>
    <row r="4980" spans="18:19">
      <c r="R4980" s="151"/>
      <c r="S4980" s="151"/>
    </row>
    <row r="4981" spans="18:19">
      <c r="R4981" s="151"/>
      <c r="S4981" s="151"/>
    </row>
    <row r="4982" spans="18:19">
      <c r="R4982" s="151"/>
      <c r="S4982" s="151"/>
    </row>
    <row r="4983" spans="18:19">
      <c r="R4983" s="151"/>
      <c r="S4983" s="151"/>
    </row>
    <row r="4984" spans="18:19">
      <c r="R4984" s="151"/>
      <c r="S4984" s="151"/>
    </row>
    <row r="4985" spans="18:19">
      <c r="R4985" s="151"/>
      <c r="S4985" s="151"/>
    </row>
    <row r="4986" spans="18:19">
      <c r="R4986" s="151"/>
      <c r="S4986" s="151"/>
    </row>
    <row r="4987" spans="18:19">
      <c r="R4987" s="151"/>
      <c r="S4987" s="151"/>
    </row>
    <row r="4988" spans="18:19">
      <c r="R4988" s="151"/>
      <c r="S4988" s="151"/>
    </row>
    <row r="4989" spans="18:19">
      <c r="R4989" s="151"/>
      <c r="S4989" s="151"/>
    </row>
    <row r="4990" spans="18:19">
      <c r="R4990" s="151"/>
      <c r="S4990" s="151"/>
    </row>
    <row r="4991" spans="18:19">
      <c r="R4991" s="151"/>
      <c r="S4991" s="151"/>
    </row>
    <row r="4992" spans="18:19">
      <c r="R4992" s="151"/>
      <c r="S4992" s="151"/>
    </row>
    <row r="4993" spans="18:19">
      <c r="R4993" s="151"/>
      <c r="S4993" s="151"/>
    </row>
    <row r="4994" spans="18:19">
      <c r="R4994" s="151"/>
      <c r="S4994" s="151"/>
    </row>
    <row r="4995" spans="18:19">
      <c r="R4995" s="151"/>
      <c r="S4995" s="151"/>
    </row>
    <row r="4996" spans="18:19">
      <c r="R4996" s="151"/>
      <c r="S4996" s="151"/>
    </row>
    <row r="4997" spans="18:19">
      <c r="R4997" s="151"/>
      <c r="S4997" s="151"/>
    </row>
    <row r="4998" spans="18:19">
      <c r="R4998" s="151"/>
      <c r="S4998" s="151"/>
    </row>
    <row r="4999" spans="18:19">
      <c r="R4999" s="151"/>
      <c r="S4999" s="151"/>
    </row>
    <row r="5000" spans="18:19">
      <c r="R5000" s="151"/>
      <c r="S5000" s="151"/>
    </row>
    <row r="5001" spans="18:19">
      <c r="R5001" s="151"/>
      <c r="S5001" s="151"/>
    </row>
    <row r="5002" spans="18:19">
      <c r="R5002" s="151"/>
      <c r="S5002" s="151"/>
    </row>
    <row r="5003" spans="18:19">
      <c r="R5003" s="151"/>
      <c r="S5003" s="151"/>
    </row>
    <row r="5004" spans="18:19">
      <c r="R5004" s="151"/>
      <c r="S5004" s="151"/>
    </row>
    <row r="5005" spans="18:19">
      <c r="R5005" s="151"/>
      <c r="S5005" s="151"/>
    </row>
    <row r="5006" spans="18:19">
      <c r="R5006" s="151"/>
      <c r="S5006" s="151"/>
    </row>
  </sheetData>
  <sheetProtection sheet="1" objects="1" scenarios="1"/>
  <mergeCells count="1">
    <mergeCell ref="F1:G1"/>
  </mergeCells>
  <pageMargins left="0.4375" right="0.343055555555556" top="0.196527777777778" bottom="0.196527777777778" header="0.196527777777778" footer="0.196527777777778"/>
  <pageSetup paperSize="77" scale="70" pageOrder="overThenDown" orientation="landscape" useFirstPageNumber="1"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Synthèse</vt:lpstr>
      <vt:lpstr>Liste_UP</vt:lpstr>
      <vt:lpstr>Palmi-Fil_Longue_ITAVI</vt:lpstr>
      <vt:lpstr>Palmi-Autres</vt:lpstr>
      <vt:lpstr>Gallus-Fil_Longue_ITAVI</vt:lpstr>
      <vt:lpstr>Gallus-Autres</vt:lpstr>
      <vt:lpstr>PoulesPondeuses</vt:lpstr>
      <vt:lpstr>si_pas_de_dossier_I1</vt:lpstr>
      <vt:lpstr>param</vt:lpstr>
      <vt:lpstr>Synthèse!Print_Area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LAUGE Vanessa</cp:lastModifiedBy>
  <cp:revision>1</cp:revision>
  <dcterms:created xsi:type="dcterms:W3CDTF">2023-06-21T11:15:12Z</dcterms:created>
  <dcterms:modified xsi:type="dcterms:W3CDTF">2023-06-21T14:40:51Z</dcterms:modified>
  <dc:language>fr-FR</dc:language>
</cp:coreProperties>
</file>