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Communication\Site Internet\Pièces jointes - Documents du site\20232024\"/>
    </mc:Choice>
  </mc:AlternateContent>
  <workbookProtection workbookAlgorithmName="SHA-512" workbookHashValue="Eiz502/Bns/RdSI9ksAh1ePWyd08JcaHVPH0TVFqmpGwa7qlDC9PIk0es50irdmG3F6Xkk51E6C7Jn+fe3BDug==" workbookSaltValue="KNzS5GjVyQnBWXRsemqiYQ==" workbookSpinCount="100000" lockStructure="1"/>
  <bookViews>
    <workbookView xWindow="0" yWindow="0" windowWidth="25410" windowHeight="11610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state="hidden" r:id="rId6"/>
    <sheet name="REFERENTIEL 2 MATIN&amp;GOUTER " sheetId="5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6" l="1"/>
  <c r="P22" i="6"/>
  <c r="P23" i="6"/>
  <c r="P20" i="6"/>
  <c r="H21" i="6"/>
  <c r="H22" i="6"/>
  <c r="H20" i="6"/>
  <c r="D14" i="1"/>
  <c r="Q21" i="6" l="1"/>
  <c r="Q22" i="6"/>
  <c r="Q23" i="6"/>
  <c r="Q20" i="6"/>
  <c r="D16" i="7"/>
  <c r="D16" i="6"/>
  <c r="D14" i="4"/>
  <c r="O19" i="1"/>
  <c r="O20" i="1"/>
  <c r="O21" i="1"/>
  <c r="O18" i="1"/>
  <c r="H21" i="7"/>
  <c r="H22" i="7"/>
  <c r="H20" i="7"/>
  <c r="G21" i="7"/>
  <c r="G22" i="7"/>
  <c r="G20" i="7"/>
  <c r="Q21" i="7"/>
  <c r="Q22" i="7"/>
  <c r="Q23" i="7"/>
  <c r="Q20" i="7"/>
  <c r="P21" i="7"/>
  <c r="P22" i="7"/>
  <c r="P23" i="7"/>
  <c r="P20" i="7"/>
  <c r="O21" i="4"/>
  <c r="O20" i="4"/>
  <c r="O19" i="4"/>
  <c r="O18" i="4"/>
  <c r="G21" i="6"/>
  <c r="G22" i="6"/>
  <c r="G20" i="6"/>
  <c r="G20" i="4"/>
  <c r="G19" i="4"/>
  <c r="G18" i="4"/>
  <c r="G19" i="1"/>
  <c r="G20" i="1"/>
  <c r="G18" i="1"/>
  <c r="I20" i="7" l="1"/>
  <c r="H18" i="1"/>
  <c r="N16" i="7" l="1"/>
  <c r="L26" i="7"/>
  <c r="C25" i="7"/>
  <c r="O24" i="7"/>
  <c r="R23" i="7"/>
  <c r="F23" i="7"/>
  <c r="R22" i="7"/>
  <c r="I22" i="7"/>
  <c r="R21" i="7"/>
  <c r="I21" i="7"/>
  <c r="R20" i="7"/>
  <c r="C25" i="6"/>
  <c r="F23" i="6"/>
  <c r="R21" i="6"/>
  <c r="R22" i="6"/>
  <c r="R23" i="6"/>
  <c r="R20" i="6"/>
  <c r="I23" i="7" l="1"/>
  <c r="R24" i="7"/>
  <c r="R24" i="6"/>
  <c r="C26" i="7"/>
  <c r="I21" i="6"/>
  <c r="I22" i="6"/>
  <c r="I20" i="6"/>
  <c r="L26" i="6"/>
  <c r="O24" i="6"/>
  <c r="N16" i="6"/>
  <c r="M30" i="7" l="1"/>
  <c r="D32" i="7" s="1"/>
  <c r="I23" i="6"/>
  <c r="M30" i="6" s="1"/>
  <c r="C26" i="6"/>
  <c r="D32" i="6" l="1"/>
  <c r="K24" i="1" l="1"/>
  <c r="M14" i="4" l="1"/>
  <c r="P19" i="4"/>
  <c r="P20" i="4"/>
  <c r="H19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P20" i="1"/>
  <c r="P21" i="1"/>
  <c r="P19" i="1"/>
  <c r="H19" i="1"/>
  <c r="C23" i="1"/>
  <c r="N22" i="1"/>
  <c r="F21" i="1"/>
  <c r="H20" i="1"/>
  <c r="M14" i="1"/>
  <c r="H21" i="1" l="1"/>
  <c r="P22" i="1"/>
  <c r="C24" i="1"/>
  <c r="L28" i="1" l="1"/>
  <c r="D30" i="1" s="1"/>
</calcChain>
</file>

<file path=xl/sharedStrings.xml><?xml version="1.0" encoding="utf-8"?>
<sst xmlns="http://schemas.openxmlformats.org/spreadsheetml/2006/main" count="305" uniqueCount="102">
  <si>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</si>
  <si>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</si>
  <si>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</si>
  <si>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</si>
  <si>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</si>
  <si>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</si>
  <si>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</si>
  <si>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</si>
  <si>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</si>
  <si>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</si>
  <si>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</si>
  <si>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</si>
  <si>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</si>
  <si>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</si>
  <si>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</si>
  <si>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</si>
  <si>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</si>
  <si>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</si>
  <si>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</si>
  <si>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</si>
  <si>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</si>
  <si>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</si>
  <si>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</si>
  <si>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</si>
  <si>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</si>
  <si>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</si>
  <si>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</si>
  <si>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</si>
  <si>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</si>
  <si>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</si>
  <si>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</si>
  <si>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</si>
  <si>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</si>
  <si>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</si>
  <si>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</si>
  <si>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</si>
  <si>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</si>
  <si>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</si>
  <si>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FRUITS</t>
  </si>
  <si>
    <t>B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</si>
  <si>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</si>
  <si>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</si>
  <si>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</si>
  <si>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</si>
  <si>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</si>
  <si>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</si>
  <si>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</si>
  <si>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</si>
  <si>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</si>
  <si>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</si>
  <si>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</si>
  <si>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</si>
  <si>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</si>
  <si>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</si>
  <si>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</si>
  <si>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</si>
  <si>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</si>
  <si>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</si>
  <si>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</si>
  <si>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</si>
  <si>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</si>
  <si>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</si>
  <si>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</si>
  <si>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</si>
  <si>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</si>
  <si>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</si>
  <si>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3-A</t>
  </si>
  <si>
    <t>3-B</t>
  </si>
  <si>
    <t>3-C</t>
  </si>
  <si>
    <t>3-CO</t>
  </si>
  <si>
    <t>3-GA</t>
  </si>
  <si>
    <t>3-MA</t>
  </si>
  <si>
    <t>3-GU</t>
  </si>
  <si>
    <t>3-RE</t>
  </si>
  <si>
    <t>3-MY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</si>
  <si>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</si>
  <si>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</si>
  <si>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</si>
  <si>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</si>
  <si>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</si>
  <si>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</si>
  <si>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</si>
  <si>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</si>
  <si>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</si>
  <si>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</si>
  <si>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</si>
  <si>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</si>
  <si>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t>Nouveauté : vous pouvez déclarer une portion moyenne inférieure à la portion recommandée.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</si>
  <si>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</si>
  <si>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</si>
  <si>
    <t>P1</t>
  </si>
  <si>
    <t>P2</t>
  </si>
  <si>
    <t xml:space="preserve"> </t>
  </si>
  <si>
    <t>P3</t>
  </si>
  <si>
    <t>Fruits/légumes</t>
  </si>
  <si>
    <t>Lait/produits laitiers</t>
  </si>
  <si>
    <t>Simulateur pour le calcul du montant de l'aide Déclinaison MATINALE ou Déclinaison GOUTER
Lait &amp; Fruits à l'école</t>
  </si>
  <si>
    <t>Année scolaire : 2023/2024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</si>
  <si>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2023/2024</t>
    </r>
  </si>
  <si>
    <t>2023-1</t>
  </si>
  <si>
    <t>2023-2</t>
  </si>
  <si>
    <t>2023-3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</si>
</sst>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04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8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0" fontId="0" fillId="12" borderId="41" xfId="0" applyFill="1" applyBorder="1" applyAlignment="1">
      <alignment vertical="center"/>
    </xf>
    <xf numFmtId="0" fontId="0" fillId="12" borderId="49" xfId="0" applyFill="1" applyBorder="1" applyAlignment="1">
      <alignment vertical="center"/>
    </xf>
    <xf numFmtId="0" fontId="0" fillId="12" borderId="32" xfId="0" applyFill="1" applyBorder="1" applyAlignment="1">
      <alignment vertical="center"/>
    </xf>
    <xf numFmtId="0" fontId="0" fillId="13" borderId="50" xfId="0" applyFill="1" applyBorder="1" applyAlignment="1">
      <alignment vertical="center"/>
    </xf>
    <xf numFmtId="0" fontId="0" fillId="13" borderId="51" xfId="0" applyFill="1" applyBorder="1" applyAlignment="1">
      <alignment vertical="center"/>
    </xf>
    <xf numFmtId="0" fontId="0" fillId="13" borderId="52" xfId="0" applyFill="1" applyBorder="1" applyAlignment="1">
      <alignment vertical="center"/>
    </xf>
    <xf numFmtId="0" fontId="0" fillId="13" borderId="17" xfId="0" applyFill="1" applyBorder="1" applyAlignment="1">
      <alignment vertical="center"/>
    </xf>
    <xf numFmtId="0" fontId="0" fillId="13" borderId="53" xfId="0" applyFill="1" applyBorder="1" applyAlignment="1">
      <alignment vertical="center"/>
    </xf>
    <xf numFmtId="0" fontId="0" fillId="13" borderId="44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6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textRotation="90"/>
    </xf>
    <xf numFmtId="0" fontId="19" fillId="6" borderId="19" xfId="0" applyFont="1" applyFill="1" applyBorder="1" applyAlignment="1">
      <alignment horizontal="center" vertical="center" textRotation="90"/>
    </xf>
    <xf numFmtId="0" fontId="19" fillId="6" borderId="24" xfId="0" applyFont="1" applyFill="1" applyBorder="1" applyAlignment="1">
      <alignment horizontal="center" vertical="center" textRotation="90"/>
    </xf>
    <xf numFmtId="0" fontId="19" fillId="7" borderId="18" xfId="0" applyFont="1" applyFill="1" applyBorder="1" applyAlignment="1">
      <alignment horizontal="center" vertical="center" textRotation="90"/>
    </xf>
    <xf numFmtId="0" fontId="19" fillId="7" borderId="19" xfId="0" applyFont="1" applyFill="1" applyBorder="1" applyAlignment="1">
      <alignment horizontal="center" vertical="center" textRotation="90"/>
    </xf>
    <xf numFmtId="0" fontId="19" fillId="7" borderId="24" xfId="0" applyFont="1" applyFill="1" applyBorder="1" applyAlignment="1">
      <alignment horizontal="center" vertical="center" textRotation="90"/>
    </xf>
    <xf numFmtId="0" fontId="19" fillId="6" borderId="13" xfId="0" applyFont="1" applyFill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54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H14"/>
  <sheetViews>
    <sheetView tabSelected="1" zoomScaleNormal="100" workbookViewId="0">
      <selection activeCell="E7" sqref="E7"/>
    </sheetView>
  </sheetViews>
  <sheetFormatPr baseColWidth="10" defaultColWidth="11.42578125" defaultRowHeight="15" x14ac:dyDescent="0.25"/>
  <cols>
    <col min="1" max="1" width="2.140625" style="1" customWidth="1"/>
    <col min="2" max="3" width="11.42578125" style="1"/>
    <col min="4" max="5" width="35.7109375" style="1" customWidth="1"/>
    <col min="6" max="16384" width="11.42578125" style="1"/>
  </cols>
  <sheetData>
    <row r="1" spans="2:8" ht="15.75" thickBot="1" x14ac:dyDescent="0.3"/>
    <row r="2" spans="2:8" ht="79.5" customHeight="1" thickBot="1" x14ac:dyDescent="0.3">
      <c r="B2" s="142" t="s">
        <v>98</v>
      </c>
      <c r="C2" s="143"/>
      <c r="D2" s="143"/>
      <c r="E2" s="143"/>
      <c r="F2" s="143"/>
      <c r="G2" s="143"/>
      <c r="H2" s="144"/>
    </row>
    <row r="5" spans="2:8" ht="15.75" x14ac:dyDescent="0.25">
      <c r="C5" s="2" t="s">
        <v>0</v>
      </c>
    </row>
    <row r="6" spans="2:8" ht="15.75" thickBot="1" x14ac:dyDescent="0.3"/>
    <row r="7" spans="2:8" ht="54.95" customHeight="1" thickBot="1" x14ac:dyDescent="0.3">
      <c r="D7" s="3" t="s">
        <v>1</v>
      </c>
      <c r="E7" s="3" t="s">
        <v>2</v>
      </c>
    </row>
    <row r="10" spans="2:8" ht="15.75" thickBot="1" x14ac:dyDescent="0.3"/>
    <row r="11" spans="2:8" ht="70.150000000000006" customHeight="1" thickBot="1" x14ac:dyDescent="0.3">
      <c r="D11" s="129" t="s">
        <v>3</v>
      </c>
      <c r="E11" s="129" t="s">
        <v>4</v>
      </c>
    </row>
    <row r="14" spans="2:8" x14ac:dyDescent="0.25">
      <c r="B14" s="139"/>
    </row>
  </sheetData>
  <mergeCells count="1">
    <mergeCell ref="B2:H2"/>
  </mergeCells>
  <hyperlinks>
    <hyperlink ref="D11" location="'GOUTER&amp;MATIN Métropole'!A1" display="'GOUTER&amp;MATIN Métropole'!A1"/>
    <hyperlink ref="E11" location="'GOUTER&amp;MATIN Outre-Mer'!A1" display="'GOUTER&amp;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43"/>
  <sheetViews>
    <sheetView workbookViewId="0">
      <selection activeCell="D7" sqref="D7"/>
    </sheetView>
  </sheetViews>
  <sheetFormatPr baseColWidth="10" defaultRowHeight="15" x14ac:dyDescent="0.25"/>
  <cols>
    <col min="5" max="5" width="2.28515625" customWidth="1"/>
    <col min="6" max="6" width="12.28515625" customWidth="1"/>
    <col min="7" max="7" width="11.42578125" customWidth="1"/>
    <col min="8" max="8" width="14.28515625" customWidth="1"/>
    <col min="12" max="12" width="15.42578125" customWidth="1"/>
    <col min="14" max="14" width="12" customWidth="1"/>
  </cols>
  <sheetData>
    <row r="1" spans="1:16" s="4" customFormat="1" x14ac:dyDescent="0.25">
      <c r="A1" s="149" t="s">
        <v>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1"/>
    </row>
    <row r="2" spans="1:16" s="4" customFormat="1" ht="15" customHeight="1" x14ac:dyDescent="0.25">
      <c r="A2" s="152" t="s">
        <v>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4"/>
    </row>
    <row r="3" spans="1:16" s="4" customFormat="1" ht="15" customHeight="1" x14ac:dyDescent="0.2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</row>
    <row r="4" spans="1:16" s="4" customFormat="1" ht="15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4"/>
    </row>
    <row r="5" spans="1:16" s="4" customFormat="1" ht="15.75" thickBot="1" x14ac:dyDescent="0.3">
      <c r="A5" s="155" t="s">
        <v>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s="4" customFormat="1" ht="9" customHeight="1" thickBot="1" x14ac:dyDescent="0.3"/>
    <row r="7" spans="1:16" s="4" customFormat="1" ht="15.75" thickBot="1" x14ac:dyDescent="0.3">
      <c r="A7" s="146" t="s">
        <v>7</v>
      </c>
      <c r="B7" s="146"/>
      <c r="C7" s="147"/>
      <c r="D7" s="5" t="s">
        <v>100</v>
      </c>
      <c r="E7" s="6"/>
      <c r="F7" s="4" t="s">
        <v>92</v>
      </c>
    </row>
    <row r="8" spans="1:16" s="4" customFormat="1" ht="9.9499999999999993" customHeight="1" thickBot="1" x14ac:dyDescent="0.3">
      <c r="G8" s="145" t="s">
        <v>86</v>
      </c>
      <c r="H8" s="145"/>
      <c r="I8" s="145"/>
      <c r="J8" s="145"/>
      <c r="K8" s="145"/>
      <c r="L8" s="145"/>
      <c r="M8" s="145"/>
      <c r="N8" s="145"/>
      <c r="O8" s="145"/>
    </row>
    <row r="9" spans="1:16" s="4" customFormat="1" ht="15.75" thickBot="1" x14ac:dyDescent="0.3">
      <c r="A9" s="146" t="s">
        <v>8</v>
      </c>
      <c r="B9" s="146"/>
      <c r="C9" s="147"/>
      <c r="D9" s="5" t="s">
        <v>9</v>
      </c>
      <c r="G9" s="145"/>
      <c r="H9" s="145"/>
      <c r="I9" s="145"/>
      <c r="J9" s="145"/>
      <c r="K9" s="145"/>
      <c r="L9" s="145"/>
      <c r="M9" s="145"/>
      <c r="N9" s="145"/>
      <c r="O9" s="145"/>
    </row>
    <row r="10" spans="1:16" s="4" customFormat="1" ht="9.9499999999999993" customHeight="1" thickBot="1" x14ac:dyDescent="0.3">
      <c r="G10" s="148" t="s">
        <v>87</v>
      </c>
      <c r="H10" s="148"/>
      <c r="I10" s="148"/>
      <c r="J10" s="148"/>
      <c r="K10" s="148"/>
      <c r="L10" s="148"/>
      <c r="M10" s="148"/>
      <c r="N10" s="148"/>
      <c r="O10" s="148"/>
    </row>
    <row r="11" spans="1:16" s="4" customFormat="1" ht="15.75" thickBot="1" x14ac:dyDescent="0.3">
      <c r="A11" s="146" t="s">
        <v>11</v>
      </c>
      <c r="B11" s="146"/>
      <c r="C11" s="147"/>
      <c r="D11" s="5">
        <v>0</v>
      </c>
      <c r="E11" s="6"/>
      <c r="G11" s="148"/>
      <c r="H11" s="148"/>
      <c r="I11" s="148"/>
      <c r="J11" s="148"/>
      <c r="K11" s="148"/>
      <c r="L11" s="148"/>
      <c r="M11" s="148"/>
      <c r="N11" s="148"/>
      <c r="O11" s="148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8" t="s">
        <v>12</v>
      </c>
      <c r="B14" s="159"/>
      <c r="C14" s="160"/>
      <c r="D14" s="8">
        <f>IF(D7="2023-1",(IF(D9="A",'REFENRENTIEL 1 MIDI'!M2,IF(D9="B",'REFENRENTIEL 1 MIDI'!M3,IF(D9="C",'REFENRENTIEL 1 MIDI'!M4,IF(D9="CORSE",'REFENRENTIEL 1 MIDI'!M5))))),IF(D7="2023-2",(IF(D9="A",'REFENRENTIEL 1 MIDI'!M11,IF(D9="B",'REFENRENTIEL 1 MIDI'!M12,IF(D9="C",'REFENRENTIEL 1 MIDI'!M13,IF(D9="CORSE",'REFENRENTIEL 1 MIDI'!M14,))))),IF(D7="2023-3",(IF(D9="A",'REFENRENTIEL 1 MIDI'!M20,IF(D9="B",'REFENRENTIEL 1 MIDI'!M21,IF(D9="C",'REFENRENTIEL 1 MIDI'!M22,IF(D9="CORSE",'REFENRENTIEL 1 MIDI'!M23))))))))</f>
        <v>71</v>
      </c>
      <c r="E14" s="9" t="s">
        <v>13</v>
      </c>
      <c r="J14" s="158" t="s">
        <v>12</v>
      </c>
      <c r="K14" s="159"/>
      <c r="L14" s="160"/>
      <c r="M14" s="8">
        <f>$D$14</f>
        <v>71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61" t="s">
        <v>94</v>
      </c>
      <c r="B16" s="162" t="s">
        <v>15</v>
      </c>
      <c r="C16" s="164" t="s">
        <v>16</v>
      </c>
      <c r="D16" s="166" t="s">
        <v>17</v>
      </c>
      <c r="F16" s="168" t="s">
        <v>18</v>
      </c>
      <c r="G16" s="168" t="s">
        <v>19</v>
      </c>
      <c r="H16" s="168" t="s">
        <v>20</v>
      </c>
      <c r="J16" s="170" t="s">
        <v>95</v>
      </c>
      <c r="K16" s="173" t="s">
        <v>15</v>
      </c>
      <c r="L16" s="173" t="s">
        <v>16</v>
      </c>
      <c r="M16" s="174" t="s">
        <v>17</v>
      </c>
      <c r="N16" s="175" t="s">
        <v>18</v>
      </c>
      <c r="O16" s="175" t="s">
        <v>19</v>
      </c>
      <c r="P16" s="175" t="s">
        <v>20</v>
      </c>
    </row>
    <row r="17" spans="1:21" s="4" customFormat="1" ht="22.5" customHeight="1" thickBot="1" x14ac:dyDescent="0.3">
      <c r="A17" s="161"/>
      <c r="B17" s="163"/>
      <c r="C17" s="165"/>
      <c r="D17" s="167"/>
      <c r="F17" s="169"/>
      <c r="G17" s="169"/>
      <c r="H17" s="169"/>
      <c r="J17" s="170"/>
      <c r="K17" s="173"/>
      <c r="L17" s="173"/>
      <c r="M17" s="174"/>
      <c r="N17" s="176"/>
      <c r="O17" s="175"/>
      <c r="P17" s="175"/>
    </row>
    <row r="18" spans="1:21" s="4" customFormat="1" ht="27.75" customHeight="1" x14ac:dyDescent="0.25">
      <c r="A18" s="161"/>
      <c r="B18" s="12">
        <v>1</v>
      </c>
      <c r="C18" s="13" t="s">
        <v>21</v>
      </c>
      <c r="D18" s="140">
        <v>0.1</v>
      </c>
      <c r="E18" s="14"/>
      <c r="F18" s="15"/>
      <c r="G18" s="130">
        <f>IF(D$7="2023-1",D18*'REFENRENTIEL 1 MIDI'!I3,IF(D$7="2023-2",D18*'REFENRENTIEL 1 MIDI'!I11,IF(D$7="2023-3",D18*'REFENRENTIEL 1 MIDI'!I19,"")))</f>
        <v>0.11200000000000002</v>
      </c>
      <c r="H18" s="131" t="str">
        <f>IF(F18="","",F18*G18*$D$11)</f>
        <v/>
      </c>
      <c r="I18" s="14"/>
      <c r="J18" s="170"/>
      <c r="K18" s="16">
        <v>5</v>
      </c>
      <c r="L18" s="17" t="s">
        <v>22</v>
      </c>
      <c r="M18" s="141">
        <v>0.125</v>
      </c>
      <c r="N18" s="15"/>
      <c r="O18" s="132">
        <f>IF(D$7="2023-1",M18*'REFENRENTIEL 1 MIDI'!I6,IF(D$7="2023-2",M18*'REFENRENTIEL 1 MIDI'!I14,IF(D$7="2023-3",M18*'REFENRENTIEL 1 MIDI'!I22,"")))</f>
        <v>0.17499999999999999</v>
      </c>
      <c r="P18" s="133" t="str">
        <f>IF(N18="","",N18*O18*$D$11)</f>
        <v/>
      </c>
    </row>
    <row r="19" spans="1:21" s="14" customFormat="1" ht="26.25" customHeight="1" x14ac:dyDescent="0.25">
      <c r="A19" s="161"/>
      <c r="B19" s="12">
        <v>2</v>
      </c>
      <c r="C19" s="13" t="s">
        <v>23</v>
      </c>
      <c r="D19" s="140">
        <v>0.1</v>
      </c>
      <c r="F19" s="18"/>
      <c r="G19" s="130">
        <f>IF(D$7="2023-1",D19*'REFENRENTIEL 1 MIDI'!I4,IF(D$7="2023-2",D19*'REFENRENTIEL 1 MIDI'!I12,IF(D$7="2023-3",D19*'REFENRENTIEL 1 MIDI'!I20,"")))</f>
        <v>0.126</v>
      </c>
      <c r="H19" s="131" t="str">
        <f>IF(F19="","",F19*G19*$D$11)</f>
        <v/>
      </c>
      <c r="J19" s="170"/>
      <c r="K19" s="19">
        <v>6</v>
      </c>
      <c r="L19" s="17" t="s">
        <v>24</v>
      </c>
      <c r="M19" s="141">
        <v>0.125</v>
      </c>
      <c r="N19" s="18"/>
      <c r="O19" s="132">
        <f>IF(D$7="2023-1",M19*'REFENRENTIEL 1 MIDI'!I7,IF(D$7="2023-2",M19*'REFENRENTIEL 1 MIDI'!I15,IF(D$7="2023-3",M19*'REFENRENTIEL 1 MIDI'!I23,"")))</f>
        <v>0.16625000000000001</v>
      </c>
      <c r="P19" s="133" t="str">
        <f t="shared" ref="P19:P21" si="0">IF(N19="","",N19*O19*$D$11)</f>
        <v/>
      </c>
    </row>
    <row r="20" spans="1:21" s="14" customFormat="1" ht="45.75" thickBot="1" x14ac:dyDescent="0.3">
      <c r="A20" s="161"/>
      <c r="B20" s="12">
        <v>3</v>
      </c>
      <c r="C20" s="20" t="s">
        <v>25</v>
      </c>
      <c r="D20" s="140">
        <v>0.1</v>
      </c>
      <c r="E20" s="21"/>
      <c r="F20" s="22"/>
      <c r="G20" s="130">
        <f>IF(D$7="2023-1",D20*'REFENRENTIEL 1 MIDI'!I5,IF(D$7="2023-2",D20*'REFENRENTIEL 1 MIDI'!I13,IF(D$7="2023-3",D20*'REFENRENTIEL 1 MIDI'!I21,"")))</f>
        <v>0.23399999999999999</v>
      </c>
      <c r="H20" s="131" t="str">
        <f t="shared" ref="H20" si="1">IF(F20="","",F20*G20*$D$11)</f>
        <v/>
      </c>
      <c r="J20" s="170"/>
      <c r="K20" s="19">
        <v>7</v>
      </c>
      <c r="L20" s="17" t="s">
        <v>26</v>
      </c>
      <c r="M20" s="141">
        <v>0.06</v>
      </c>
      <c r="N20" s="18"/>
      <c r="O20" s="132">
        <f>IF(D$7="2023-1",M20*'REFENRENTIEL 1 MIDI'!I8,IF(D$7="2023-2",M20*'REFENRENTIEL 1 MIDI'!I16,IF(D$7="2023-3",M20*'REFENRENTIEL 1 MIDI'!I24,"")))</f>
        <v>0.1308</v>
      </c>
      <c r="P20" s="133" t="str">
        <f t="shared" si="0"/>
        <v/>
      </c>
    </row>
    <row r="21" spans="1:21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70"/>
      <c r="K21" s="19">
        <v>8</v>
      </c>
      <c r="L21" s="17" t="s">
        <v>28</v>
      </c>
      <c r="M21" s="141">
        <v>0.03</v>
      </c>
      <c r="N21" s="22"/>
      <c r="O21" s="132">
        <f>IF(D$7="2023-1",M21*'REFENRENTIEL 1 MIDI'!I9,IF(D$7="2023-2",M21*'REFENRENTIEL 1 MIDI'!I17,IF(D$7="2023-3",M21*'REFENRENTIEL 1 MIDI'!I25,"")))</f>
        <v>0.20249999999999999</v>
      </c>
      <c r="P21" s="133" t="str">
        <f t="shared" si="0"/>
        <v/>
      </c>
    </row>
    <row r="22" spans="1:21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96">
        <f>SUM(P18:P21)</f>
        <v>0</v>
      </c>
    </row>
    <row r="23" spans="1:21" s="4" customFormat="1" x14ac:dyDescent="0.25">
      <c r="C23" s="27" t="str">
        <f>IF(OR(D18&gt;0.1,D19&gt;0.1,D20&gt;0.1),"Attention, les portions sont plafonnées à 0,1 kg","")</f>
        <v/>
      </c>
    </row>
    <row r="24" spans="1:21" s="4" customFormat="1" x14ac:dyDescent="0.25">
      <c r="C24" s="171" t="str">
        <f>IF(OR(F21&gt;D14, N22&gt;M14),"Attention, vos distributions dépassent le maximum aidé.","")</f>
        <v/>
      </c>
      <c r="D24" s="171"/>
      <c r="E24" s="171"/>
      <c r="F24" s="171"/>
      <c r="G24" s="171"/>
      <c r="H24" s="171"/>
      <c r="J24" s="30"/>
      <c r="K24" s="172" t="str">
        <f>IF(OR(M18&gt;0.125,M19&gt;0.125,M20&gt;0.06,M21&gt;0.03),"Attention, les portions sont plafonnées aux portions recommandées","")</f>
        <v/>
      </c>
      <c r="L24" s="172"/>
      <c r="M24" s="172"/>
      <c r="N24" s="172"/>
      <c r="O24" s="172"/>
      <c r="P24" s="172"/>
    </row>
    <row r="25" spans="1:21" s="4" customFormat="1" x14ac:dyDescent="0.25">
      <c r="A25" s="27"/>
      <c r="C25" s="171"/>
      <c r="D25" s="171"/>
      <c r="E25" s="171"/>
      <c r="F25" s="171"/>
      <c r="G25" s="171"/>
      <c r="H25" s="171"/>
      <c r="K25" s="172"/>
      <c r="L25" s="172"/>
      <c r="M25" s="172"/>
      <c r="N25" s="172"/>
      <c r="O25" s="172"/>
      <c r="P25" s="172"/>
    </row>
    <row r="26" spans="1:21" s="4" customFormat="1" x14ac:dyDescent="0.25">
      <c r="A26" s="27"/>
      <c r="K26" s="97"/>
      <c r="L26" s="97"/>
      <c r="M26" s="97"/>
      <c r="N26" s="97"/>
      <c r="O26" s="97"/>
      <c r="P26" s="97"/>
    </row>
    <row r="27" spans="1:21" s="4" customFormat="1" ht="15.75" thickBot="1" x14ac:dyDescent="0.3">
      <c r="A27" s="27"/>
    </row>
    <row r="28" spans="1:21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21" s="4" customFormat="1" x14ac:dyDescent="0.25"/>
    <row r="30" spans="1:21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mergeCells count="26">
    <mergeCell ref="C24:H25"/>
    <mergeCell ref="K24:P25"/>
    <mergeCell ref="K16:K17"/>
    <mergeCell ref="L16:L17"/>
    <mergeCell ref="M16:M17"/>
    <mergeCell ref="N16:N17"/>
    <mergeCell ref="O16:O17"/>
    <mergeCell ref="P16:P17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G8:O9"/>
    <mergeCell ref="A11:C11"/>
    <mergeCell ref="G10:O11"/>
    <mergeCell ref="A1:P1"/>
    <mergeCell ref="A2:P4"/>
    <mergeCell ref="A5:P5"/>
    <mergeCell ref="A7:C7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'REFENRENTIEL 1 MIDI'!$C$2:$C$3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FD36"/>
  <sheetViews>
    <sheetView workbookViewId="0">
      <selection activeCell="O12" sqref="O12"/>
    </sheetView>
  </sheetViews>
  <sheetFormatPr baseColWidth="10" defaultRowHeight="15" x14ac:dyDescent="0.25"/>
  <cols>
    <col min="4" max="4" width="14.140625" customWidth="1"/>
    <col min="5" max="5" width="2.85546875" customWidth="1"/>
    <col min="6" max="6" width="12" customWidth="1"/>
    <col min="12" max="12" width="19.28515625" customWidth="1"/>
    <col min="14" max="14" width="12.85546875" customWidth="1"/>
  </cols>
  <sheetData>
    <row r="1" spans="1:16" s="4" customFormat="1" x14ac:dyDescent="0.25">
      <c r="A1" s="149" t="s">
        <v>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1"/>
    </row>
    <row r="2" spans="1:16" s="4" customFormat="1" ht="15" customHeight="1" x14ac:dyDescent="0.25">
      <c r="A2" s="152" t="s">
        <v>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4"/>
    </row>
    <row r="3" spans="1:16" s="4" customFormat="1" ht="15" customHeight="1" x14ac:dyDescent="0.2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</row>
    <row r="4" spans="1:16" s="4" customFormat="1" ht="15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4"/>
    </row>
    <row r="5" spans="1:16" s="4" customFormat="1" ht="15.75" thickBot="1" x14ac:dyDescent="0.3">
      <c r="A5" s="155" t="s">
        <v>85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s="4" customFormat="1" ht="9" customHeight="1" thickBot="1" x14ac:dyDescent="0.3"/>
    <row r="7" spans="1:16" s="4" customFormat="1" ht="15.75" thickBot="1" x14ac:dyDescent="0.3">
      <c r="A7" s="146" t="s">
        <v>7</v>
      </c>
      <c r="B7" s="146"/>
      <c r="C7" s="147"/>
      <c r="D7" s="5" t="s">
        <v>100</v>
      </c>
      <c r="E7" s="6"/>
    </row>
    <row r="8" spans="1:16" s="4" customFormat="1" ht="9.9499999999999993" customHeight="1" thickBot="1" x14ac:dyDescent="0.3">
      <c r="G8" s="145" t="s">
        <v>10</v>
      </c>
      <c r="H8" s="145"/>
      <c r="I8" s="145"/>
      <c r="J8" s="145"/>
      <c r="K8" s="145"/>
      <c r="L8" s="145"/>
      <c r="M8" s="145"/>
      <c r="N8" s="145"/>
      <c r="O8" s="145"/>
    </row>
    <row r="9" spans="1:16" s="4" customFormat="1" ht="15.75" thickBot="1" x14ac:dyDescent="0.3">
      <c r="A9" s="146" t="s">
        <v>8</v>
      </c>
      <c r="B9" s="146"/>
      <c r="C9" s="147"/>
      <c r="D9" s="5" t="s">
        <v>80</v>
      </c>
      <c r="G9" s="145"/>
      <c r="H9" s="145"/>
      <c r="I9" s="145"/>
      <c r="J9" s="145"/>
      <c r="K9" s="145"/>
      <c r="L9" s="145"/>
      <c r="M9" s="145"/>
      <c r="N9" s="145"/>
      <c r="O9" s="145"/>
    </row>
    <row r="10" spans="1:16" s="4" customFormat="1" ht="9.9499999999999993" customHeight="1" thickBot="1" x14ac:dyDescent="0.3">
      <c r="G10" s="148" t="s">
        <v>87</v>
      </c>
      <c r="H10" s="148"/>
      <c r="I10" s="148"/>
      <c r="J10" s="148"/>
      <c r="K10" s="148"/>
      <c r="L10" s="148"/>
      <c r="M10" s="148"/>
      <c r="N10" s="148"/>
      <c r="O10" s="148"/>
    </row>
    <row r="11" spans="1:16" s="4" customFormat="1" ht="15.75" thickBot="1" x14ac:dyDescent="0.3">
      <c r="A11" s="146" t="s">
        <v>11</v>
      </c>
      <c r="B11" s="146"/>
      <c r="C11" s="147"/>
      <c r="D11" s="5"/>
      <c r="E11" s="6"/>
      <c r="G11" s="148"/>
      <c r="H11" s="148"/>
      <c r="I11" s="148"/>
      <c r="J11" s="148"/>
      <c r="K11" s="148"/>
      <c r="L11" s="148"/>
      <c r="M11" s="148"/>
      <c r="N11" s="148"/>
      <c r="O11" s="148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8" t="s">
        <v>12</v>
      </c>
      <c r="B14" s="159"/>
      <c r="C14" s="160"/>
      <c r="D14" s="8">
        <f>IF(D7="2023-1",(IF(D9="GUADELOUPE",'REFENRENTIEL 1 MIDI'!M6,IF(D9="MARTINIQUE",'REFENRENTIEL 1 MIDI'!M7,IF(D9="GUYANE",'REFENRENTIEL 1 MIDI'!M8,IF(D9="REUNION",'REFENRENTIEL 1 MIDI'!M9,IF(D9="MAYOTTE",'REFENRENTIEL 1 MIDI'!M10)))))),IF(D7="2023-2",(IF(D9="GUADELOUPE",'REFENRENTIEL 1 MIDI'!M15,IF(D9="MARTINIQUE",'REFENRENTIEL 1 MIDI'!M16,IF(D9="GUYANE",'REFENRENTIEL 1 MIDI'!M17,IF(D9="REUNION",'REFENRENTIEL 1 MIDI'!M18,IF(D9="MAYOTTE",'REFENRENTIEL 1 MIDI'!M19)))))),IF(D7="2023-3",(IF(D9="GUADELOUPE",'REFENRENTIEL 1 MIDI'!M24,IF(D9="MARTINIQUE",'REFENRENTIEL 1 MIDI'!M25,IF(D9="GUYANE",'REFENRENTIEL 1 MIDI'!M26,IF(D9="REUNION",'REFENRENTIEL 1 MIDI'!M27,IF(D9="MAYOTTE",'REFENRENTIEL 1 MIDI'!M28)))))))))</f>
        <v>60</v>
      </c>
      <c r="E14" s="9" t="s">
        <v>13</v>
      </c>
      <c r="J14" s="158" t="s">
        <v>12</v>
      </c>
      <c r="K14" s="159"/>
      <c r="L14" s="160"/>
      <c r="M14" s="8">
        <f>$D$14</f>
        <v>60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61" t="s">
        <v>94</v>
      </c>
      <c r="B16" s="162" t="s">
        <v>15</v>
      </c>
      <c r="C16" s="164" t="s">
        <v>16</v>
      </c>
      <c r="D16" s="166" t="s">
        <v>17</v>
      </c>
      <c r="F16" s="168" t="s">
        <v>18</v>
      </c>
      <c r="G16" s="168" t="s">
        <v>19</v>
      </c>
      <c r="H16" s="168" t="s">
        <v>20</v>
      </c>
      <c r="J16" s="170" t="s">
        <v>95</v>
      </c>
      <c r="K16" s="173" t="s">
        <v>15</v>
      </c>
      <c r="L16" s="173" t="s">
        <v>16</v>
      </c>
      <c r="M16" s="174" t="s">
        <v>17</v>
      </c>
      <c r="N16" s="175" t="s">
        <v>18</v>
      </c>
      <c r="O16" s="175" t="s">
        <v>19</v>
      </c>
      <c r="P16" s="175" t="s">
        <v>20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3">
      <c r="A17" s="161"/>
      <c r="B17" s="163"/>
      <c r="C17" s="165"/>
      <c r="D17" s="167"/>
      <c r="F17" s="169"/>
      <c r="G17" s="169"/>
      <c r="H17" s="169"/>
      <c r="J17" s="170"/>
      <c r="K17" s="173"/>
      <c r="L17" s="173"/>
      <c r="M17" s="174"/>
      <c r="N17" s="176"/>
      <c r="O17" s="175"/>
      <c r="P17" s="175"/>
    </row>
    <row r="18" spans="1:994 1039:2029 2074:3064 3109:4054 4099:5089 5134:6124 6169:7159 7204:8149 8194:9184 9229:10219 10264:11254 11299:12244 12289:13279 13324:14314 14359:15349 15394:16384" s="4" customFormat="1" ht="27.75" customHeight="1" x14ac:dyDescent="0.25">
      <c r="A18" s="161"/>
      <c r="B18" s="12">
        <v>1</v>
      </c>
      <c r="C18" s="13" t="s">
        <v>21</v>
      </c>
      <c r="D18" s="140">
        <v>0.1</v>
      </c>
      <c r="E18" s="14"/>
      <c r="F18" s="15"/>
      <c r="G18" s="130">
        <f>IF(D$7="2023-1",D18*'REFENRENTIEL 1 MIDI'!J3,IF(D$7="2023-2",D18*'REFENRENTIEL 1 MIDI'!J11,IF(D$7="2023-3",D18*'REFENRENTIEL 1 MIDI'!J19,"")))</f>
        <v>0.122</v>
      </c>
      <c r="H18" s="131" t="str">
        <f>IF(F18="","",F18*G18*$D$11)</f>
        <v/>
      </c>
      <c r="I18" s="14"/>
      <c r="J18" s="170"/>
      <c r="K18" s="16">
        <v>5</v>
      </c>
      <c r="L18" s="17" t="s">
        <v>22</v>
      </c>
      <c r="M18" s="141">
        <v>0.125</v>
      </c>
      <c r="N18" s="15"/>
      <c r="O18" s="132">
        <f>IF(D$7="2023-1",M18*'REFENRENTIEL 1 MIDI'!J6,IF(D$7="2023-2",M18*'REFENRENTIEL 1 MIDI'!J14,IF(D$7="2023-3",M18*'REFENRENTIEL 1 MIDI'!J22,"")))</f>
        <v>0.19125</v>
      </c>
      <c r="P18" s="133" t="str">
        <f>IF(N18="","",N18*O18*$D$11)</f>
        <v/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25">
      <c r="A19" s="161"/>
      <c r="B19" s="12">
        <v>2</v>
      </c>
      <c r="C19" s="13" t="s">
        <v>23</v>
      </c>
      <c r="D19" s="140">
        <v>0.1</v>
      </c>
      <c r="F19" s="18"/>
      <c r="G19" s="130">
        <f>IF(D$7="2023-1",D19*'REFENRENTIEL 1 MIDI'!J4,IF(D$7="2023-2",D19*'REFENRENTIEL 1 MIDI'!J12,IF(D$7="2023-3",D19*'REFENRENTIEL 1 MIDI'!J20,"")))</f>
        <v>0.13700000000000001</v>
      </c>
      <c r="H19" s="131" t="str">
        <f>IF(F19="","",F19*G19*$D$11)</f>
        <v/>
      </c>
      <c r="J19" s="170"/>
      <c r="K19" s="19">
        <v>6</v>
      </c>
      <c r="L19" s="17" t="s">
        <v>24</v>
      </c>
      <c r="M19" s="141">
        <v>0.125</v>
      </c>
      <c r="N19" s="18"/>
      <c r="O19" s="132">
        <f>IF(D$7="2023-1",M19*'REFENRENTIEL 1 MIDI'!J7,IF(D$7="2023-2",M19*'REFENRENTIEL 1 MIDI'!J15,IF(D$7="2023-3",M19*'REFENRENTIEL 1 MIDI'!J23,"")))</f>
        <v>0.18124999999999999</v>
      </c>
      <c r="P19" s="133" t="str">
        <f>IF(N19="","",N19*O19*$D$11)</f>
        <v/>
      </c>
    </row>
    <row r="20" spans="1:994 1039:2029 2074:3064 3109:4054 4099:5089 5134:6124 6169:7159 7204:8149 8194:9184 9229:10219 10264:11254 11299:12244 12289:13279 13324:14314 14359:15349 15394:16384" s="14" customFormat="1" ht="45.75" thickBot="1" x14ac:dyDescent="0.3">
      <c r="A20" s="161"/>
      <c r="B20" s="12">
        <v>3</v>
      </c>
      <c r="C20" s="20" t="s">
        <v>25</v>
      </c>
      <c r="D20" s="140">
        <v>0.1</v>
      </c>
      <c r="E20" s="21"/>
      <c r="F20" s="22"/>
      <c r="G20" s="130">
        <f>IF(D$7="2023-1",D20*'REFENRENTIEL 1 MIDI'!J5,IF(D$7="2023-2",D20*'REFENRENTIEL 1 MIDI'!J13,IF(D$7="2023-3",D20*'REFENRENTIEL 1 MIDI'!J21,"")))</f>
        <v>0.254</v>
      </c>
      <c r="H20" s="131" t="str">
        <f t="shared" ref="H20" si="0">IF(F20="","",F20*G20*$D$11)</f>
        <v/>
      </c>
      <c r="J20" s="170"/>
      <c r="K20" s="19">
        <v>7</v>
      </c>
      <c r="L20" s="17" t="s">
        <v>26</v>
      </c>
      <c r="M20" s="141">
        <v>0.06</v>
      </c>
      <c r="N20" s="18"/>
      <c r="O20" s="132">
        <f>IF(D$7="2023-1",M20*'REFENRENTIEL 1 MIDI'!J8,IF(D$7="2023-2",M20*'REFENRENTIEL 1 MIDI'!J16,IF(D$7="2023-3",M20*'REFENRENTIEL 1 MIDI'!J24,"")))</f>
        <v>0.14219999999999999</v>
      </c>
      <c r="P20" s="133" t="str">
        <f t="shared" ref="P20:P21" si="1">IF(N20="","",N20*O20*$D$11)</f>
        <v/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70"/>
      <c r="K21" s="19">
        <v>8</v>
      </c>
      <c r="L21" s="17" t="s">
        <v>28</v>
      </c>
      <c r="M21" s="141">
        <v>0.03</v>
      </c>
      <c r="N21" s="22">
        <v>56</v>
      </c>
      <c r="O21" s="132">
        <f>IF(D$7="2023-1",M21*'REFENRENTIEL 1 MIDI'!J9,IF(D$7="2023-2",M21*'REFENRENTIEL 1 MIDI'!J17,IF(D$7="2023-3",M21*'REFENRENTIEL 1 MIDI'!J25,"")))</f>
        <v>0.22019999999999998</v>
      </c>
      <c r="P21" s="133">
        <f t="shared" si="1"/>
        <v>0</v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56</v>
      </c>
      <c r="O22" s="25"/>
      <c r="P22" s="96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2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25">
      <c r="C24" s="171" t="str">
        <f>IF(OR(F21&gt;D14, N22&gt;M14),"Attention, vos distributions dépassent le maximum aidé.","")</f>
        <v/>
      </c>
      <c r="D24" s="171"/>
      <c r="E24" s="171"/>
      <c r="F24" s="171"/>
      <c r="G24" s="171"/>
      <c r="H24" s="171"/>
      <c r="J24" s="30"/>
      <c r="K24" s="172" t="str">
        <f>IF(OR(M18&gt;0.125,M19&gt;0.125,M20&gt;0.06,M21&gt;0.03),"Attention, les portions sont plafonnées","")</f>
        <v/>
      </c>
      <c r="L24" s="172"/>
      <c r="M24" s="172"/>
      <c r="N24" s="172"/>
      <c r="O24" s="172"/>
      <c r="P24" s="172"/>
    </row>
    <row r="25" spans="1:994 1039:2029 2074:3064 3109:4054 4099:5089 5134:6124 6169:7159 7204:8149 8194:9184 9229:10219 10264:11254 11299:12244 12289:13279 13324:14314 14359:15349 15394:16384" s="4" customFormat="1" x14ac:dyDescent="0.25">
      <c r="A25" s="27"/>
      <c r="C25" s="171"/>
      <c r="D25" s="171"/>
      <c r="E25" s="171"/>
      <c r="F25" s="171"/>
      <c r="G25" s="171"/>
      <c r="H25" s="171"/>
      <c r="K25" s="172"/>
      <c r="L25" s="172"/>
      <c r="M25" s="172"/>
      <c r="N25" s="172"/>
      <c r="O25" s="172"/>
      <c r="P25" s="172"/>
    </row>
    <row r="26" spans="1:994 1039:2029 2074:3064 3109:4054 4099:5089 5134:6124 6169:7159 7204:8149 8194:9184 9229:10219 10264:11254 11299:12244 12289:13279 13324:14314 14359:15349 15394:16384" s="4" customFormat="1" x14ac:dyDescent="0.25">
      <c r="A26" s="27"/>
      <c r="K26" s="97"/>
      <c r="L26" s="97"/>
      <c r="M26" s="97"/>
      <c r="N26" s="97"/>
      <c r="O26" s="97"/>
      <c r="P26" s="97"/>
    </row>
    <row r="27" spans="1:994 1039:2029 2074:3064 3109:4054 4099:5089 5134:6124 6169:7159 7204:8149 8194:9184 9229:10219 10264:11254 11299:12244 12289:13279 13324:14314 14359:15349 15394:16384" s="4" customFormat="1" ht="15.75" thickBot="1" x14ac:dyDescent="0.3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25"/>
    <row r="30" spans="1:994 1039:2029 2074:3064 3109:4054 4099:5089 5134:6124 6169:7159 7204:8149 8194:9184 9229:10219 10264:11254 11299:12244 12289:13279 13324:14314 14359:15349 15394:16384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75" x14ac:dyDescent="0.3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75" x14ac:dyDescent="0.3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75" x14ac:dyDescent="0.3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75" x14ac:dyDescent="0.3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75" x14ac:dyDescent="0.3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75" x14ac:dyDescent="0.3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mergeCells count="26"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  <mergeCell ref="A1:P1"/>
    <mergeCell ref="A2:P4"/>
    <mergeCell ref="A5:P5"/>
    <mergeCell ref="A7:C7"/>
    <mergeCell ref="A9:C9"/>
    <mergeCell ref="A11:C11"/>
    <mergeCell ref="G10:O11"/>
    <mergeCell ref="G8:O9"/>
    <mergeCell ref="A16:A20"/>
    <mergeCell ref="J16:J21"/>
    <mergeCell ref="A14:C14"/>
    <mergeCell ref="J14:L14"/>
    <mergeCell ref="B16:B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MIDI'!$C$2:$C$3</xm:f>
          </x14:formula1>
          <xm:sqref>D7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U45"/>
  <sheetViews>
    <sheetView topLeftCell="A4" workbookViewId="0">
      <selection activeCell="G13" sqref="G13"/>
    </sheetView>
  </sheetViews>
  <sheetFormatPr baseColWidth="10" defaultRowHeight="15" x14ac:dyDescent="0.25"/>
  <cols>
    <col min="5" max="5" width="2.5703125" customWidth="1"/>
    <col min="6" max="6" width="13.140625" customWidth="1"/>
    <col min="13" max="13" width="15.42578125" customWidth="1"/>
    <col min="15" max="15" width="12.42578125" customWidth="1"/>
  </cols>
  <sheetData>
    <row r="1" spans="1:18" s="4" customFormat="1" x14ac:dyDescent="0.25">
      <c r="A1" s="149" t="s">
        <v>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</row>
    <row r="2" spans="1:18" s="4" customFormat="1" ht="15" customHeight="1" x14ac:dyDescent="0.25">
      <c r="A2" s="152" t="s">
        <v>96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18" s="4" customFormat="1" ht="15" customHeight="1" x14ac:dyDescent="0.2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</row>
    <row r="4" spans="1:18" s="4" customFormat="1" ht="15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18" s="4" customFormat="1" ht="15.75" thickBot="1" x14ac:dyDescent="0.3">
      <c r="A5" s="155" t="s">
        <v>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7"/>
    </row>
    <row r="6" spans="1:18" s="4" customFormat="1" ht="9" customHeight="1" thickBot="1" x14ac:dyDescent="0.3"/>
    <row r="7" spans="1:18" s="4" customFormat="1" ht="15.75" thickBot="1" x14ac:dyDescent="0.3">
      <c r="A7" s="146" t="s">
        <v>7</v>
      </c>
      <c r="B7" s="146"/>
      <c r="C7" s="147"/>
      <c r="D7" s="5" t="s">
        <v>100</v>
      </c>
      <c r="E7" s="6"/>
    </row>
    <row r="8" spans="1:18" s="4" customFormat="1" ht="9.9499999999999993" customHeight="1" thickBot="1" x14ac:dyDescent="0.3">
      <c r="H8" s="145" t="s">
        <v>10</v>
      </c>
      <c r="I8" s="145"/>
      <c r="J8" s="145"/>
      <c r="K8" s="145"/>
      <c r="L8" s="145"/>
      <c r="M8" s="145"/>
      <c r="N8" s="145"/>
      <c r="O8" s="145"/>
      <c r="P8" s="145"/>
    </row>
    <row r="9" spans="1:18" s="4" customFormat="1" ht="15.75" thickBot="1" x14ac:dyDescent="0.3">
      <c r="A9" s="146" t="s">
        <v>8</v>
      </c>
      <c r="B9" s="146"/>
      <c r="C9" s="147"/>
      <c r="D9" s="5" t="s">
        <v>9</v>
      </c>
      <c r="H9" s="145"/>
      <c r="I9" s="145"/>
      <c r="J9" s="145"/>
      <c r="K9" s="145"/>
      <c r="L9" s="145"/>
      <c r="M9" s="145"/>
      <c r="N9" s="145"/>
      <c r="O9" s="145"/>
      <c r="P9" s="145"/>
    </row>
    <row r="10" spans="1:18" s="4" customFormat="1" ht="9.9499999999999993" customHeight="1" thickBot="1" x14ac:dyDescent="0.3">
      <c r="H10" s="148" t="s">
        <v>87</v>
      </c>
      <c r="I10" s="148"/>
      <c r="J10" s="148"/>
      <c r="K10" s="148"/>
      <c r="L10" s="148"/>
      <c r="M10" s="148"/>
      <c r="N10" s="148"/>
      <c r="O10" s="148"/>
      <c r="P10" s="148"/>
      <c r="Q10" s="7"/>
    </row>
    <row r="11" spans="1:18" s="4" customFormat="1" ht="15.75" thickBot="1" x14ac:dyDescent="0.3">
      <c r="A11" s="146" t="s">
        <v>11</v>
      </c>
      <c r="B11" s="146"/>
      <c r="C11" s="147"/>
      <c r="D11" s="5"/>
      <c r="E11" s="6"/>
      <c r="H11" s="148"/>
      <c r="I11" s="148"/>
      <c r="J11" s="148"/>
      <c r="K11" s="148"/>
      <c r="L11" s="148"/>
      <c r="M11" s="148"/>
      <c r="N11" s="148"/>
      <c r="O11" s="148"/>
      <c r="P11" s="148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47" t="s">
        <v>84</v>
      </c>
      <c r="B13" s="177"/>
      <c r="C13" s="178"/>
      <c r="D13" s="127" t="s">
        <v>79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8" t="s">
        <v>12</v>
      </c>
      <c r="B16" s="159"/>
      <c r="C16" s="160"/>
      <c r="D16" s="8">
        <f>IF(D7="2023-1",(IF(D9="A",'REFENRENTIEL 1 MIDI'!M2,IF(D9="B",'REFENRENTIEL 1 MIDI'!M3,IF(D9="C",'REFENRENTIEL 1 MIDI'!M4,IF(D9="CORSE",'REFENRENTIEL 1 MIDI'!M5))))),IF(D7="2023-2",(IF(D9="A",'REFENRENTIEL 1 MIDI'!M11,IF(D9="B",'REFENRENTIEL 1 MIDI'!M12,IF(D9="C",'REFENRENTIEL 1 MIDI'!M13,IF(D9="CORSE",'REFENRENTIEL 1 MIDI'!M14))))),IF(D7="2023-3",(IF(D9="A",'REFENRENTIEL 1 MIDI'!M20,IF(D9="B",'REFENRENTIEL 1 MIDI'!M21,IF(D9="C",'REFENRENTIEL 1 MIDI'!M22,IF(D9="CORSE",'REFENRENTIEL 1 MIDI'!M23))))))))</f>
        <v>71</v>
      </c>
      <c r="E16" s="9" t="s">
        <v>13</v>
      </c>
      <c r="K16" s="158" t="s">
        <v>12</v>
      </c>
      <c r="L16" s="159"/>
      <c r="M16" s="160"/>
      <c r="N16" s="8">
        <f>$D$16</f>
        <v>71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79" t="s">
        <v>94</v>
      </c>
      <c r="B18" s="162" t="s">
        <v>15</v>
      </c>
      <c r="C18" s="164" t="s">
        <v>16</v>
      </c>
      <c r="D18" s="166" t="s">
        <v>17</v>
      </c>
      <c r="F18" s="168" t="s">
        <v>18</v>
      </c>
      <c r="G18" s="168" t="s">
        <v>81</v>
      </c>
      <c r="H18" s="168" t="s">
        <v>82</v>
      </c>
      <c r="I18" s="168" t="s">
        <v>20</v>
      </c>
      <c r="K18" s="182" t="s">
        <v>95</v>
      </c>
      <c r="L18" s="173" t="s">
        <v>15</v>
      </c>
      <c r="M18" s="173" t="s">
        <v>16</v>
      </c>
      <c r="N18" s="174" t="s">
        <v>17</v>
      </c>
      <c r="O18" s="175" t="s">
        <v>18</v>
      </c>
      <c r="P18" s="175" t="s">
        <v>81</v>
      </c>
      <c r="Q18" s="175" t="s">
        <v>82</v>
      </c>
      <c r="R18" s="175" t="s">
        <v>20</v>
      </c>
    </row>
    <row r="19" spans="1:18" s="4" customFormat="1" ht="22.5" customHeight="1" thickBot="1" x14ac:dyDescent="0.3">
      <c r="A19" s="180"/>
      <c r="B19" s="163"/>
      <c r="C19" s="165"/>
      <c r="D19" s="167"/>
      <c r="F19" s="169"/>
      <c r="G19" s="169"/>
      <c r="H19" s="169"/>
      <c r="I19" s="169"/>
      <c r="K19" s="183"/>
      <c r="L19" s="173"/>
      <c r="M19" s="173"/>
      <c r="N19" s="174"/>
      <c r="O19" s="176"/>
      <c r="P19" s="175"/>
      <c r="Q19" s="175"/>
      <c r="R19" s="175"/>
    </row>
    <row r="20" spans="1:18" s="4" customFormat="1" ht="27.75" customHeight="1" x14ac:dyDescent="0.25">
      <c r="A20" s="180"/>
      <c r="B20" s="12">
        <v>1</v>
      </c>
      <c r="C20" s="13" t="s">
        <v>21</v>
      </c>
      <c r="D20" s="140">
        <v>0.1</v>
      </c>
      <c r="E20" s="14"/>
      <c r="F20" s="15"/>
      <c r="G20" s="130">
        <f>IF(D$7="2023-1",D20*'REFERENTIEL 2 MATIN&amp;GOUTER '!I3,IF(D$7="2023-2",D20*'REFERENTIEL 2 MATIN&amp;GOUTER '!I11,IF(D$7="2023-3",D20*'REFERENTIEL 2 MATIN&amp;GOUTER '!I19,"")))</f>
        <v>0.26700000000000002</v>
      </c>
      <c r="H20" s="130">
        <f>IF(D$7="2023-1",D20*'REFERENTIEL 2 MATIN&amp;GOUTER '!J3,IF(D$7="2023-2",D20*'REFERENTIEL 2 MATIN&amp;GOUTER '!J11,IF(D$7="2023-3",D20*'REFERENTIEL 2 MATIN&amp;GOUTER '!J19,"")))</f>
        <v>0.33800000000000002</v>
      </c>
      <c r="I20" s="131" t="str">
        <f>IF(OR(F20="",$D$13=""),"",IF($D$13="Hors SIQO",F20*G20*$D$11,F20*H20*$D$11))</f>
        <v/>
      </c>
      <c r="J20" s="14"/>
      <c r="K20" s="183"/>
      <c r="L20" s="16">
        <v>5</v>
      </c>
      <c r="M20" s="17" t="s">
        <v>22</v>
      </c>
      <c r="N20" s="141">
        <v>0.125</v>
      </c>
      <c r="O20" s="15"/>
      <c r="P20" s="132">
        <f>IF(D$7="2023-1",N20*'REFERENTIEL 2 MATIN&amp;GOUTER '!I6,IF(D$7="2023-2",N20*'REFERENTIEL 2 MATIN&amp;GOUTER '!I14,IF(D$7="2023-3",N20*'REFERENTIEL 2 MATIN&amp;GOUTER '!I22,"")))</f>
        <v>0.12375</v>
      </c>
      <c r="Q20" s="132">
        <f>IF(D$7="2023-1",N20*'REFERENTIEL 2 MATIN&amp;GOUTER '!J6,IF(D$7="2023-2",N20*'REFERENTIEL 2 MATIN&amp;GOUTER '!J14,IF(D$7="2023-3",N20*'REFERENTIEL 2 MATIN&amp;GOUTER '!J22,"")))</f>
        <v>0.17499999999999999</v>
      </c>
      <c r="R20" s="137" t="str">
        <f>IF(OR(O20="",$D$13=""),"",IF($D$13="Hors SIQO",O20*P20*$D$11,O20*Q20*$D$11))</f>
        <v/>
      </c>
    </row>
    <row r="21" spans="1:18" s="14" customFormat="1" ht="26.25" customHeight="1" x14ac:dyDescent="0.25">
      <c r="A21" s="180"/>
      <c r="B21" s="12">
        <v>2</v>
      </c>
      <c r="C21" s="13" t="s">
        <v>23</v>
      </c>
      <c r="D21" s="140">
        <v>0.1</v>
      </c>
      <c r="F21" s="18"/>
      <c r="G21" s="130">
        <f>IF(D$7="2023-1",D21*'REFERENTIEL 2 MATIN&amp;GOUTER '!I4,IF(D$7="2023-2",D21*'REFERENTIEL 2 MATIN&amp;GOUTER '!I12,IF(D$7="2023-3",D21*'REFERENTIEL 2 MATIN&amp;GOUTER '!I20,"")))</f>
        <v>0.24500000000000002</v>
      </c>
      <c r="H21" s="130">
        <f>IF(D$7="2023-1",D21*'REFERENTIEL 2 MATIN&amp;GOUTER '!J4,IF(D$7="2023-2",D21*'REFERENTIEL 2 MATIN&amp;GOUTER '!J12,IF(D$7="2023-3",D21*'REFERENTIEL 2 MATIN&amp;GOUTER '!J20,"")))</f>
        <v>0.33</v>
      </c>
      <c r="I21" s="131" t="str">
        <f>IF(OR(F21="",$D$13=""),"",IF($D$13="Hors SIQO",F21*G21*$D$11,F21*H21*$D$11))</f>
        <v/>
      </c>
      <c r="K21" s="183"/>
      <c r="L21" s="19">
        <v>6</v>
      </c>
      <c r="M21" s="17" t="s">
        <v>24</v>
      </c>
      <c r="N21" s="141">
        <v>0.125</v>
      </c>
      <c r="O21" s="18"/>
      <c r="P21" s="132">
        <f>IF(D$7="2023-1",N21*'REFERENTIEL 2 MATIN&amp;GOUTER '!I7,IF(D$7="2023-2",N21*'REFERENTIEL 2 MATIN&amp;GOUTER '!I15,IF(D$7="2023-3",N21*'REFERENTIEL 2 MATIN&amp;GOUTER '!I23,"")))</f>
        <v>0.2475</v>
      </c>
      <c r="Q21" s="132">
        <f>IF(D$7="2023-1",N21*'REFERENTIEL 2 MATIN&amp;GOUTER '!J7,IF(D$7="2023-2",N21*'REFERENTIEL 2 MATIN&amp;GOUTER '!J15,IF(D$7="2023-3",N21*'REFERENTIEL 2 MATIN&amp;GOUTER '!J23,"")))</f>
        <v>0.41375000000000001</v>
      </c>
      <c r="R21" s="137" t="str">
        <f>IF(OR(O21="",$D$13=""),"",IF($D$13="Hors SIQO",O21*P21*$D$11,O21*Q21*$D$11))</f>
        <v/>
      </c>
    </row>
    <row r="22" spans="1:18" s="14" customFormat="1" ht="45.75" thickBot="1" x14ac:dyDescent="0.3">
      <c r="A22" s="181"/>
      <c r="B22" s="12">
        <v>3</v>
      </c>
      <c r="C22" s="20" t="s">
        <v>25</v>
      </c>
      <c r="D22" s="140">
        <v>0.1</v>
      </c>
      <c r="E22" s="21"/>
      <c r="F22" s="22"/>
      <c r="G22" s="130">
        <f>IF(D$7="2023-1",D22*'REFERENTIEL 2 MATIN&amp;GOUTER '!I5,IF(D$7="2023-2",D22*'REFERENTIEL 2 MATIN&amp;GOUTER '!I13,IF(D$7="2023-3",D22*'REFERENTIEL 2 MATIN&amp;GOUTER '!I21,"")))</f>
        <v>0.69800000000000006</v>
      </c>
      <c r="H22" s="130">
        <f>IF(D$7="2023-1",D22*'REFERENTIEL 2 MATIN&amp;GOUTER '!J5,IF(D$7="2023-2",D22*'REFERENTIEL 2 MATIN&amp;GOUTER '!J13,IF(D$7="2023-3",D22*'REFERENTIEL 2 MATIN&amp;GOUTER '!J21,"")))</f>
        <v>0.89100000000000001</v>
      </c>
      <c r="I22" s="131" t="str">
        <f>IF(OR(F22="",$D$13=""),"",IF($D$13="Hors SIQO",F22*G22*$D$11,F22*H22*$D$11))</f>
        <v/>
      </c>
      <c r="K22" s="183"/>
      <c r="L22" s="19">
        <v>7</v>
      </c>
      <c r="M22" s="17" t="s">
        <v>26</v>
      </c>
      <c r="N22" s="141">
        <v>0.06</v>
      </c>
      <c r="O22" s="18"/>
      <c r="P22" s="132">
        <f>IF(D$7="2023-1",N22*'REFERENTIEL 2 MATIN&amp;GOUTER '!I8,IF(D$7="2023-2",N22*'REFERENTIEL 2 MATIN&amp;GOUTER '!I16,IF(D$7="2023-3",N22*'REFERENTIEL 2 MATIN&amp;GOUTER '!I24,"")))</f>
        <v>0.18179999999999999</v>
      </c>
      <c r="Q22" s="132">
        <f>IF(D$7="2023-1",N22*'REFERENTIEL 2 MATIN&amp;GOUTER '!J8,IF(D$7="2023-2",N22*'REFERENTIEL 2 MATIN&amp;GOUTER '!J16,IF(D$7="2023-3",N22*'REFERENTIEL 2 MATIN&amp;GOUTER '!J24,"")))</f>
        <v>0.312</v>
      </c>
      <c r="R22" s="137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34"/>
      <c r="H23" s="135"/>
      <c r="I23" s="136">
        <f>SUM(I20:I22)</f>
        <v>0</v>
      </c>
      <c r="J23" s="23"/>
      <c r="K23" s="184"/>
      <c r="L23" s="19">
        <v>8</v>
      </c>
      <c r="M23" s="17" t="s">
        <v>28</v>
      </c>
      <c r="N23" s="141">
        <v>0.03</v>
      </c>
      <c r="O23" s="22"/>
      <c r="P23" s="132">
        <f>IF(D$7="2023-1",N23*'REFERENTIEL 2 MATIN&amp;GOUTER '!I9,IF(D$7="2023-2",N23*'REFERENTIEL 2 MATIN&amp;GOUTER '!I17,IF(D$7="2023-3",N23*'REFERENTIEL 2 MATIN&amp;GOUTER '!I25,"")))</f>
        <v>0.30029999999999996</v>
      </c>
      <c r="Q23" s="132">
        <f>IF(D$7="2023-1",N23*'REFERENTIEL 2 MATIN&amp;GOUTER '!J9,IF(D$7="2023-2",N23*'REFERENTIEL 2 MATIN&amp;GOUTER '!J17,IF(D$7="2023-3",N23*'REFERENTIEL 2 MATIN&amp;GOUTER '!J25,"")))</f>
        <v>0.50280000000000002</v>
      </c>
      <c r="R23" s="137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135"/>
      <c r="Q24" s="135"/>
      <c r="R24" s="138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71" t="str">
        <f>IF(OR(F23&gt;D16, O24&gt;N16),"Attention, vos distributions dépassent le maximum aidé.","")</f>
        <v/>
      </c>
      <c r="D26" s="171"/>
      <c r="E26" s="171"/>
      <c r="F26" s="171"/>
      <c r="G26" s="171"/>
      <c r="H26" s="171"/>
      <c r="I26" s="171"/>
      <c r="K26" s="30"/>
      <c r="L26" s="172" t="str">
        <f>IF(OR(N20&gt;0.125,N21&gt;0.125,N22&gt;0.06,N23&gt;0.03),"Attention, les portions sont plafonnées aux portions recommandées","")</f>
        <v/>
      </c>
      <c r="M26" s="172"/>
      <c r="N26" s="172"/>
      <c r="O26" s="172"/>
      <c r="P26" s="172"/>
      <c r="Q26" s="172"/>
      <c r="R26" s="172"/>
    </row>
    <row r="27" spans="1:18" s="4" customFormat="1" x14ac:dyDescent="0.25">
      <c r="A27" s="27"/>
      <c r="C27" s="171"/>
      <c r="D27" s="171"/>
      <c r="E27" s="171"/>
      <c r="F27" s="171"/>
      <c r="G27" s="171"/>
      <c r="H27" s="171"/>
      <c r="I27" s="171"/>
      <c r="L27" s="172"/>
      <c r="M27" s="172"/>
      <c r="N27" s="172"/>
      <c r="O27" s="172"/>
      <c r="P27" s="172"/>
      <c r="Q27" s="172"/>
      <c r="R27" s="172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sheetProtection algorithmName="SHA-512" hashValue="CZZngMcypx+jW5MehDWXGf6VeLyAnwkMAq1qN2PDzw9ETBscUwBGo/15z8Q0IQ+vagYGXAyvMSilds4U9abhIw==" saltValue="e0oK4Fia1jbPvo1mpqB5lg==" spinCount="100000" sheet="1" objects="1" scenarios="1"/>
  <mergeCells count="29">
    <mergeCell ref="A11:C11"/>
    <mergeCell ref="H10:P11"/>
    <mergeCell ref="A1:R1"/>
    <mergeCell ref="A2:R4"/>
    <mergeCell ref="A5:R5"/>
    <mergeCell ref="A7:C7"/>
    <mergeCell ref="A9:C9"/>
    <mergeCell ref="H8:P9"/>
    <mergeCell ref="D18:D19"/>
    <mergeCell ref="F18:F19"/>
    <mergeCell ref="H18:H19"/>
    <mergeCell ref="I18:I19"/>
    <mergeCell ref="K18:K23"/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'REFENRENTIEL 1 MIDI'!$C$2:$C$3</xm:f>
          </x14:formula1>
          <xm:sqref>D7</xm:sqref>
        </x14:dataValidation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45"/>
  <sheetViews>
    <sheetView topLeftCell="A4" workbookViewId="0">
      <selection activeCell="Q23" sqref="Q23"/>
    </sheetView>
  </sheetViews>
  <sheetFormatPr baseColWidth="10" defaultRowHeight="15" x14ac:dyDescent="0.25"/>
  <cols>
    <col min="4" max="4" width="15.140625" customWidth="1"/>
    <col min="5" max="5" width="3.28515625" customWidth="1"/>
    <col min="6" max="6" width="12.85546875" customWidth="1"/>
    <col min="13" max="13" width="15.42578125" customWidth="1"/>
    <col min="15" max="15" width="13.85546875" customWidth="1"/>
  </cols>
  <sheetData>
    <row r="1" spans="1:18" s="4" customFormat="1" x14ac:dyDescent="0.25">
      <c r="A1" s="149" t="s">
        <v>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</row>
    <row r="2" spans="1:18" s="4" customFormat="1" ht="15" customHeight="1" x14ac:dyDescent="0.25">
      <c r="A2" s="152" t="s">
        <v>96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18" s="4" customFormat="1" ht="15" customHeight="1" x14ac:dyDescent="0.2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</row>
    <row r="4" spans="1:18" s="4" customFormat="1" ht="15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18" s="4" customFormat="1" ht="15.75" thickBot="1" x14ac:dyDescent="0.3">
      <c r="A5" s="155" t="s">
        <v>88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7"/>
    </row>
    <row r="6" spans="1:18" s="4" customFormat="1" ht="9" customHeight="1" thickBot="1" x14ac:dyDescent="0.3"/>
    <row r="7" spans="1:18" s="4" customFormat="1" ht="15.75" thickBot="1" x14ac:dyDescent="0.3">
      <c r="A7" s="146" t="s">
        <v>7</v>
      </c>
      <c r="B7" s="146"/>
      <c r="C7" s="147"/>
      <c r="D7" s="5" t="s">
        <v>100</v>
      </c>
      <c r="E7" s="6"/>
    </row>
    <row r="8" spans="1:18" s="4" customFormat="1" ht="9.9499999999999993" customHeight="1" thickBot="1" x14ac:dyDescent="0.3">
      <c r="H8" s="145" t="s">
        <v>10</v>
      </c>
      <c r="I8" s="145"/>
      <c r="J8" s="145"/>
      <c r="K8" s="145"/>
      <c r="L8" s="145"/>
      <c r="M8" s="145"/>
      <c r="N8" s="145"/>
      <c r="O8" s="145"/>
      <c r="P8" s="145"/>
    </row>
    <row r="9" spans="1:18" s="4" customFormat="1" ht="15.75" thickBot="1" x14ac:dyDescent="0.3">
      <c r="A9" s="146" t="s">
        <v>8</v>
      </c>
      <c r="B9" s="146"/>
      <c r="C9" s="147"/>
      <c r="D9" s="5" t="s">
        <v>80</v>
      </c>
      <c r="H9" s="145"/>
      <c r="I9" s="145"/>
      <c r="J9" s="145"/>
      <c r="K9" s="145"/>
      <c r="L9" s="145"/>
      <c r="M9" s="145"/>
      <c r="N9" s="145"/>
      <c r="O9" s="145"/>
      <c r="P9" s="145"/>
    </row>
    <row r="10" spans="1:18" s="4" customFormat="1" ht="9.9499999999999993" customHeight="1" thickBot="1" x14ac:dyDescent="0.3">
      <c r="H10" s="148" t="s">
        <v>87</v>
      </c>
      <c r="I10" s="148"/>
      <c r="J10" s="148"/>
      <c r="K10" s="148"/>
      <c r="L10" s="148"/>
      <c r="M10" s="148"/>
      <c r="N10" s="148"/>
      <c r="O10" s="148"/>
      <c r="P10" s="148"/>
      <c r="Q10" s="7"/>
    </row>
    <row r="11" spans="1:18" s="4" customFormat="1" ht="15.75" thickBot="1" x14ac:dyDescent="0.3">
      <c r="A11" s="146" t="s">
        <v>11</v>
      </c>
      <c r="B11" s="146"/>
      <c r="C11" s="147"/>
      <c r="D11" s="5">
        <v>1015</v>
      </c>
      <c r="E11" s="6"/>
      <c r="H11" s="148"/>
      <c r="I11" s="148"/>
      <c r="J11" s="148"/>
      <c r="K11" s="148"/>
      <c r="L11" s="148"/>
      <c r="M11" s="148"/>
      <c r="N11" s="148"/>
      <c r="O11" s="148"/>
      <c r="P11" s="148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47" t="s">
        <v>84</v>
      </c>
      <c r="B13" s="177"/>
      <c r="C13" s="178"/>
      <c r="D13" s="127" t="s">
        <v>76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8" t="s">
        <v>12</v>
      </c>
      <c r="B16" s="159"/>
      <c r="C16" s="160"/>
      <c r="D16" s="8">
        <f>IF(D7="2023-1",(IF(D9="GUADELOUPE",'REFENRENTIEL 1 MIDI'!M6,IF(D9="MARTINIQUE",'REFENRENTIEL 1 MIDI'!M7,IF(D9="GUYANE",'REFENRENTIEL 1 MIDI'!M8,IF(D9="REUNION",'REFENRENTIEL 1 MIDI'!M9,IF(D9="MAYOTTE",'REFENRENTIEL 1 MIDI'!M10)))))),IF(D7="2023-2",(IF(D9="GUADELOUPE",'REFENRENTIEL 1 MIDI'!M15,IF(D9="MARTINIQUE",'REFENRENTIEL 1 MIDI'!M16,IF(D9="GUYANE",'REFENRENTIEL 1 MIDI'!M17,IF(D9="REUNION",'REFENRENTIEL 1 MIDI'!M18,IF(D9="MAYOTTE",'REFENRENTIEL 1 MIDI'!M19)))))),IF(D7="2023-3",(IF(D9="GUADELOUPE",'REFENRENTIEL 1 MIDI'!M24,IF(D9="MARTINIQUE",'REFENRENTIEL 1 MIDI'!M25,IF(D9="GUYANE",'REFENRENTIEL 1 MIDI'!M26,IF(D9="REUNION",'REFENRENTIEL 1 MIDI'!M27,IF(D9="MAYOTTE",'REFENRENTIEL 1 MIDI'!M28)))))))))</f>
        <v>60</v>
      </c>
      <c r="E16" s="9" t="s">
        <v>13</v>
      </c>
      <c r="K16" s="158" t="s">
        <v>12</v>
      </c>
      <c r="L16" s="159"/>
      <c r="M16" s="160"/>
      <c r="N16" s="8">
        <f>$D$16</f>
        <v>60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5" t="s">
        <v>94</v>
      </c>
      <c r="B18" s="162" t="s">
        <v>15</v>
      </c>
      <c r="C18" s="164" t="s">
        <v>16</v>
      </c>
      <c r="D18" s="166" t="s">
        <v>17</v>
      </c>
      <c r="F18" s="168" t="s">
        <v>18</v>
      </c>
      <c r="G18" s="168" t="s">
        <v>81</v>
      </c>
      <c r="H18" s="168" t="s">
        <v>82</v>
      </c>
      <c r="I18" s="168" t="s">
        <v>20</v>
      </c>
      <c r="K18" s="170" t="s">
        <v>95</v>
      </c>
      <c r="L18" s="173" t="s">
        <v>15</v>
      </c>
      <c r="M18" s="173" t="s">
        <v>16</v>
      </c>
      <c r="N18" s="174" t="s">
        <v>17</v>
      </c>
      <c r="O18" s="175" t="s">
        <v>18</v>
      </c>
      <c r="P18" s="175" t="s">
        <v>81</v>
      </c>
      <c r="Q18" s="175" t="s">
        <v>82</v>
      </c>
      <c r="R18" s="175" t="s">
        <v>20</v>
      </c>
    </row>
    <row r="19" spans="1:18" s="4" customFormat="1" ht="22.5" customHeight="1" thickBot="1" x14ac:dyDescent="0.3">
      <c r="A19" s="185"/>
      <c r="B19" s="163"/>
      <c r="C19" s="165"/>
      <c r="D19" s="167"/>
      <c r="F19" s="169"/>
      <c r="G19" s="169"/>
      <c r="H19" s="169"/>
      <c r="I19" s="169"/>
      <c r="K19" s="170"/>
      <c r="L19" s="173"/>
      <c r="M19" s="173"/>
      <c r="N19" s="174"/>
      <c r="O19" s="176"/>
      <c r="P19" s="175"/>
      <c r="Q19" s="175"/>
      <c r="R19" s="175"/>
    </row>
    <row r="20" spans="1:18" s="4" customFormat="1" ht="27.75" customHeight="1" x14ac:dyDescent="0.25">
      <c r="A20" s="185"/>
      <c r="B20" s="12">
        <v>1</v>
      </c>
      <c r="C20" s="13" t="s">
        <v>21</v>
      </c>
      <c r="D20" s="140">
        <v>0.1</v>
      </c>
      <c r="E20" s="14"/>
      <c r="F20" s="15"/>
      <c r="G20" s="130">
        <f>IF(D$7="2023-1",D20*'REFERENTIEL 2 MATIN&amp;GOUTER '!K3,IF(D$7="2023-2",D20*'REFERENTIEL 2 MATIN&amp;GOUTER '!K11,IF(D$7="2023-3",D20*'REFERENTIEL 2 MATIN&amp;GOUTER '!K19,"")))</f>
        <v>0.29100000000000004</v>
      </c>
      <c r="H20" s="130">
        <f>IF(D$7="2023-1",D20*'REFERENTIEL 2 MATIN&amp;GOUTER '!L3,IF(D$7="2023-2",D20*'REFERENTIEL 2 MATIN&amp;GOUTER '!L11,IF(D$7="2023-3",D20*'REFERENTIEL 2 MATIN&amp;GOUTER '!L19,"")))</f>
        <v>0.36699999999999999</v>
      </c>
      <c r="I20" s="131" t="str">
        <f>IF(OR(F20="",$D$13=""),"",IF($D$13="Hors SIQO",F20*G20*$D$11,F20*H20*$D$11))</f>
        <v/>
      </c>
      <c r="J20" s="14"/>
      <c r="K20" s="170"/>
      <c r="L20" s="16">
        <v>5</v>
      </c>
      <c r="M20" s="17" t="s">
        <v>22</v>
      </c>
      <c r="N20" s="141">
        <v>0.125</v>
      </c>
      <c r="O20" s="15"/>
      <c r="P20" s="132">
        <f>IF(D$7="2023-1",N20*'REFERENTIEL 2 MATIN&amp;GOUTER '!K6,IF(D$7="2023-2",N20*'REFERENTIEL 2 MATIN&amp;GOUTER '!K14,IF(D$7="2023-3",N20*'REFERENTIEL 2 MATIN&amp;GOUTER '!K22,"")))</f>
        <v>0.13375000000000001</v>
      </c>
      <c r="Q20" s="132">
        <f>IF(D$7="2023-1",N20*'REFERENTIEL 2 MATIN&amp;GOUTER '!L6,IF(D$7="2023-2",N20*'REFERENTIEL 2 MATIN&amp;GOUTER '!L14,IF(D$7="2023-3",N20*'REFERENTIEL 2 MATIN&amp;GOUTER '!L22,"")))</f>
        <v>0.19125</v>
      </c>
      <c r="R20" s="137" t="str">
        <f>IF(OR(O20="",$D$13=""),"",IF($D$13="Hors SIQO",O20*P20*$D$11,O20*Q20*$D$11))</f>
        <v/>
      </c>
    </row>
    <row r="21" spans="1:18" s="14" customFormat="1" ht="26.25" customHeight="1" x14ac:dyDescent="0.25">
      <c r="A21" s="185"/>
      <c r="B21" s="12">
        <v>2</v>
      </c>
      <c r="C21" s="13" t="s">
        <v>23</v>
      </c>
      <c r="D21" s="140">
        <v>0.1</v>
      </c>
      <c r="F21" s="18"/>
      <c r="G21" s="130">
        <f>IF(D$7="2023-1",D21*'REFERENTIEL 2 MATIN&amp;GOUTER '!K4,IF(D$7="2023-2",D21*'REFERENTIEL 2 MATIN&amp;GOUTER '!K12,IF(D$7="2023-3",D21*'REFERENTIEL 2 MATIN&amp;GOUTER '!K20,"")))</f>
        <v>0.26700000000000002</v>
      </c>
      <c r="H21" s="130">
        <f>IF(D$7="2023-1",D21*'REFERENTIEL 2 MATIN&amp;GOUTER '!L4,IF(D$7="2023-2",D21*'REFERENTIEL 2 MATIN&amp;GOUTER '!L12,IF(D$7="2023-3",D21*'REFERENTIEL 2 MATIN&amp;GOUTER '!L20,"")))</f>
        <v>0.35899999999999999</v>
      </c>
      <c r="I21" s="131" t="str">
        <f>IF(OR(F21="",$D$13=""),"",IF($D$13="Hors SIQO",F21*G21*$D$11,F21*H21*$D$11))</f>
        <v/>
      </c>
      <c r="K21" s="170"/>
      <c r="L21" s="19">
        <v>6</v>
      </c>
      <c r="M21" s="17" t="s">
        <v>24</v>
      </c>
      <c r="N21" s="141">
        <v>0.125</v>
      </c>
      <c r="O21" s="18"/>
      <c r="P21" s="132">
        <f>IF(D$7="2023-1",N21*'REFERENTIEL 2 MATIN&amp;GOUTER '!K7,IF(D$7="2023-2",N21*'REFERENTIEL 2 MATIN&amp;GOUTER '!K15,IF(D$7="2023-3",N21*'REFERENTIEL 2 MATIN&amp;GOUTER '!K23,"")))</f>
        <v>0.26874999999999999</v>
      </c>
      <c r="Q21" s="132">
        <f>IF(D$7="2023-1",N21*'REFERENTIEL 2 MATIN&amp;GOUTER '!L7,IF(D$7="2023-2",N21*'REFERENTIEL 2 MATIN&amp;GOUTER '!L15,IF(D$7="2023-3",N21*'REFERENTIEL 2 MATIN&amp;GOUTER '!L23,"")))</f>
        <v>0.45</v>
      </c>
      <c r="R21" s="137" t="str">
        <f>IF(OR(O21="",$D$13=""),"",IF($D$13="Hors SIQO",O21*P21*$D$11,O21*Q21*$D$11))</f>
        <v/>
      </c>
    </row>
    <row r="22" spans="1:18" s="14" customFormat="1" ht="45.75" thickBot="1" x14ac:dyDescent="0.3">
      <c r="A22" s="185"/>
      <c r="B22" s="12">
        <v>3</v>
      </c>
      <c r="C22" s="20" t="s">
        <v>25</v>
      </c>
      <c r="D22" s="140">
        <v>0.1</v>
      </c>
      <c r="E22" s="21"/>
      <c r="F22" s="22"/>
      <c r="G22" s="130">
        <f>IF(D$7="2023-1",D22*'REFERENTIEL 2 MATIN&amp;GOUTER '!K5,IF(D$7="2023-2",D22*'REFERENTIEL 2 MATIN&amp;GOUTER '!K13,IF(D$7="2023-3",D22*'REFERENTIEL 2 MATIN&amp;GOUTER '!K21,"")))</f>
        <v>0.75900000000000001</v>
      </c>
      <c r="H22" s="130">
        <f>IF(D$7="2023-1",D22*'REFERENTIEL 2 MATIN&amp;GOUTER '!L5,IF(D$7="2023-2",D22*'REFERENTIEL 2 MATIN&amp;GOUTER '!L13,IF(D$7="2023-3",D22*'REFERENTIEL 2 MATIN&amp;GOUTER '!L21,"")))</f>
        <v>0.96899999999999997</v>
      </c>
      <c r="I22" s="131" t="str">
        <f>IF(OR(F22="",$D$13=""),"",IF($D$13="Hors SIQO",F22*G22*$D$11,F22*H22*$D$11))</f>
        <v/>
      </c>
      <c r="K22" s="170"/>
      <c r="L22" s="19">
        <v>7</v>
      </c>
      <c r="M22" s="17" t="s">
        <v>26</v>
      </c>
      <c r="N22" s="141">
        <v>0.06</v>
      </c>
      <c r="O22" s="18"/>
      <c r="P22" s="132">
        <f>IF(D$7="2023-1",N22*'REFERENTIEL 2 MATIN&amp;GOUTER '!K8,IF(D$7="2023-2",N22*'REFERENTIEL 2 MATIN&amp;GOUTER '!K16,IF(D$7="2023-3",N22*'REFERENTIEL 2 MATIN&amp;GOUTER '!K24,"")))</f>
        <v>0.19739999999999999</v>
      </c>
      <c r="Q22" s="132">
        <f>IF(D$7="2023-1",N22*'REFERENTIEL 2 MATIN&amp;GOUTER '!L8,IF(D$7="2023-2",N22*'REFERENTIEL 2 MATIN&amp;GOUTER '!L16,IF(D$7="2023-3",N22*'REFERENTIEL 2 MATIN&amp;GOUTER '!L24,"")))</f>
        <v>0.33960000000000001</v>
      </c>
      <c r="R22" s="137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25"/>
      <c r="H23" s="25"/>
      <c r="I23" s="95">
        <f>SUM(I20:I22)</f>
        <v>0</v>
      </c>
      <c r="J23" s="23"/>
      <c r="K23" s="170"/>
      <c r="L23" s="19">
        <v>8</v>
      </c>
      <c r="M23" s="17" t="s">
        <v>28</v>
      </c>
      <c r="N23" s="141">
        <v>0.03</v>
      </c>
      <c r="O23" s="22">
        <v>56</v>
      </c>
      <c r="P23" s="132">
        <f>IF(D$7="2023-1",N23*'REFERENTIEL 2 MATIN&amp;GOUTER '!K9,IF(D$7="2023-2",N23*'REFERENTIEL 2 MATIN&amp;GOUTER '!K17,IF(D$7="2023-3",N23*'REFERENTIEL 2 MATIN&amp;GOUTER '!K25,"")))</f>
        <v>0.32669999999999999</v>
      </c>
      <c r="Q23" s="132">
        <f>IF(D$7="2023-1",N23*'REFERENTIEL 2 MATIN&amp;GOUTER '!L9,IF(D$7="2023-2",N23*'REFERENTIEL 2 MATIN&amp;GOUTER '!L17,IF(D$7="2023-3",N23*'REFERENTIEL 2 MATIN&amp;GOUTER '!L25,"")))</f>
        <v>0.54689999999999994</v>
      </c>
      <c r="R23" s="137">
        <f>IF(OR(O23="",$D$13=""),"",IF($D$13="Hors SIQO",O23*P23*$D$11,O23*Q23*$D$11))</f>
        <v>18569.628000000001</v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56</v>
      </c>
      <c r="P24" s="25"/>
      <c r="Q24" s="25"/>
      <c r="R24" s="96">
        <f>SUM(R20:R23)</f>
        <v>18569.628000000001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71" t="str">
        <f>IF(OR(F23&gt;D16, O24&gt;N16),"Attention, vos distributions dépassent le maximum aidé.","")</f>
        <v/>
      </c>
      <c r="D26" s="171"/>
      <c r="E26" s="171"/>
      <c r="F26" s="171"/>
      <c r="G26" s="171"/>
      <c r="H26" s="171"/>
      <c r="I26" s="171"/>
      <c r="K26" s="30"/>
      <c r="L26" s="172" t="str">
        <f>IF(OR(N20&gt;0.125,N21&gt;0.125,N22&gt;0.06,N23&gt;0.03),"Attention, les portions sont plafonnées aux portions recommandées","")</f>
        <v/>
      </c>
      <c r="M26" s="172"/>
      <c r="N26" s="172"/>
      <c r="O26" s="172"/>
      <c r="P26" s="172"/>
      <c r="Q26" s="172"/>
      <c r="R26" s="172"/>
    </row>
    <row r="27" spans="1:18" s="4" customFormat="1" x14ac:dyDescent="0.25">
      <c r="A27" s="27"/>
      <c r="C27" s="171"/>
      <c r="D27" s="171"/>
      <c r="E27" s="171"/>
      <c r="F27" s="171"/>
      <c r="G27" s="171"/>
      <c r="H27" s="171"/>
      <c r="I27" s="171"/>
      <c r="L27" s="172"/>
      <c r="M27" s="172"/>
      <c r="N27" s="172"/>
      <c r="O27" s="172"/>
      <c r="P27" s="172"/>
      <c r="Q27" s="172"/>
      <c r="R27" s="172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18569.628000000001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/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dataConsolidate/>
  <mergeCells count="29">
    <mergeCell ref="A1:R1"/>
    <mergeCell ref="A2:R4"/>
    <mergeCell ref="A5:R5"/>
    <mergeCell ref="A7:C7"/>
    <mergeCell ref="H8:P9"/>
    <mergeCell ref="A9:C9"/>
    <mergeCell ref="A18:A22"/>
    <mergeCell ref="B18:B19"/>
    <mergeCell ref="C18:C19"/>
    <mergeCell ref="D18:D19"/>
    <mergeCell ref="F18:F19"/>
    <mergeCell ref="H10:P11"/>
    <mergeCell ref="A11:C11"/>
    <mergeCell ref="A13:C13"/>
    <mergeCell ref="A16:C16"/>
    <mergeCell ref="K16:M16"/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  <x14:dataValidation type="list" allowBlank="1" showInputMessage="1" showErrorMessage="1">
          <x14:formula1>
            <xm:f>'REFENRENTIEL 1 MIDI'!$C$2:$C$3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31"/>
  <sheetViews>
    <sheetView workbookViewId="0">
      <selection activeCell="N15" sqref="N15"/>
    </sheetView>
  </sheetViews>
  <sheetFormatPr baseColWidth="10" defaultColWidth="11.42578125" defaultRowHeight="15" x14ac:dyDescent="0.25"/>
  <cols>
    <col min="1" max="3" width="11.42578125" style="39"/>
    <col min="4" max="4" width="7.42578125" style="39" customWidth="1"/>
    <col min="5" max="6" width="5.7109375" style="39" customWidth="1"/>
    <col min="7" max="7" width="46.7109375" style="39" customWidth="1"/>
    <col min="8" max="8" width="10.7109375" style="39" customWidth="1"/>
    <col min="9" max="9" width="12.42578125" style="39" customWidth="1"/>
    <col min="10" max="16384" width="11.42578125" style="39"/>
  </cols>
  <sheetData>
    <row r="1" spans="1:13" ht="15.75" thickBot="1" x14ac:dyDescent="0.3">
      <c r="A1" s="198" t="s">
        <v>30</v>
      </c>
      <c r="B1" s="198"/>
      <c r="C1" s="37" t="s">
        <v>31</v>
      </c>
      <c r="D1" s="38"/>
      <c r="E1" s="39" t="s">
        <v>90</v>
      </c>
      <c r="F1" s="186" t="s">
        <v>32</v>
      </c>
      <c r="G1" s="187"/>
      <c r="H1" s="190" t="s">
        <v>33</v>
      </c>
      <c r="I1" s="40" t="s">
        <v>34</v>
      </c>
      <c r="J1" s="41" t="s">
        <v>35</v>
      </c>
      <c r="L1" s="42" t="s">
        <v>31</v>
      </c>
      <c r="M1" s="43" t="s">
        <v>89</v>
      </c>
    </row>
    <row r="2" spans="1:13" ht="15.75" thickBot="1" x14ac:dyDescent="0.3">
      <c r="A2" s="44" t="s">
        <v>36</v>
      </c>
      <c r="B2" s="44" t="s">
        <v>15</v>
      </c>
      <c r="C2" s="45" t="s">
        <v>99</v>
      </c>
      <c r="F2" s="188"/>
      <c r="G2" s="189"/>
      <c r="H2" s="191"/>
      <c r="I2" s="46" t="s">
        <v>37</v>
      </c>
      <c r="J2" s="47" t="s">
        <v>37</v>
      </c>
      <c r="L2" s="48" t="s">
        <v>48</v>
      </c>
      <c r="M2" s="49">
        <v>83</v>
      </c>
    </row>
    <row r="3" spans="1:13" ht="15" customHeight="1" thickBot="1" x14ac:dyDescent="0.3">
      <c r="A3" s="50" t="s">
        <v>9</v>
      </c>
      <c r="B3" s="50">
        <v>1</v>
      </c>
      <c r="C3" s="50" t="s">
        <v>100</v>
      </c>
      <c r="E3" s="192" t="s">
        <v>38</v>
      </c>
      <c r="F3" s="51">
        <v>1</v>
      </c>
      <c r="G3" s="52" t="s">
        <v>21</v>
      </c>
      <c r="H3" s="53">
        <v>0.1</v>
      </c>
      <c r="I3" s="54">
        <v>1.1100000000000001</v>
      </c>
      <c r="J3" s="55">
        <v>1.2</v>
      </c>
      <c r="L3" s="56" t="s">
        <v>49</v>
      </c>
      <c r="M3" s="49">
        <v>83</v>
      </c>
    </row>
    <row r="4" spans="1:13" ht="15" customHeight="1" thickBot="1" x14ac:dyDescent="0.3">
      <c r="A4" s="50" t="s">
        <v>39</v>
      </c>
      <c r="B4" s="50">
        <v>2</v>
      </c>
      <c r="C4" s="50" t="s">
        <v>101</v>
      </c>
      <c r="E4" s="193"/>
      <c r="F4" s="58">
        <v>2</v>
      </c>
      <c r="G4" s="59" t="s">
        <v>23</v>
      </c>
      <c r="H4" s="53">
        <v>0.1</v>
      </c>
      <c r="I4" s="61">
        <v>1.25</v>
      </c>
      <c r="J4" s="62">
        <v>1.35</v>
      </c>
      <c r="L4" s="56" t="s">
        <v>50</v>
      </c>
      <c r="M4" s="49">
        <v>83</v>
      </c>
    </row>
    <row r="5" spans="1:13" ht="15" customHeight="1" thickBot="1" x14ac:dyDescent="0.3">
      <c r="A5" s="63" t="s">
        <v>40</v>
      </c>
      <c r="B5" s="50">
        <v>3</v>
      </c>
      <c r="C5" s="50"/>
      <c r="E5" s="194"/>
      <c r="F5" s="64">
        <v>3</v>
      </c>
      <c r="G5" s="65" t="s">
        <v>25</v>
      </c>
      <c r="H5" s="53">
        <v>0.1</v>
      </c>
      <c r="I5" s="67">
        <v>2.3199999999999998</v>
      </c>
      <c r="J5" s="68">
        <v>2.52</v>
      </c>
      <c r="L5" s="56" t="s">
        <v>51</v>
      </c>
      <c r="M5" s="57">
        <v>82</v>
      </c>
    </row>
    <row r="6" spans="1:13" ht="15" customHeight="1" x14ac:dyDescent="0.25">
      <c r="A6" s="50" t="s">
        <v>41</v>
      </c>
      <c r="B6" s="50">
        <v>4</v>
      </c>
      <c r="C6" s="50"/>
      <c r="E6" s="195" t="s">
        <v>42</v>
      </c>
      <c r="F6" s="69">
        <v>5</v>
      </c>
      <c r="G6" s="70" t="s">
        <v>22</v>
      </c>
      <c r="H6" s="71">
        <v>0.125</v>
      </c>
      <c r="I6" s="72">
        <v>1.34</v>
      </c>
      <c r="J6" s="73">
        <v>1.46</v>
      </c>
      <c r="L6" s="56" t="s">
        <v>52</v>
      </c>
      <c r="M6" s="57">
        <v>83</v>
      </c>
    </row>
    <row r="7" spans="1:13" ht="15" customHeight="1" x14ac:dyDescent="0.25">
      <c r="A7" s="50" t="s">
        <v>43</v>
      </c>
      <c r="B7" s="50">
        <v>5</v>
      </c>
      <c r="C7" s="50"/>
      <c r="E7" s="196"/>
      <c r="F7" s="74">
        <v>6</v>
      </c>
      <c r="G7" s="75" t="s">
        <v>24</v>
      </c>
      <c r="H7" s="76">
        <v>0.125</v>
      </c>
      <c r="I7" s="77">
        <v>1.26</v>
      </c>
      <c r="J7" s="78">
        <v>1.38</v>
      </c>
      <c r="L7" s="56" t="s">
        <v>53</v>
      </c>
      <c r="M7" s="57">
        <v>83</v>
      </c>
    </row>
    <row r="8" spans="1:13" x14ac:dyDescent="0.25">
      <c r="A8" s="50" t="s">
        <v>44</v>
      </c>
      <c r="B8" s="50">
        <v>6</v>
      </c>
      <c r="C8" s="50"/>
      <c r="E8" s="196"/>
      <c r="F8" s="74">
        <v>7</v>
      </c>
      <c r="G8" s="75" t="s">
        <v>45</v>
      </c>
      <c r="H8" s="79">
        <v>0.06</v>
      </c>
      <c r="I8" s="77">
        <v>2.09</v>
      </c>
      <c r="J8" s="78">
        <v>2.27</v>
      </c>
      <c r="L8" s="56" t="s">
        <v>54</v>
      </c>
      <c r="M8" s="57">
        <v>83</v>
      </c>
    </row>
    <row r="9" spans="1:13" x14ac:dyDescent="0.25">
      <c r="A9" s="50" t="s">
        <v>46</v>
      </c>
      <c r="B9" s="50">
        <v>7</v>
      </c>
      <c r="C9" s="50"/>
      <c r="E9" s="197"/>
      <c r="F9" s="74">
        <v>8</v>
      </c>
      <c r="G9" s="75" t="s">
        <v>28</v>
      </c>
      <c r="H9" s="76">
        <v>0.03</v>
      </c>
      <c r="I9" s="77">
        <v>6.52</v>
      </c>
      <c r="J9" s="78">
        <v>7.09</v>
      </c>
      <c r="L9" s="56" t="s">
        <v>55</v>
      </c>
      <c r="M9" s="57">
        <v>93</v>
      </c>
    </row>
    <row r="10" spans="1:13" ht="15.75" thickBot="1" x14ac:dyDescent="0.3">
      <c r="A10" s="50" t="s">
        <v>80</v>
      </c>
      <c r="B10" s="50">
        <v>8</v>
      </c>
      <c r="C10" s="50"/>
      <c r="E10" s="39" t="s">
        <v>91</v>
      </c>
      <c r="L10" s="80" t="s">
        <v>56</v>
      </c>
      <c r="M10" s="81">
        <v>86</v>
      </c>
    </row>
    <row r="11" spans="1:13" ht="15.75" thickBot="1" x14ac:dyDescent="0.3">
      <c r="A11" s="50" t="s">
        <v>47</v>
      </c>
      <c r="B11" s="50">
        <v>9</v>
      </c>
      <c r="C11" s="50"/>
      <c r="E11" s="192" t="s">
        <v>38</v>
      </c>
      <c r="F11" s="51">
        <v>1</v>
      </c>
      <c r="G11" s="52" t="s">
        <v>21</v>
      </c>
      <c r="H11" s="53">
        <v>0.1</v>
      </c>
      <c r="I11" s="54">
        <v>1.1200000000000001</v>
      </c>
      <c r="J11" s="55">
        <v>1.22</v>
      </c>
      <c r="L11" s="82" t="s">
        <v>57</v>
      </c>
      <c r="M11" s="83">
        <v>71</v>
      </c>
    </row>
    <row r="12" spans="1:13" ht="15.75" thickBot="1" x14ac:dyDescent="0.3">
      <c r="E12" s="193"/>
      <c r="F12" s="58">
        <v>2</v>
      </c>
      <c r="G12" s="59" t="s">
        <v>23</v>
      </c>
      <c r="H12" s="53">
        <v>0.1</v>
      </c>
      <c r="I12" s="61">
        <v>1.26</v>
      </c>
      <c r="J12" s="62">
        <v>1.37</v>
      </c>
      <c r="L12" s="84" t="s">
        <v>58</v>
      </c>
      <c r="M12" s="85">
        <v>72</v>
      </c>
    </row>
    <row r="13" spans="1:13" ht="15.75" thickBot="1" x14ac:dyDescent="0.3">
      <c r="E13" s="194"/>
      <c r="F13" s="64">
        <v>3</v>
      </c>
      <c r="G13" s="65" t="s">
        <v>25</v>
      </c>
      <c r="H13" s="53">
        <v>0.1</v>
      </c>
      <c r="I13" s="67">
        <v>2.34</v>
      </c>
      <c r="J13" s="68">
        <v>2.54</v>
      </c>
      <c r="L13" s="84" t="s">
        <v>59</v>
      </c>
      <c r="M13" s="85">
        <v>65</v>
      </c>
    </row>
    <row r="14" spans="1:13" x14ac:dyDescent="0.25">
      <c r="E14" s="195" t="s">
        <v>42</v>
      </c>
      <c r="F14" s="69">
        <v>5</v>
      </c>
      <c r="G14" s="70" t="s">
        <v>22</v>
      </c>
      <c r="H14" s="71">
        <v>0.125</v>
      </c>
      <c r="I14" s="72">
        <v>1.4</v>
      </c>
      <c r="J14" s="72">
        <v>1.53</v>
      </c>
      <c r="L14" s="84" t="s">
        <v>60</v>
      </c>
      <c r="M14" s="85">
        <v>72</v>
      </c>
    </row>
    <row r="15" spans="1:13" x14ac:dyDescent="0.25">
      <c r="E15" s="196"/>
      <c r="F15" s="74">
        <v>6</v>
      </c>
      <c r="G15" s="75" t="s">
        <v>24</v>
      </c>
      <c r="H15" s="76">
        <v>0.125</v>
      </c>
      <c r="I15" s="77">
        <v>1.33</v>
      </c>
      <c r="J15" s="77">
        <v>1.45</v>
      </c>
      <c r="L15" s="84" t="s">
        <v>61</v>
      </c>
      <c r="M15" s="85">
        <v>58</v>
      </c>
    </row>
    <row r="16" spans="1:13" x14ac:dyDescent="0.25">
      <c r="E16" s="196"/>
      <c r="F16" s="74">
        <v>7</v>
      </c>
      <c r="G16" s="75" t="s">
        <v>45</v>
      </c>
      <c r="H16" s="79">
        <v>0.06</v>
      </c>
      <c r="I16" s="77">
        <v>2.1800000000000002</v>
      </c>
      <c r="J16" s="77">
        <v>2.37</v>
      </c>
      <c r="L16" s="84" t="s">
        <v>62</v>
      </c>
      <c r="M16" s="85">
        <v>61</v>
      </c>
    </row>
    <row r="17" spans="5:13" x14ac:dyDescent="0.25">
      <c r="E17" s="197"/>
      <c r="F17" s="74">
        <v>8</v>
      </c>
      <c r="G17" s="75" t="s">
        <v>28</v>
      </c>
      <c r="H17" s="76">
        <v>0.03</v>
      </c>
      <c r="I17" s="77">
        <v>6.75</v>
      </c>
      <c r="J17" s="77">
        <v>7.34</v>
      </c>
      <c r="L17" s="84" t="s">
        <v>63</v>
      </c>
      <c r="M17" s="85">
        <v>69</v>
      </c>
    </row>
    <row r="18" spans="5:13" ht="15.75" thickBot="1" x14ac:dyDescent="0.3">
      <c r="E18" s="39" t="s">
        <v>93</v>
      </c>
      <c r="L18" s="84" t="s">
        <v>64</v>
      </c>
      <c r="M18" s="85">
        <v>60</v>
      </c>
    </row>
    <row r="19" spans="5:13" ht="15.75" thickBot="1" x14ac:dyDescent="0.3">
      <c r="E19" s="192" t="s">
        <v>38</v>
      </c>
      <c r="F19" s="51">
        <v>1</v>
      </c>
      <c r="G19" s="52" t="s">
        <v>21</v>
      </c>
      <c r="H19" s="53">
        <v>0.1</v>
      </c>
      <c r="I19" s="54"/>
      <c r="J19" s="55"/>
      <c r="L19" s="86" t="s">
        <v>65</v>
      </c>
      <c r="M19" s="87">
        <v>66</v>
      </c>
    </row>
    <row r="20" spans="5:13" ht="15.75" thickBot="1" x14ac:dyDescent="0.3">
      <c r="E20" s="193"/>
      <c r="F20" s="58">
        <v>2</v>
      </c>
      <c r="G20" s="59" t="s">
        <v>23</v>
      </c>
      <c r="H20" s="53">
        <v>0.1</v>
      </c>
      <c r="I20" s="61"/>
      <c r="J20" s="62"/>
      <c r="L20" s="88" t="s">
        <v>66</v>
      </c>
      <c r="M20" s="89"/>
    </row>
    <row r="21" spans="5:13" ht="15.75" thickBot="1" x14ac:dyDescent="0.3">
      <c r="E21" s="194"/>
      <c r="F21" s="64">
        <v>3</v>
      </c>
      <c r="G21" s="65" t="s">
        <v>25</v>
      </c>
      <c r="H21" s="53">
        <v>0.1</v>
      </c>
      <c r="I21" s="67"/>
      <c r="J21" s="68"/>
      <c r="L21" s="90" t="s">
        <v>67</v>
      </c>
      <c r="M21" s="91"/>
    </row>
    <row r="22" spans="5:13" x14ac:dyDescent="0.25">
      <c r="E22" s="195" t="s">
        <v>42</v>
      </c>
      <c r="F22" s="69">
        <v>5</v>
      </c>
      <c r="G22" s="70" t="s">
        <v>22</v>
      </c>
      <c r="H22" s="71">
        <v>0.125</v>
      </c>
      <c r="I22" s="72"/>
      <c r="J22" s="72"/>
      <c r="L22" s="90" t="s">
        <v>68</v>
      </c>
      <c r="M22" s="91"/>
    </row>
    <row r="23" spans="5:13" x14ac:dyDescent="0.25">
      <c r="E23" s="196"/>
      <c r="F23" s="74">
        <v>6</v>
      </c>
      <c r="G23" s="75" t="s">
        <v>24</v>
      </c>
      <c r="H23" s="76">
        <v>0.125</v>
      </c>
      <c r="I23" s="77"/>
      <c r="J23" s="77"/>
      <c r="L23" s="90" t="s">
        <v>69</v>
      </c>
      <c r="M23" s="91"/>
    </row>
    <row r="24" spans="5:13" x14ac:dyDescent="0.25">
      <c r="E24" s="196"/>
      <c r="F24" s="74">
        <v>7</v>
      </c>
      <c r="G24" s="75" t="s">
        <v>45</v>
      </c>
      <c r="H24" s="79">
        <v>0.06</v>
      </c>
      <c r="I24" s="77"/>
      <c r="J24" s="77"/>
      <c r="L24" s="90" t="s">
        <v>70</v>
      </c>
      <c r="M24" s="91"/>
    </row>
    <row r="25" spans="5:13" x14ac:dyDescent="0.25">
      <c r="E25" s="197"/>
      <c r="F25" s="74">
        <v>8</v>
      </c>
      <c r="G25" s="75" t="s">
        <v>28</v>
      </c>
      <c r="H25" s="76">
        <v>0.03</v>
      </c>
      <c r="I25" s="77"/>
      <c r="J25" s="77"/>
      <c r="L25" s="90" t="s">
        <v>71</v>
      </c>
      <c r="M25" s="91"/>
    </row>
    <row r="26" spans="5:13" x14ac:dyDescent="0.25">
      <c r="L26" s="90" t="s">
        <v>72</v>
      </c>
      <c r="M26" s="91"/>
    </row>
    <row r="27" spans="5:13" x14ac:dyDescent="0.25">
      <c r="L27" s="90" t="s">
        <v>73</v>
      </c>
      <c r="M27" s="91"/>
    </row>
    <row r="28" spans="5:13" ht="15.75" thickBot="1" x14ac:dyDescent="0.3">
      <c r="L28" s="92" t="s">
        <v>74</v>
      </c>
      <c r="M28" s="93"/>
    </row>
    <row r="29" spans="5:13" x14ac:dyDescent="0.25">
      <c r="L29" s="94"/>
    </row>
    <row r="30" spans="5:13" x14ac:dyDescent="0.25">
      <c r="L30" s="94"/>
      <c r="M30" s="94"/>
    </row>
    <row r="31" spans="5:13" x14ac:dyDescent="0.25">
      <c r="L31" s="94"/>
      <c r="M31" s="94"/>
    </row>
  </sheetData>
  <mergeCells count="9">
    <mergeCell ref="E22:E25"/>
    <mergeCell ref="E11:E13"/>
    <mergeCell ref="E14:E17"/>
    <mergeCell ref="A1:B1"/>
    <mergeCell ref="F1:G2"/>
    <mergeCell ref="H1:H2"/>
    <mergeCell ref="E3:E5"/>
    <mergeCell ref="E6:E9"/>
    <mergeCell ref="E19:E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O29"/>
  <sheetViews>
    <sheetView workbookViewId="0">
      <selection activeCell="L18" sqref="L18"/>
    </sheetView>
  </sheetViews>
  <sheetFormatPr baseColWidth="10" defaultColWidth="11.42578125" defaultRowHeight="15" x14ac:dyDescent="0.25"/>
  <cols>
    <col min="1" max="1" width="15.28515625" customWidth="1"/>
    <col min="5" max="6" width="5.7109375" style="39" customWidth="1"/>
    <col min="7" max="7" width="46.7109375" style="39" customWidth="1"/>
    <col min="8" max="8" width="10.7109375" style="39" customWidth="1"/>
    <col min="9" max="9" width="11.42578125" customWidth="1"/>
  </cols>
  <sheetData>
    <row r="1" spans="1:12" x14ac:dyDescent="0.25">
      <c r="A1" s="201" t="s">
        <v>30</v>
      </c>
      <c r="B1" s="201"/>
      <c r="C1" s="98" t="s">
        <v>31</v>
      </c>
      <c r="D1" s="99" t="s">
        <v>75</v>
      </c>
      <c r="E1" s="39" t="s">
        <v>90</v>
      </c>
      <c r="F1" s="186" t="s">
        <v>32</v>
      </c>
      <c r="G1" s="187"/>
      <c r="H1" s="190" t="s">
        <v>33</v>
      </c>
      <c r="I1" s="202" t="s">
        <v>34</v>
      </c>
      <c r="J1" s="203"/>
      <c r="K1" s="199" t="s">
        <v>35</v>
      </c>
      <c r="L1" s="200"/>
    </row>
    <row r="2" spans="1:12" ht="15.75" thickBot="1" x14ac:dyDescent="0.3">
      <c r="A2" s="100" t="s">
        <v>36</v>
      </c>
      <c r="B2" s="100" t="s">
        <v>15</v>
      </c>
      <c r="C2" s="101" t="s">
        <v>99</v>
      </c>
      <c r="D2" t="s">
        <v>76</v>
      </c>
      <c r="F2" s="188"/>
      <c r="G2" s="189"/>
      <c r="H2" s="191"/>
      <c r="I2" s="102" t="s">
        <v>77</v>
      </c>
      <c r="J2" s="103" t="s">
        <v>78</v>
      </c>
      <c r="K2" s="104" t="s">
        <v>77</v>
      </c>
      <c r="L2" s="105" t="s">
        <v>78</v>
      </c>
    </row>
    <row r="3" spans="1:12" ht="15" customHeight="1" x14ac:dyDescent="0.25">
      <c r="A3" s="106" t="s">
        <v>9</v>
      </c>
      <c r="B3" s="106">
        <v>1</v>
      </c>
      <c r="C3" s="106" t="s">
        <v>100</v>
      </c>
      <c r="D3" t="s">
        <v>79</v>
      </c>
      <c r="E3" s="192" t="s">
        <v>38</v>
      </c>
      <c r="F3" s="51">
        <v>1</v>
      </c>
      <c r="G3" s="52" t="s">
        <v>21</v>
      </c>
      <c r="H3" s="53">
        <v>100</v>
      </c>
      <c r="I3" s="107">
        <v>2.66</v>
      </c>
      <c r="J3" s="108">
        <v>3.36</v>
      </c>
      <c r="K3" s="109">
        <v>2.89</v>
      </c>
      <c r="L3" s="110">
        <v>3.65</v>
      </c>
    </row>
    <row r="4" spans="1:12" x14ac:dyDescent="0.25">
      <c r="A4" s="106" t="s">
        <v>39</v>
      </c>
      <c r="B4" s="106">
        <v>2</v>
      </c>
      <c r="C4" s="106" t="s">
        <v>101</v>
      </c>
      <c r="E4" s="193"/>
      <c r="F4" s="58">
        <v>2</v>
      </c>
      <c r="G4" s="59" t="s">
        <v>23</v>
      </c>
      <c r="H4" s="60">
        <v>100</v>
      </c>
      <c r="I4" s="111">
        <v>2.4300000000000002</v>
      </c>
      <c r="J4" s="112">
        <v>3.27</v>
      </c>
      <c r="K4" s="113">
        <v>2.64</v>
      </c>
      <c r="L4" s="114">
        <v>3.55</v>
      </c>
    </row>
    <row r="5" spans="1:12" ht="15.75" thickBot="1" x14ac:dyDescent="0.3">
      <c r="A5" s="106" t="s">
        <v>40</v>
      </c>
      <c r="B5" s="106">
        <v>3</v>
      </c>
      <c r="C5" s="106"/>
      <c r="E5" s="194"/>
      <c r="F5" s="64">
        <v>3</v>
      </c>
      <c r="G5" s="65" t="s">
        <v>25</v>
      </c>
      <c r="H5" s="66">
        <v>100</v>
      </c>
      <c r="I5" s="115">
        <v>6.91</v>
      </c>
      <c r="J5" s="116">
        <v>8.82</v>
      </c>
      <c r="K5" s="117">
        <v>7.52</v>
      </c>
      <c r="L5" s="118">
        <v>9.59</v>
      </c>
    </row>
    <row r="6" spans="1:12" ht="15" customHeight="1" x14ac:dyDescent="0.25">
      <c r="A6" s="106" t="s">
        <v>41</v>
      </c>
      <c r="B6" s="106">
        <v>4</v>
      </c>
      <c r="C6" s="106"/>
      <c r="E6" s="195" t="s">
        <v>42</v>
      </c>
      <c r="F6" s="69">
        <v>5</v>
      </c>
      <c r="G6" s="70" t="s">
        <v>22</v>
      </c>
      <c r="H6" s="71">
        <v>125</v>
      </c>
      <c r="I6" s="119">
        <v>0.94</v>
      </c>
      <c r="J6" s="128">
        <v>1.34</v>
      </c>
      <c r="K6" s="120">
        <v>1.03</v>
      </c>
      <c r="L6" s="110">
        <v>1.46</v>
      </c>
    </row>
    <row r="7" spans="1:12" x14ac:dyDescent="0.25">
      <c r="A7" s="106" t="s">
        <v>43</v>
      </c>
      <c r="B7" s="106">
        <v>5</v>
      </c>
      <c r="C7" s="106"/>
      <c r="E7" s="196"/>
      <c r="F7" s="74">
        <v>6</v>
      </c>
      <c r="G7" s="75" t="s">
        <v>24</v>
      </c>
      <c r="H7" s="76">
        <v>125</v>
      </c>
      <c r="I7" s="121">
        <v>1.88</v>
      </c>
      <c r="J7" s="112">
        <v>3.14</v>
      </c>
      <c r="K7" s="113">
        <v>2.04</v>
      </c>
      <c r="L7" s="123">
        <v>3.42</v>
      </c>
    </row>
    <row r="8" spans="1:12" x14ac:dyDescent="0.25">
      <c r="A8" s="106" t="s">
        <v>44</v>
      </c>
      <c r="B8" s="106">
        <v>6</v>
      </c>
      <c r="C8" s="106"/>
      <c r="E8" s="196"/>
      <c r="F8" s="74">
        <v>7</v>
      </c>
      <c r="G8" s="75" t="s">
        <v>45</v>
      </c>
      <c r="H8" s="79">
        <v>60</v>
      </c>
      <c r="I8" s="121">
        <v>2.9</v>
      </c>
      <c r="J8" s="112">
        <v>4.99</v>
      </c>
      <c r="K8" s="122">
        <v>3.15</v>
      </c>
      <c r="L8" s="123">
        <v>5.42</v>
      </c>
    </row>
    <row r="9" spans="1:12" x14ac:dyDescent="0.25">
      <c r="A9" s="106" t="s">
        <v>46</v>
      </c>
      <c r="B9" s="106">
        <v>7</v>
      </c>
      <c r="C9" s="106"/>
      <c r="E9" s="197"/>
      <c r="F9" s="74">
        <v>8</v>
      </c>
      <c r="G9" s="75" t="s">
        <v>83</v>
      </c>
      <c r="H9" s="76">
        <v>30</v>
      </c>
      <c r="I9" s="121">
        <v>9.67</v>
      </c>
      <c r="J9" s="112">
        <v>16.190000000000001</v>
      </c>
      <c r="K9" s="122">
        <v>10.52</v>
      </c>
      <c r="L9" s="123">
        <v>17.61</v>
      </c>
    </row>
    <row r="10" spans="1:12" ht="15.75" thickBot="1" x14ac:dyDescent="0.3">
      <c r="A10" s="106" t="s">
        <v>80</v>
      </c>
      <c r="B10" s="106">
        <v>8</v>
      </c>
      <c r="C10" s="106"/>
      <c r="E10" s="39" t="s">
        <v>91</v>
      </c>
    </row>
    <row r="11" spans="1:12" x14ac:dyDescent="0.25">
      <c r="A11" s="50" t="s">
        <v>47</v>
      </c>
      <c r="B11" s="50">
        <v>9</v>
      </c>
      <c r="E11" s="192" t="s">
        <v>38</v>
      </c>
      <c r="F11" s="51">
        <v>1</v>
      </c>
      <c r="G11" s="52" t="s">
        <v>21</v>
      </c>
      <c r="H11" s="53">
        <v>100</v>
      </c>
      <c r="I11" s="107">
        <v>2.67</v>
      </c>
      <c r="J11" s="108">
        <v>3.38</v>
      </c>
      <c r="K11" s="109">
        <v>2.91</v>
      </c>
      <c r="L11" s="110">
        <v>3.67</v>
      </c>
    </row>
    <row r="12" spans="1:12" x14ac:dyDescent="0.25">
      <c r="E12" s="193"/>
      <c r="F12" s="58">
        <v>2</v>
      </c>
      <c r="G12" s="59" t="s">
        <v>23</v>
      </c>
      <c r="H12" s="60">
        <v>100</v>
      </c>
      <c r="I12" s="111">
        <v>2.4500000000000002</v>
      </c>
      <c r="J12" s="112">
        <v>3.3</v>
      </c>
      <c r="K12" s="113">
        <v>2.67</v>
      </c>
      <c r="L12" s="114">
        <v>3.59</v>
      </c>
    </row>
    <row r="13" spans="1:12" ht="15.75" thickBot="1" x14ac:dyDescent="0.3">
      <c r="E13" s="194"/>
      <c r="F13" s="64">
        <v>3</v>
      </c>
      <c r="G13" s="65" t="s">
        <v>25</v>
      </c>
      <c r="H13" s="66">
        <v>100</v>
      </c>
      <c r="I13" s="115">
        <v>6.98</v>
      </c>
      <c r="J13" s="116">
        <v>8.91</v>
      </c>
      <c r="K13" s="117">
        <v>7.59</v>
      </c>
      <c r="L13" s="118">
        <v>9.69</v>
      </c>
    </row>
    <row r="14" spans="1:12" x14ac:dyDescent="0.25">
      <c r="E14" s="195" t="s">
        <v>42</v>
      </c>
      <c r="F14" s="69">
        <v>5</v>
      </c>
      <c r="G14" s="70" t="s">
        <v>22</v>
      </c>
      <c r="H14" s="71">
        <v>125</v>
      </c>
      <c r="I14" s="119">
        <v>0.99</v>
      </c>
      <c r="J14" s="128">
        <v>1.4</v>
      </c>
      <c r="K14" s="120">
        <v>1.07</v>
      </c>
      <c r="L14" s="110">
        <v>1.53</v>
      </c>
    </row>
    <row r="15" spans="1:12" x14ac:dyDescent="0.25">
      <c r="E15" s="196"/>
      <c r="F15" s="74">
        <v>6</v>
      </c>
      <c r="G15" s="75" t="s">
        <v>24</v>
      </c>
      <c r="H15" s="76">
        <v>125</v>
      </c>
      <c r="I15" s="121">
        <v>1.98</v>
      </c>
      <c r="J15" s="112">
        <v>3.31</v>
      </c>
      <c r="K15" s="113">
        <v>2.15</v>
      </c>
      <c r="L15" s="123">
        <v>3.6</v>
      </c>
    </row>
    <row r="16" spans="1:12" x14ac:dyDescent="0.25">
      <c r="E16" s="196"/>
      <c r="F16" s="74">
        <v>7</v>
      </c>
      <c r="G16" s="75" t="s">
        <v>45</v>
      </c>
      <c r="H16" s="79">
        <v>60</v>
      </c>
      <c r="I16" s="121">
        <v>3.03</v>
      </c>
      <c r="J16" s="112">
        <v>5.2</v>
      </c>
      <c r="K16" s="122">
        <v>3.29</v>
      </c>
      <c r="L16" s="123">
        <v>5.66</v>
      </c>
    </row>
    <row r="17" spans="5:15" x14ac:dyDescent="0.25">
      <c r="E17" s="197"/>
      <c r="F17" s="74">
        <v>8</v>
      </c>
      <c r="G17" s="75" t="s">
        <v>83</v>
      </c>
      <c r="H17" s="76">
        <v>30</v>
      </c>
      <c r="I17" s="121">
        <v>10.01</v>
      </c>
      <c r="J17" s="112">
        <v>16.760000000000002</v>
      </c>
      <c r="K17" s="122">
        <v>10.89</v>
      </c>
      <c r="L17" s="123">
        <v>18.23</v>
      </c>
    </row>
    <row r="18" spans="5:15" ht="15.75" thickBot="1" x14ac:dyDescent="0.3">
      <c r="E18" s="39" t="s">
        <v>93</v>
      </c>
    </row>
    <row r="19" spans="5:15" x14ac:dyDescent="0.25">
      <c r="E19" s="192" t="s">
        <v>38</v>
      </c>
      <c r="F19" s="51">
        <v>1</v>
      </c>
      <c r="G19" s="52" t="s">
        <v>21</v>
      </c>
      <c r="H19" s="53">
        <v>100</v>
      </c>
      <c r="I19" s="107"/>
      <c r="J19" s="108"/>
      <c r="K19" s="109"/>
      <c r="L19" s="110"/>
    </row>
    <row r="20" spans="5:15" x14ac:dyDescent="0.25">
      <c r="E20" s="193"/>
      <c r="F20" s="58">
        <v>2</v>
      </c>
      <c r="G20" s="59" t="s">
        <v>23</v>
      </c>
      <c r="H20" s="60">
        <v>100</v>
      </c>
      <c r="I20" s="111"/>
      <c r="J20" s="112"/>
      <c r="K20" s="113"/>
      <c r="L20" s="114"/>
    </row>
    <row r="21" spans="5:15" ht="15.75" thickBot="1" x14ac:dyDescent="0.3">
      <c r="E21" s="194"/>
      <c r="F21" s="64">
        <v>3</v>
      </c>
      <c r="G21" s="65" t="s">
        <v>25</v>
      </c>
      <c r="H21" s="66">
        <v>100</v>
      </c>
      <c r="I21" s="115"/>
      <c r="J21" s="116"/>
      <c r="K21" s="117"/>
      <c r="L21" s="118"/>
    </row>
    <row r="22" spans="5:15" x14ac:dyDescent="0.25">
      <c r="E22" s="195" t="s">
        <v>42</v>
      </c>
      <c r="F22" s="69">
        <v>5</v>
      </c>
      <c r="G22" s="70" t="s">
        <v>22</v>
      </c>
      <c r="H22" s="71">
        <v>125</v>
      </c>
      <c r="I22" s="119"/>
      <c r="J22" s="128"/>
      <c r="K22" s="120"/>
      <c r="L22" s="110"/>
    </row>
    <row r="23" spans="5:15" x14ac:dyDescent="0.25">
      <c r="E23" s="196"/>
      <c r="F23" s="74">
        <v>6</v>
      </c>
      <c r="G23" s="75" t="s">
        <v>24</v>
      </c>
      <c r="H23" s="76">
        <v>125</v>
      </c>
      <c r="I23" s="121"/>
      <c r="J23" s="112"/>
      <c r="K23" s="113"/>
      <c r="L23" s="123"/>
    </row>
    <row r="24" spans="5:15" x14ac:dyDescent="0.25">
      <c r="E24" s="196"/>
      <c r="F24" s="74">
        <v>7</v>
      </c>
      <c r="G24" s="75" t="s">
        <v>45</v>
      </c>
      <c r="H24" s="79">
        <v>60</v>
      </c>
      <c r="I24" s="121"/>
      <c r="J24" s="112"/>
      <c r="K24" s="122"/>
      <c r="L24" s="123"/>
    </row>
    <row r="25" spans="5:15" x14ac:dyDescent="0.25">
      <c r="E25" s="197"/>
      <c r="F25" s="74">
        <v>8</v>
      </c>
      <c r="G25" s="75" t="s">
        <v>83</v>
      </c>
      <c r="H25" s="76">
        <v>30</v>
      </c>
      <c r="I25" s="121"/>
      <c r="J25" s="112"/>
      <c r="K25" s="122"/>
      <c r="L25" s="123"/>
    </row>
    <row r="27" spans="5:15" x14ac:dyDescent="0.25">
      <c r="M27" s="124"/>
    </row>
    <row r="28" spans="5:15" x14ac:dyDescent="0.25">
      <c r="M28" s="124"/>
    </row>
    <row r="29" spans="5:15" x14ac:dyDescent="0.25">
      <c r="M29" s="124"/>
      <c r="N29" s="124"/>
      <c r="O29" s="124"/>
    </row>
  </sheetData>
  <mergeCells count="11">
    <mergeCell ref="A1:B1"/>
    <mergeCell ref="F1:G2"/>
    <mergeCell ref="H1:H2"/>
    <mergeCell ref="I1:J1"/>
    <mergeCell ref="E11:E13"/>
    <mergeCell ref="E19:E21"/>
    <mergeCell ref="E22:E25"/>
    <mergeCell ref="E14:E17"/>
    <mergeCell ref="K1:L1"/>
    <mergeCell ref="E3:E5"/>
    <mergeCell ref="E6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LE GAL Guillaume</cp:lastModifiedBy>
  <dcterms:created xsi:type="dcterms:W3CDTF">2022-09-30T15:15:11Z</dcterms:created>
  <dcterms:modified xsi:type="dcterms:W3CDTF">2024-03-05T13:19:09Z</dcterms:modified>
</cp:coreProperties>
</file>