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42025\"/>
    </mc:Choice>
  </mc:AlternateContent>
  <workbookProtection workbookAlgorithmName="SHA-512" workbookHashValue="B4R6ZjNUeMZ8p5n79zovJ3cmL0Qf2t9r+k/BzrP7tIMRXDqnTC0xsiSs9CbPlfEmuGFvMAxHCDnKySkyxlFoRg==" workbookSaltValue="BNFWD6Ral1cy4Wr98FYgxg==" workbookSpinCount="100000" lockStructure="1"/>
  <bookViews>
    <workbookView xWindow="0" yWindow="0" windowWidth="25410" windowHeight="11610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" l="1"/>
  <c r="Q22" i="7"/>
  <c r="Q21" i="7"/>
  <c r="Q20" i="7"/>
  <c r="P23" i="7"/>
  <c r="P22" i="7"/>
  <c r="P21" i="7"/>
  <c r="P20" i="7"/>
  <c r="H22" i="7"/>
  <c r="H21" i="7"/>
  <c r="H20" i="7"/>
  <c r="G22" i="7"/>
  <c r="G21" i="7"/>
  <c r="G20" i="7"/>
  <c r="D16" i="7"/>
  <c r="D14" i="4"/>
  <c r="D16" i="6"/>
  <c r="Q23" i="6"/>
  <c r="Q22" i="6"/>
  <c r="Q21" i="6"/>
  <c r="Q20" i="6"/>
  <c r="P23" i="6"/>
  <c r="P22" i="6"/>
  <c r="P21" i="6"/>
  <c r="H22" i="6"/>
  <c r="H21" i="6"/>
  <c r="H20" i="6"/>
  <c r="G22" i="6"/>
  <c r="G20" i="6"/>
  <c r="G21" i="6"/>
  <c r="P20" i="6"/>
  <c r="O21" i="4"/>
  <c r="O20" i="4"/>
  <c r="O19" i="4"/>
  <c r="O18" i="4"/>
  <c r="G20" i="4"/>
  <c r="G19" i="4"/>
  <c r="G18" i="4"/>
  <c r="D14" i="1"/>
  <c r="O21" i="1"/>
  <c r="O20" i="1"/>
  <c r="O19" i="1"/>
  <c r="O18" i="1"/>
  <c r="G20" i="1"/>
  <c r="G19" i="1"/>
  <c r="G18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<sst xmlns="http://schemas.openxmlformats.org/spreadsheetml/2006/main" count="305" uniqueCount="106">
  <si>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</si>
  <si>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</si>
  <si>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</si>
  <si>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</si>
  <si>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</si>
  <si>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</si>
  <si>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</si>
  <si>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</si>
  <si>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</si>
  <si>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</si>
  <si>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</si>
  <si>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</si>
  <si>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</si>
  <si>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</si>
  <si>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</si>
  <si>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</si>
  <si>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</si>
  <si>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</si>
  <si>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</si>
  <si>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</si>
  <si>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</si>
  <si>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</si>
  <si>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</si>
  <si>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</si>
  <si>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</si>
  <si>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</si>
  <si>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</si>
  <si>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</si>
  <si>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</si>
  <si>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</si>
  <si>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</si>
  <si>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</si>
  <si>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</si>
  <si>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</si>
  <si>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</si>
  <si>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</si>
  <si>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</si>
  <si>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</si>
  <si>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</si>
  <si>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</si>
  <si>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</si>
  <si>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</si>
  <si>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</si>
  <si>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</si>
  <si>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</si>
  <si>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</si>
  <si>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</si>
  <si>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</si>
  <si>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</si>
  <si>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</si>
  <si>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</si>
  <si>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</si>
  <si>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</si>
  <si>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</si>
  <si>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</si>
  <si>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</si>
  <si>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</si>
  <si>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</si>
  <si>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</si>
  <si>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</si>
  <si>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</si>
  <si>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</si>
  <si>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</si>
  <si>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</si>
  <si>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</si>
  <si>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</si>
  <si>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3-A</t>
  </si>
  <si>
    <t>3-B</t>
  </si>
  <si>
    <t>3-C</t>
  </si>
  <si>
    <t>3-CO</t>
  </si>
  <si>
    <t>3-GA</t>
  </si>
  <si>
    <t>3-MA</t>
  </si>
  <si>
    <t>3-GU</t>
  </si>
  <si>
    <t>3-RE</t>
  </si>
  <si>
    <t>3-MY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</si>
  <si>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</si>
  <si>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</si>
  <si>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</si>
  <si>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</si>
  <si>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</si>
  <si>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</si>
  <si>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</si>
  <si>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</si>
  <si>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</si>
  <si>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</si>
  <si>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</si>
  <si>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</si>
  <si>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</si>
  <si>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</si>
  <si>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</si>
  <si>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</si>
  <si>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</si>
  <si>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</si>
  <si>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P3</t>
  </si>
  <si>
    <t>Fruits/légumes</t>
  </si>
  <si>
    <t>Lait/produits laitiers</t>
  </si>
  <si>
    <t>Simulateur pour le calcul du montant de l'aide Déclinaison MATINALE ou Déclinaison GOUTER
Lait &amp; Fruits à l'école</t>
  </si>
  <si>
    <t>2023-1</t>
  </si>
  <si>
    <t>2023-2</t>
  </si>
  <si>
    <t>2023-3</t>
  </si>
  <si>
    <t>2024-1</t>
  </si>
  <si>
    <t>2024-2</t>
  </si>
  <si>
    <t>2024-3</t>
  </si>
  <si>
    <t>Vous pouvez déclarer une portion moyenne inférieure à la portion recommandée.</t>
  </si>
  <si>
    <t>Année scolaire : 2024/2025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</si>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</sst>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8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3" borderId="50" xfId="0" applyFill="1" applyBorder="1" applyAlignment="1">
      <alignment vertical="center"/>
    </xf>
    <xf numFmtId="0" fontId="0" fillId="13" borderId="51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3" xfId="0" applyFill="1" applyBorder="1" applyAlignment="1">
      <alignment vertical="center"/>
    </xf>
    <xf numFmtId="0" fontId="0" fillId="13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6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2" fontId="0" fillId="10" borderId="29" xfId="0" applyNumberFormat="1" applyFill="1" applyBorder="1" applyAlignment="1">
      <alignment vertical="center"/>
    </xf>
    <xf numFmtId="2" fontId="0" fillId="10" borderId="35" xfId="0" applyNumberFormat="1" applyFill="1" applyBorder="1" applyAlignment="1">
      <alignment vertical="center"/>
    </xf>
    <xf numFmtId="2" fontId="0" fillId="2" borderId="29" xfId="0" applyNumberFormat="1" applyFill="1" applyBorder="1"/>
    <xf numFmtId="2" fontId="0" fillId="0" borderId="0" xfId="0" applyNumberFormat="1" applyAlignment="1">
      <alignment vertical="center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4"/>
  <sheetViews>
    <sheetView tabSelected="1" zoomScaleNormal="100" workbookViewId="0">
      <selection activeCell="D7" sqref="D7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47" t="s">
        <v>105</v>
      </c>
      <c r="C2" s="148"/>
      <c r="D2" s="148"/>
      <c r="E2" s="148"/>
      <c r="F2" s="148"/>
      <c r="G2" s="148"/>
      <c r="H2" s="149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29" t="s">
        <v>3</v>
      </c>
      <c r="E11" s="129" t="s">
        <v>4</v>
      </c>
    </row>
    <row r="14" spans="2:8" x14ac:dyDescent="0.25">
      <c r="B14" s="139"/>
    </row>
  </sheetData>
  <sheetProtection algorithmName="SHA-512" hashValue="SpjYJmYNhf1ltwb4KrRE97y7HBZMBABPskBT3K0PjmoFse1baEjQHA9rnC3zgBhfA1V+rWOWv1E4PqP6GUs4yQ==" saltValue="f3UT4vi5+bFUJ5QKyqjYJA==" spinCount="100000" sheet="1" objects="1" scenarios="1"/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sqref="A1:P1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73" t="s">
        <v>104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</row>
    <row r="2" spans="1:16" s="4" customFormat="1" ht="15" customHeight="1" x14ac:dyDescent="0.25">
      <c r="A2" s="176" t="s">
        <v>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</row>
    <row r="3" spans="1:16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</row>
    <row r="4" spans="1:16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</row>
    <row r="5" spans="1:16" s="4" customFormat="1" ht="15.75" thickBot="1" x14ac:dyDescent="0.3">
      <c r="A5" s="179" t="s">
        <v>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</row>
    <row r="6" spans="1:16" s="4" customFormat="1" ht="9" customHeight="1" thickBot="1" x14ac:dyDescent="0.3"/>
    <row r="7" spans="1:16" s="4" customFormat="1" ht="15.75" thickBot="1" x14ac:dyDescent="0.3">
      <c r="A7" s="170" t="s">
        <v>7</v>
      </c>
      <c r="B7" s="170"/>
      <c r="C7" s="171"/>
      <c r="D7" s="5" t="s">
        <v>102</v>
      </c>
      <c r="E7" s="6"/>
      <c r="F7" s="4" t="s">
        <v>92</v>
      </c>
    </row>
    <row r="8" spans="1:16" s="4" customFormat="1" ht="9.9499999999999993" customHeight="1" thickBot="1" x14ac:dyDescent="0.3">
      <c r="G8" s="169" t="s">
        <v>86</v>
      </c>
      <c r="H8" s="169"/>
      <c r="I8" s="169"/>
      <c r="J8" s="169"/>
      <c r="K8" s="169"/>
      <c r="L8" s="169"/>
      <c r="M8" s="169"/>
      <c r="N8" s="169"/>
      <c r="O8" s="169"/>
    </row>
    <row r="9" spans="1:16" s="4" customFormat="1" ht="15.75" thickBot="1" x14ac:dyDescent="0.3">
      <c r="A9" s="170" t="s">
        <v>8</v>
      </c>
      <c r="B9" s="170"/>
      <c r="C9" s="171"/>
      <c r="D9" s="5" t="s">
        <v>9</v>
      </c>
      <c r="G9" s="169"/>
      <c r="H9" s="169"/>
      <c r="I9" s="169"/>
      <c r="J9" s="169"/>
      <c r="K9" s="169"/>
      <c r="L9" s="169"/>
      <c r="M9" s="169"/>
      <c r="N9" s="169"/>
      <c r="O9" s="169"/>
    </row>
    <row r="10" spans="1:16" s="4" customFormat="1" ht="9.9499999999999993" customHeight="1" thickBot="1" x14ac:dyDescent="0.3">
      <c r="G10" s="172" t="s">
        <v>87</v>
      </c>
      <c r="H10" s="172"/>
      <c r="I10" s="172"/>
      <c r="J10" s="172"/>
      <c r="K10" s="172"/>
      <c r="L10" s="172"/>
      <c r="M10" s="172"/>
      <c r="N10" s="172"/>
      <c r="O10" s="172"/>
    </row>
    <row r="11" spans="1:16" s="4" customFormat="1" ht="15.75" thickBot="1" x14ac:dyDescent="0.3">
      <c r="A11" s="170" t="s">
        <v>11</v>
      </c>
      <c r="B11" s="170"/>
      <c r="C11" s="171"/>
      <c r="D11" s="5"/>
      <c r="E11" s="6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6" t="s">
        <v>12</v>
      </c>
      <c r="B14" s="157"/>
      <c r="C14" s="158"/>
      <c r="D14" s="8">
        <f>IF(D7="2024-1",(IF(D9="A",'REFENRENTIEL 1 MIDI'!M2,IF(D9="B",'REFENRENTIEL 1 MIDI'!M3,IF(D9="C",'REFENRENTIEL 1 MIDI'!M4,IF(D9="CORSE",'REFENRENTIEL 1 MIDI'!M5))))),IF(D7="2024-2",(IF(D9="A",'REFENRENTIEL 1 MIDI'!M11,IF(D9="B",'REFENRENTIEL 1 MIDI'!M12,IF(D9="C",'REFENRENTIEL 1 MIDI'!M13,IF(D9="CORSE",'REFENRENTIEL 1 MIDI'!M14,))))),IF(D7="2024-3",(IF(D9="A",'REFENRENTIEL 1 MIDI'!M20,IF(D9="B",'REFENRENTIEL 1 MIDI'!M21,IF(D9="C",'REFENRENTIEL 1 MIDI'!M22,IF(D9="CORSE",'REFENRENTIEL 1 MIDI'!M23))))))))</f>
        <v>55</v>
      </c>
      <c r="E14" s="9" t="s">
        <v>13</v>
      </c>
      <c r="J14" s="156" t="s">
        <v>12</v>
      </c>
      <c r="K14" s="157"/>
      <c r="L14" s="158"/>
      <c r="M14" s="8">
        <f>$D$14</f>
        <v>55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9" t="s">
        <v>94</v>
      </c>
      <c r="B16" s="160" t="s">
        <v>15</v>
      </c>
      <c r="C16" s="162" t="s">
        <v>16</v>
      </c>
      <c r="D16" s="164" t="s">
        <v>17</v>
      </c>
      <c r="F16" s="166" t="s">
        <v>18</v>
      </c>
      <c r="G16" s="166" t="s">
        <v>19</v>
      </c>
      <c r="H16" s="166" t="s">
        <v>20</v>
      </c>
      <c r="J16" s="168" t="s">
        <v>95</v>
      </c>
      <c r="K16" s="152" t="s">
        <v>15</v>
      </c>
      <c r="L16" s="152" t="s">
        <v>16</v>
      </c>
      <c r="M16" s="153" t="s">
        <v>17</v>
      </c>
      <c r="N16" s="154" t="s">
        <v>18</v>
      </c>
      <c r="O16" s="154" t="s">
        <v>19</v>
      </c>
      <c r="P16" s="154" t="s">
        <v>20</v>
      </c>
    </row>
    <row r="17" spans="1:21" s="4" customFormat="1" ht="22.5" customHeight="1" thickBot="1" x14ac:dyDescent="0.3">
      <c r="A17" s="159"/>
      <c r="B17" s="161"/>
      <c r="C17" s="163"/>
      <c r="D17" s="165"/>
      <c r="F17" s="167"/>
      <c r="G17" s="167"/>
      <c r="H17" s="167"/>
      <c r="J17" s="168"/>
      <c r="K17" s="152"/>
      <c r="L17" s="152"/>
      <c r="M17" s="153"/>
      <c r="N17" s="155"/>
      <c r="O17" s="154"/>
      <c r="P17" s="154"/>
    </row>
    <row r="18" spans="1:21" s="4" customFormat="1" ht="27.75" customHeight="1" x14ac:dyDescent="0.25">
      <c r="A18" s="159"/>
      <c r="B18" s="12">
        <v>1</v>
      </c>
      <c r="C18" s="13" t="s">
        <v>21</v>
      </c>
      <c r="D18" s="140">
        <v>0.1</v>
      </c>
      <c r="E18" s="14"/>
      <c r="F18" s="15"/>
      <c r="G18" s="130">
        <f>IF(D$7="2024-1",D18*'REFENRENTIEL 1 MIDI'!I3,IF(D$7="2024-2",D18*'REFENRENTIEL 1 MIDI'!I11,IF(D$7="2024-3",D18*'REFENRENTIEL 1 MIDI'!I19,"")))</f>
        <v>0.14399999999999999</v>
      </c>
      <c r="H18" s="131" t="str">
        <f>IF(F18="","",F18*G18*$D$11)</f>
        <v/>
      </c>
      <c r="I18" s="14"/>
      <c r="J18" s="168"/>
      <c r="K18" s="16">
        <v>5</v>
      </c>
      <c r="L18" s="17" t="s">
        <v>22</v>
      </c>
      <c r="M18" s="141">
        <v>0.125</v>
      </c>
      <c r="N18" s="15"/>
      <c r="O18" s="132">
        <f>IF(D$7="2024-1",M18*'REFENRENTIEL 1 MIDI'!I6,IF(D$7="2024-2",M18*'REFENRENTIEL 1 MIDI'!I14,IF(D$7="2024-3",M18*'REFENRENTIEL 1 MIDI'!I22,"")))</f>
        <v>0.18</v>
      </c>
      <c r="P18" s="133" t="str">
        <f>IF(N18="","",N18*O18*$D$11)</f>
        <v/>
      </c>
    </row>
    <row r="19" spans="1:21" s="14" customFormat="1" ht="26.25" customHeight="1" x14ac:dyDescent="0.25">
      <c r="A19" s="159"/>
      <c r="B19" s="12">
        <v>2</v>
      </c>
      <c r="C19" s="13" t="s">
        <v>23</v>
      </c>
      <c r="D19" s="140">
        <v>0.1</v>
      </c>
      <c r="F19" s="18"/>
      <c r="G19" s="130">
        <f>IF(D$7="2024-1",D19*'REFENRENTIEL 1 MIDI'!I4,IF(D$7="2024-2",D19*'REFENRENTIEL 1 MIDI'!I12,IF(D$7="2024-3",D19*'REFENRENTIEL 1 MIDI'!I20,"")))</f>
        <v>0.11899999999999999</v>
      </c>
      <c r="H19" s="131" t="str">
        <f>IF(F19="","",F19*G19*$D$11)</f>
        <v/>
      </c>
      <c r="J19" s="168"/>
      <c r="K19" s="19">
        <v>6</v>
      </c>
      <c r="L19" s="17" t="s">
        <v>24</v>
      </c>
      <c r="M19" s="141">
        <v>0.125</v>
      </c>
      <c r="N19" s="18"/>
      <c r="O19" s="132">
        <f>IF(D$7="2024-1",M19*'REFENRENTIEL 1 MIDI'!I7,IF(D$7="2024-2",M19*'REFENRENTIEL 1 MIDI'!I15,IF(D$7="2024-3",M19*'REFENRENTIEL 1 MIDI'!I23,"")))</f>
        <v>0.17374999999999999</v>
      </c>
      <c r="P19" s="133" t="str">
        <f t="shared" ref="P19:P21" si="0">IF(N19="","",N19*O19*$D$11)</f>
        <v/>
      </c>
    </row>
    <row r="20" spans="1:21" s="14" customFormat="1" ht="45.75" thickBot="1" x14ac:dyDescent="0.3">
      <c r="A20" s="159"/>
      <c r="B20" s="12">
        <v>3</v>
      </c>
      <c r="C20" s="20" t="s">
        <v>25</v>
      </c>
      <c r="D20" s="140">
        <v>0.1</v>
      </c>
      <c r="E20" s="21"/>
      <c r="F20" s="22"/>
      <c r="G20" s="130">
        <f>IF(D$7="2024-1",D20*'REFENRENTIEL 1 MIDI'!I5,IF(D$7="2024-2",D20*'REFENRENTIEL 1 MIDI'!I13,IF(D$7="2024-3",D20*'REFENRENTIEL 1 MIDI'!I21,"")))</f>
        <v>0.21200000000000002</v>
      </c>
      <c r="H20" s="131" t="str">
        <f t="shared" ref="H20" si="1">IF(F20="","",F20*G20*$D$11)</f>
        <v/>
      </c>
      <c r="J20" s="168"/>
      <c r="K20" s="19">
        <v>7</v>
      </c>
      <c r="L20" s="17" t="s">
        <v>26</v>
      </c>
      <c r="M20" s="141">
        <v>0.06</v>
      </c>
      <c r="N20" s="18"/>
      <c r="O20" s="132">
        <f>IF(D$7="2024-1",M20*'REFENRENTIEL 1 MIDI'!I8,IF(D$7="2024-2",M20*'REFENRENTIEL 1 MIDI'!I16,IF(D$7="2024-3",M20*'REFENRENTIEL 1 MIDI'!I24,"")))</f>
        <v>0.13500000000000001</v>
      </c>
      <c r="P20" s="133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68"/>
      <c r="K21" s="19">
        <v>8</v>
      </c>
      <c r="L21" s="17" t="s">
        <v>28</v>
      </c>
      <c r="M21" s="141">
        <v>0.03</v>
      </c>
      <c r="N21" s="22"/>
      <c r="O21" s="132">
        <f>IF(D$7="2024-1",M21*'REFENRENTIEL 1 MIDI'!I9,IF(D$7="2024-2",M21*'REFENRENTIEL 1 MIDI'!I17,IF(D$7="2024-3",M21*'REFENRENTIEL 1 MIDI'!I25,"")))</f>
        <v>0.20789999999999997</v>
      </c>
      <c r="P21" s="133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50" t="str">
        <f>IF(OR(F21&gt;D14, N22&gt;M14),"Attention, vos distributions dépassent le maximum aidé.","")</f>
        <v/>
      </c>
      <c r="D24" s="150"/>
      <c r="E24" s="150"/>
      <c r="F24" s="150"/>
      <c r="G24" s="150"/>
      <c r="H24" s="150"/>
      <c r="J24" s="30"/>
      <c r="K24" s="151" t="str">
        <f>IF(OR(M18&gt;0.125,M19&gt;0.125,M20&gt;0.06,M21&gt;0.03),"Attention, les portions sont plafonnées aux portions recommandées","")</f>
        <v/>
      </c>
      <c r="L24" s="151"/>
      <c r="M24" s="151"/>
      <c r="N24" s="151"/>
      <c r="O24" s="151"/>
      <c r="P24" s="151"/>
    </row>
    <row r="25" spans="1:21" s="4" customFormat="1" x14ac:dyDescent="0.25">
      <c r="A25" s="27"/>
      <c r="C25" s="150"/>
      <c r="D25" s="150"/>
      <c r="E25" s="150"/>
      <c r="F25" s="150"/>
      <c r="G25" s="150"/>
      <c r="H25" s="150"/>
      <c r="K25" s="151"/>
      <c r="L25" s="151"/>
      <c r="M25" s="151"/>
      <c r="N25" s="151"/>
      <c r="O25" s="151"/>
      <c r="P25" s="151"/>
    </row>
    <row r="26" spans="1:21" s="4" customFormat="1" x14ac:dyDescent="0.25">
      <c r="A26" s="27"/>
      <c r="K26" s="97"/>
      <c r="L26" s="97"/>
      <c r="M26" s="97"/>
      <c r="N26" s="97"/>
      <c r="O26" s="97"/>
      <c r="P26" s="97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G8:O9"/>
    <mergeCell ref="A11:C11"/>
    <mergeCell ref="G10:O11"/>
    <mergeCell ref="A1:P1"/>
    <mergeCell ref="A2:P4"/>
    <mergeCell ref="A5:P5"/>
    <mergeCell ref="A7:C7"/>
    <mergeCell ref="A9:C9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C24:H25"/>
    <mergeCell ref="K24:P25"/>
    <mergeCell ref="K16:K17"/>
    <mergeCell ref="L16:L17"/>
    <mergeCell ref="M16:M17"/>
    <mergeCell ref="N16:N17"/>
    <mergeCell ref="O16:O17"/>
    <mergeCell ref="P16:P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MIDI'!$C$2:$C$4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D9" sqref="D9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73" t="s">
        <v>104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</row>
    <row r="2" spans="1:16" s="4" customFormat="1" ht="15" customHeight="1" x14ac:dyDescent="0.25">
      <c r="A2" s="176" t="s">
        <v>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</row>
    <row r="3" spans="1:16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</row>
    <row r="4" spans="1:16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</row>
    <row r="5" spans="1:16" s="4" customFormat="1" ht="15.75" thickBot="1" x14ac:dyDescent="0.3">
      <c r="A5" s="179" t="s">
        <v>85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</row>
    <row r="6" spans="1:16" s="4" customFormat="1" ht="9" customHeight="1" thickBot="1" x14ac:dyDescent="0.3"/>
    <row r="7" spans="1:16" s="4" customFormat="1" ht="15.75" thickBot="1" x14ac:dyDescent="0.3">
      <c r="A7" s="170" t="s">
        <v>7</v>
      </c>
      <c r="B7" s="170"/>
      <c r="C7" s="171"/>
      <c r="D7" s="5" t="s">
        <v>102</v>
      </c>
      <c r="E7" s="6"/>
    </row>
    <row r="8" spans="1:16" s="4" customFormat="1" ht="9.9499999999999993" customHeight="1" thickBot="1" x14ac:dyDescent="0.3">
      <c r="G8" s="169" t="s">
        <v>10</v>
      </c>
      <c r="H8" s="169"/>
      <c r="I8" s="169"/>
      <c r="J8" s="169"/>
      <c r="K8" s="169"/>
      <c r="L8" s="169"/>
      <c r="M8" s="169"/>
      <c r="N8" s="169"/>
      <c r="O8" s="169"/>
    </row>
    <row r="9" spans="1:16" s="4" customFormat="1" ht="15.75" thickBot="1" x14ac:dyDescent="0.3">
      <c r="A9" s="170" t="s">
        <v>8</v>
      </c>
      <c r="B9" s="170"/>
      <c r="C9" s="171"/>
      <c r="D9" s="5" t="s">
        <v>43</v>
      </c>
      <c r="G9" s="169"/>
      <c r="H9" s="169"/>
      <c r="I9" s="169"/>
      <c r="J9" s="169"/>
      <c r="K9" s="169"/>
      <c r="L9" s="169"/>
      <c r="M9" s="169"/>
      <c r="N9" s="169"/>
      <c r="O9" s="169"/>
    </row>
    <row r="10" spans="1:16" s="4" customFormat="1" ht="9.9499999999999993" customHeight="1" thickBot="1" x14ac:dyDescent="0.3">
      <c r="G10" s="172" t="s">
        <v>87</v>
      </c>
      <c r="H10" s="172"/>
      <c r="I10" s="172"/>
      <c r="J10" s="172"/>
      <c r="K10" s="172"/>
      <c r="L10" s="172"/>
      <c r="M10" s="172"/>
      <c r="N10" s="172"/>
      <c r="O10" s="172"/>
    </row>
    <row r="11" spans="1:16" s="4" customFormat="1" ht="15.75" thickBot="1" x14ac:dyDescent="0.3">
      <c r="A11" s="170" t="s">
        <v>11</v>
      </c>
      <c r="B11" s="170"/>
      <c r="C11" s="171"/>
      <c r="D11" s="5"/>
      <c r="E11" s="6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6" t="s">
        <v>12</v>
      </c>
      <c r="B14" s="157"/>
      <c r="C14" s="158"/>
      <c r="D14" s="8">
        <f>IF(D7="2024-1",(IF(D9="GUADELOUPE",'REFENRENTIEL 1 MIDI'!M6,IF(D9="MARTINIQUE",'REFENRENTIEL 1 MIDI'!M7,IF(D9="GUYANE",'REFENRENTIEL 1 MIDI'!M8,IF(D9="REUNION",'REFENRENTIEL 1 MIDI'!M9,IF(D9="MAYOTTE",'REFENRENTIEL 1 MIDI'!M10)))))),IF(D7="2024-2",(IF(D9="GUADELOUPE",'REFENRENTIEL 1 MIDI'!M15,IF(D9="MARTINIQUE",'REFENRENTIEL 1 MIDI'!M16,IF(D9="GUYANE",'REFENRENTIEL 1 MIDI'!M17,IF(D9="REUNION",'REFENRENTIEL 1 MIDI'!M18,IF(D9="MAYOTTE",'REFENRENTIEL 1 MIDI'!M19)))))),IF(D7="2024-3",(IF(D9="GUADELOUPE",'REFENRENTIEL 1 MIDI'!M24,IF(D9="MARTINIQUE",'REFENRENTIEL 1 MIDI'!M25,IF(D9="GUYANE",'REFENRENTIEL 1 MIDI'!M26,IF(D9="REUNION",'REFENRENTIEL 1 MIDI'!M27,IF(D9="MAYOTTE",'REFENRENTIEL 1 MIDI'!M28)))))))))</f>
        <v>48</v>
      </c>
      <c r="E14" s="9" t="s">
        <v>13</v>
      </c>
      <c r="J14" s="156" t="s">
        <v>12</v>
      </c>
      <c r="K14" s="157"/>
      <c r="L14" s="158"/>
      <c r="M14" s="8">
        <f>$D$14</f>
        <v>48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9" t="s">
        <v>94</v>
      </c>
      <c r="B16" s="160" t="s">
        <v>15</v>
      </c>
      <c r="C16" s="162" t="s">
        <v>16</v>
      </c>
      <c r="D16" s="164" t="s">
        <v>17</v>
      </c>
      <c r="F16" s="166" t="s">
        <v>18</v>
      </c>
      <c r="G16" s="166" t="s">
        <v>19</v>
      </c>
      <c r="H16" s="166" t="s">
        <v>20</v>
      </c>
      <c r="J16" s="168" t="s">
        <v>95</v>
      </c>
      <c r="K16" s="152" t="s">
        <v>15</v>
      </c>
      <c r="L16" s="152" t="s">
        <v>16</v>
      </c>
      <c r="M16" s="153" t="s">
        <v>17</v>
      </c>
      <c r="N16" s="154" t="s">
        <v>18</v>
      </c>
      <c r="O16" s="154" t="s">
        <v>19</v>
      </c>
      <c r="P16" s="154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59"/>
      <c r="B17" s="161"/>
      <c r="C17" s="163"/>
      <c r="D17" s="165"/>
      <c r="F17" s="167"/>
      <c r="G17" s="167"/>
      <c r="H17" s="167"/>
      <c r="J17" s="168"/>
      <c r="K17" s="152"/>
      <c r="L17" s="152"/>
      <c r="M17" s="153"/>
      <c r="N17" s="155"/>
      <c r="O17" s="154"/>
      <c r="P17" s="154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59"/>
      <c r="B18" s="12">
        <v>1</v>
      </c>
      <c r="C18" s="13" t="s">
        <v>21</v>
      </c>
      <c r="D18" s="140">
        <v>0.1</v>
      </c>
      <c r="E18" s="14"/>
      <c r="F18" s="15"/>
      <c r="G18" s="130">
        <f>IF(D$7="2024-1",D18*'REFENRENTIEL 1 MIDI'!J3,IF(D$7="2024-2",D18*'REFENRENTIEL 1 MIDI'!J11,IF(D$7="2024-3",D18*'REFENRENTIEL 1 MIDI'!J19,"")))</f>
        <v>0.15700000000000003</v>
      </c>
      <c r="H18" s="131" t="str">
        <f>IF(F18="","",F18*G18*$D$11)</f>
        <v/>
      </c>
      <c r="I18" s="14"/>
      <c r="J18" s="168"/>
      <c r="K18" s="16">
        <v>5</v>
      </c>
      <c r="L18" s="17" t="s">
        <v>22</v>
      </c>
      <c r="M18" s="141">
        <v>0.125</v>
      </c>
      <c r="N18" s="15"/>
      <c r="O18" s="132">
        <f>IF(D$7="2024-1",M18*'REFENRENTIEL 1 MIDI'!J6,IF(D$7="2024-2",M18*'REFENRENTIEL 1 MIDI'!J14,IF(D$7="2024-3",M18*'REFENRENTIEL 1 MIDI'!J22,"")))</f>
        <v>0.19750000000000001</v>
      </c>
      <c r="P18" s="133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59"/>
      <c r="B19" s="12">
        <v>2</v>
      </c>
      <c r="C19" s="13" t="s">
        <v>23</v>
      </c>
      <c r="D19" s="140">
        <v>0.1</v>
      </c>
      <c r="F19" s="18"/>
      <c r="G19" s="130">
        <f>IF(D$7="2024-1",D19*'REFENRENTIEL 1 MIDI'!J4,IF(D$7="2024-2",D19*'REFENRENTIEL 1 MIDI'!J12,IF(D$7="2024-3",D19*'REFENRENTIEL 1 MIDI'!J20,"")))</f>
        <v>0.13</v>
      </c>
      <c r="H19" s="131" t="str">
        <f>IF(F19="","",F19*G19*$D$11)</f>
        <v/>
      </c>
      <c r="J19" s="168"/>
      <c r="K19" s="19">
        <v>6</v>
      </c>
      <c r="L19" s="17" t="s">
        <v>24</v>
      </c>
      <c r="M19" s="141">
        <v>0.125</v>
      </c>
      <c r="N19" s="18"/>
      <c r="O19" s="132">
        <f>IF(D$7="2024-1",M19*'REFENRENTIEL 1 MIDI'!J7,IF(D$7="2024-2",M19*'REFENRENTIEL 1 MIDI'!J15,IF(D$7="2024-3",M19*'REFENRENTIEL 1 MIDI'!J23,"")))</f>
        <v>0.19</v>
      </c>
      <c r="P19" s="133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59"/>
      <c r="B20" s="12">
        <v>3</v>
      </c>
      <c r="C20" s="20" t="s">
        <v>25</v>
      </c>
      <c r="D20" s="140">
        <v>0.1</v>
      </c>
      <c r="E20" s="21"/>
      <c r="F20" s="22"/>
      <c r="G20" s="130">
        <f>IF(D$7="2024-1",D20*'REFENRENTIEL 1 MIDI'!J5,IF(D$7="2024-2",D20*'REFENRENTIEL 1 MIDI'!J13,IF(D$7="2024-3",D20*'REFENRENTIEL 1 MIDI'!J21,"")))</f>
        <v>0.23100000000000001</v>
      </c>
      <c r="H20" s="131" t="str">
        <f t="shared" ref="H20" si="0">IF(F20="","",F20*G20*$D$11)</f>
        <v/>
      </c>
      <c r="J20" s="168"/>
      <c r="K20" s="19">
        <v>7</v>
      </c>
      <c r="L20" s="17" t="s">
        <v>26</v>
      </c>
      <c r="M20" s="141">
        <v>0.06</v>
      </c>
      <c r="N20" s="18"/>
      <c r="O20" s="132" t="str">
        <f>IF(D$7="2024-1",M20*'REFENRENTIEL 1 MIDI'!J8,IF(D$7="2024-2",M20*'REFENRENTIEL 1 MIDI'!J16,IF(D$7="2023-4",M20*'REFENRENTIEL 1 MIDI'!J24,"")))</f>
        <v/>
      </c>
      <c r="P20" s="133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68"/>
      <c r="K21" s="19">
        <v>8</v>
      </c>
      <c r="L21" s="17" t="s">
        <v>28</v>
      </c>
      <c r="M21" s="141">
        <v>0.03</v>
      </c>
      <c r="N21" s="22"/>
      <c r="O21" s="132">
        <f>IF(D$7="2024-1",M21*'REFENRENTIEL 1 MIDI'!J9,IF(D$7="2024-2",M21*'REFENRENTIEL 1 MIDI'!J17,IF(D$7="2024-3",M21*'REFENRENTIEL 1 MIDI'!J25,"")))</f>
        <v>0.22679999999999997</v>
      </c>
      <c r="P21" s="133" t="str">
        <f t="shared" si="1"/>
        <v/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50" t="str">
        <f>IF(OR(F21&gt;D14, N22&gt;M14),"Attention, vos distributions dépassent le maximum aidé.","")</f>
        <v/>
      </c>
      <c r="D24" s="150"/>
      <c r="E24" s="150"/>
      <c r="F24" s="150"/>
      <c r="G24" s="150"/>
      <c r="H24" s="150"/>
      <c r="J24" s="30"/>
      <c r="K24" s="151" t="str">
        <f>IF(OR(M18&gt;0.125,M19&gt;0.125,M20&gt;0.06,M21&gt;0.03),"Attention, les portions sont plafonnées","")</f>
        <v/>
      </c>
      <c r="L24" s="151"/>
      <c r="M24" s="151"/>
      <c r="N24" s="151"/>
      <c r="O24" s="151"/>
      <c r="P24" s="151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50"/>
      <c r="D25" s="150"/>
      <c r="E25" s="150"/>
      <c r="F25" s="150"/>
      <c r="G25" s="150"/>
      <c r="H25" s="150"/>
      <c r="K25" s="151"/>
      <c r="L25" s="151"/>
      <c r="M25" s="151"/>
      <c r="N25" s="151"/>
      <c r="O25" s="151"/>
      <c r="P25" s="151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97"/>
      <c r="L26" s="97"/>
      <c r="M26" s="97"/>
      <c r="N26" s="97"/>
      <c r="O26" s="97"/>
      <c r="P26" s="97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A11:C11"/>
    <mergeCell ref="G10:O11"/>
    <mergeCell ref="G8:O9"/>
    <mergeCell ref="A16:A20"/>
    <mergeCell ref="J16:J21"/>
    <mergeCell ref="A14:C14"/>
    <mergeCell ref="J14:L14"/>
    <mergeCell ref="B16:B17"/>
    <mergeCell ref="A1:P1"/>
    <mergeCell ref="A2:P4"/>
    <mergeCell ref="A5:P5"/>
    <mergeCell ref="A7:C7"/>
    <mergeCell ref="A9:C9"/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MIDI'!$C$2:$C$4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workbookViewId="0">
      <selection activeCell="D7" sqref="D7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73" t="s">
        <v>104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</row>
    <row r="2" spans="1:18" s="4" customFormat="1" ht="15" customHeight="1" x14ac:dyDescent="0.25">
      <c r="A2" s="176" t="s">
        <v>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8"/>
    </row>
    <row r="3" spans="1:18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</row>
    <row r="4" spans="1:18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s="4" customFormat="1" ht="15.75" thickBot="1" x14ac:dyDescent="0.3">
      <c r="A5" s="179" t="s">
        <v>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1"/>
    </row>
    <row r="6" spans="1:18" s="4" customFormat="1" ht="9" customHeight="1" thickBot="1" x14ac:dyDescent="0.3"/>
    <row r="7" spans="1:18" s="4" customFormat="1" ht="15.75" thickBot="1" x14ac:dyDescent="0.3">
      <c r="A7" s="170" t="s">
        <v>7</v>
      </c>
      <c r="B7" s="170"/>
      <c r="C7" s="171"/>
      <c r="D7" s="5" t="s">
        <v>102</v>
      </c>
      <c r="E7" s="6"/>
    </row>
    <row r="8" spans="1:18" s="4" customFormat="1" ht="9.9499999999999993" customHeight="1" thickBot="1" x14ac:dyDescent="0.3">
      <c r="H8" s="169" t="s">
        <v>10</v>
      </c>
      <c r="I8" s="169"/>
      <c r="J8" s="169"/>
      <c r="K8" s="169"/>
      <c r="L8" s="169"/>
      <c r="M8" s="169"/>
      <c r="N8" s="169"/>
      <c r="O8" s="169"/>
      <c r="P8" s="169"/>
    </row>
    <row r="9" spans="1:18" s="4" customFormat="1" ht="15.75" thickBot="1" x14ac:dyDescent="0.3">
      <c r="A9" s="170" t="s">
        <v>8</v>
      </c>
      <c r="B9" s="170"/>
      <c r="C9" s="171"/>
      <c r="D9" s="5" t="s">
        <v>9</v>
      </c>
      <c r="H9" s="169"/>
      <c r="I9" s="169"/>
      <c r="J9" s="169"/>
      <c r="K9" s="169"/>
      <c r="L9" s="169"/>
      <c r="M9" s="169"/>
      <c r="N9" s="169"/>
      <c r="O9" s="169"/>
      <c r="P9" s="169"/>
    </row>
    <row r="10" spans="1:18" s="4" customFormat="1" ht="9.9499999999999993" customHeight="1" thickBot="1" x14ac:dyDescent="0.3">
      <c r="H10" s="172" t="s">
        <v>87</v>
      </c>
      <c r="I10" s="172"/>
      <c r="J10" s="172"/>
      <c r="K10" s="172"/>
      <c r="L10" s="172"/>
      <c r="M10" s="172"/>
      <c r="N10" s="172"/>
      <c r="O10" s="172"/>
      <c r="P10" s="172"/>
      <c r="Q10" s="7"/>
    </row>
    <row r="11" spans="1:18" s="4" customFormat="1" ht="15.75" thickBot="1" x14ac:dyDescent="0.3">
      <c r="A11" s="170" t="s">
        <v>11</v>
      </c>
      <c r="B11" s="170"/>
      <c r="C11" s="171"/>
      <c r="D11" s="5">
        <v>0</v>
      </c>
      <c r="E11" s="6"/>
      <c r="H11" s="172"/>
      <c r="I11" s="172"/>
      <c r="J11" s="172"/>
      <c r="K11" s="172"/>
      <c r="L11" s="172"/>
      <c r="M11" s="172"/>
      <c r="N11" s="172"/>
      <c r="O11" s="172"/>
      <c r="P11" s="172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71" t="s">
        <v>84</v>
      </c>
      <c r="B13" s="185"/>
      <c r="C13" s="186"/>
      <c r="D13" s="127" t="s">
        <v>79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6" t="s">
        <v>12</v>
      </c>
      <c r="B16" s="157"/>
      <c r="C16" s="158"/>
      <c r="D16" s="8">
        <f>IF(D7="2024-1",(IF(D9="A",'REFENRENTIEL 1 MIDI'!M2,IF(D9="B",'REFENRENTIEL 1 MIDI'!M3,IF(D9="C",'REFENRENTIEL 1 MIDI'!M4,IF(D9="CORSE",'REFENRENTIEL 1 MIDI'!M5))))),IF(D7="2024-2",(IF(D9="A",'REFENRENTIEL 1 MIDI'!M11,IF(D9="B",'REFENRENTIEL 1 MIDI'!M12,IF(D9="C",'REFENRENTIEL 1 MIDI'!M13,IF(D9="CORSE",'REFENRENTIEL 1 MIDI'!M14))))),IF(D7="2024-3",(IF(D9="A",'REFENRENTIEL 1 MIDI'!M20,IF(D9="B",'REFENRENTIEL 1 MIDI'!M21,IF(D9="C",'REFENRENTIEL 1 MIDI'!M22,IF(D9="CORSE",'REFENRENTIEL 1 MIDI'!M23))))))))</f>
        <v>55</v>
      </c>
      <c r="E16" s="9" t="s">
        <v>13</v>
      </c>
      <c r="K16" s="156" t="s">
        <v>12</v>
      </c>
      <c r="L16" s="157"/>
      <c r="M16" s="158"/>
      <c r="N16" s="8">
        <f>$D$16</f>
        <v>55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7" t="s">
        <v>94</v>
      </c>
      <c r="B18" s="160" t="s">
        <v>15</v>
      </c>
      <c r="C18" s="162" t="s">
        <v>16</v>
      </c>
      <c r="D18" s="164" t="s">
        <v>17</v>
      </c>
      <c r="F18" s="166" t="s">
        <v>18</v>
      </c>
      <c r="G18" s="166" t="s">
        <v>81</v>
      </c>
      <c r="H18" s="166" t="s">
        <v>82</v>
      </c>
      <c r="I18" s="166" t="s">
        <v>20</v>
      </c>
      <c r="K18" s="182" t="s">
        <v>95</v>
      </c>
      <c r="L18" s="152" t="s">
        <v>15</v>
      </c>
      <c r="M18" s="152" t="s">
        <v>16</v>
      </c>
      <c r="N18" s="153" t="s">
        <v>17</v>
      </c>
      <c r="O18" s="154" t="s">
        <v>18</v>
      </c>
      <c r="P18" s="154" t="s">
        <v>81</v>
      </c>
      <c r="Q18" s="154" t="s">
        <v>82</v>
      </c>
      <c r="R18" s="154" t="s">
        <v>20</v>
      </c>
    </row>
    <row r="19" spans="1:18" s="4" customFormat="1" ht="22.5" customHeight="1" thickBot="1" x14ac:dyDescent="0.3">
      <c r="A19" s="188"/>
      <c r="B19" s="161"/>
      <c r="C19" s="163"/>
      <c r="D19" s="165"/>
      <c r="F19" s="167"/>
      <c r="G19" s="167"/>
      <c r="H19" s="167"/>
      <c r="I19" s="167"/>
      <c r="K19" s="183"/>
      <c r="L19" s="152"/>
      <c r="M19" s="152"/>
      <c r="N19" s="153"/>
      <c r="O19" s="155"/>
      <c r="P19" s="154"/>
      <c r="Q19" s="154"/>
      <c r="R19" s="154"/>
    </row>
    <row r="20" spans="1:18" s="4" customFormat="1" ht="27.75" customHeight="1" x14ac:dyDescent="0.25">
      <c r="A20" s="188"/>
      <c r="B20" s="12">
        <v>1</v>
      </c>
      <c r="C20" s="13" t="s">
        <v>21</v>
      </c>
      <c r="D20" s="140">
        <v>0.1</v>
      </c>
      <c r="E20" s="14"/>
      <c r="F20" s="15"/>
      <c r="G20" s="130">
        <f>IF(D$7="2024-1",D20*'REFERENTIEL 2 MATIN&amp;GOUTER '!I3,IF(D$7="2024-2",D20*'REFERENTIEL 2 MATIN&amp;GOUTER '!I11,IF(D$7="2024-3",D20*'REFERENTIEL 2 MATIN&amp;GOUTER '!I19,"")))</f>
        <v>0.27300000000000002</v>
      </c>
      <c r="H20" s="130">
        <f>IF(D$7="2024-1",D20*'REFERENTIEL 2 MATIN&amp;GOUTER '!J3,IF(D$7="2024-2",D20*'REFERENTIEL 2 MATIN&amp;GOUTER '!J11,IF(D$7="2024-3",D20*'REFERENTIEL 2 MATIN&amp;GOUTER '!J19,"")))</f>
        <v>0.375</v>
      </c>
      <c r="I20" s="131" t="str">
        <f>IF(OR(F20="",$D$13=""),"",IF($D$13="Hors SIQO",F20*G20*$D$11,F20*H20*$D$11))</f>
        <v/>
      </c>
      <c r="J20" s="14"/>
      <c r="K20" s="183"/>
      <c r="L20" s="16">
        <v>5</v>
      </c>
      <c r="M20" s="17" t="s">
        <v>22</v>
      </c>
      <c r="N20" s="141">
        <v>0.125</v>
      </c>
      <c r="O20" s="15"/>
      <c r="P20" s="132">
        <f>IF(D$7="2024-1",N20*'REFERENTIEL 2 MATIN&amp;GOUTER '!I6,IF(D$7="2024-2",N20*'REFERENTIEL 2 MATIN&amp;GOUTER '!I14,IF(D$7="2024-3",N20*'REFERENTIEL 2 MATIN&amp;GOUTER '!I22,"")))</f>
        <v>0.1275</v>
      </c>
      <c r="Q20" s="132">
        <f>IF(D$7="2024-1",N20*'REFERENTIEL 2 MATIN&amp;GOUTER '!J6,IF(D$7="2024-2",N20*'REFERENTIEL 2 MATIN&amp;GOUTER '!J14,IF(D$7="2024-3",N20*'REFERENTIEL 2 MATIN&amp;GOUTER '!J22,"")))</f>
        <v>0.18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88"/>
      <c r="B21" s="12">
        <v>2</v>
      </c>
      <c r="C21" s="13" t="s">
        <v>23</v>
      </c>
      <c r="D21" s="140">
        <v>0.1</v>
      </c>
      <c r="F21" s="18"/>
      <c r="G21" s="130">
        <f>IF(D$7="2024-1",D21*'REFERENTIEL 2 MATIN&amp;GOUTER '!I4,IF(D$7="2024-2",D21*'REFERENTIEL 2 MATIN&amp;GOUTER '!I12,IF(D$7="2024-3",D21*'REFERENTIEL 2 MATIN&amp;GOUTER '!I20,"")))</f>
        <v>0.26200000000000001</v>
      </c>
      <c r="H21" s="130">
        <f>IF(D$7="2024-1",D21*'REFERENTIEL 2 MATIN&amp;GOUTER '!J4,IF(D$7="2024-2",D21*'REFERENTIEL 2 MATIN&amp;GOUTER '!J12,IF(D$7="2024-3",D21*'REFERENTIEL 2 MATIN&amp;GOUTER '!J20,"")))</f>
        <v>0.33900000000000002</v>
      </c>
      <c r="I21" s="131" t="str">
        <f>IF(OR(F21="",$D$13=""),"",IF($D$13="Hors SIQO",F21*G21*$D$11,F21*H21*$D$11))</f>
        <v/>
      </c>
      <c r="K21" s="183"/>
      <c r="L21" s="19">
        <v>6</v>
      </c>
      <c r="M21" s="17" t="s">
        <v>24</v>
      </c>
      <c r="N21" s="141">
        <v>0.125</v>
      </c>
      <c r="O21" s="18"/>
      <c r="P21" s="132">
        <f>IF(D$7="2024-1",N21*'REFERENTIEL 2 MATIN&amp;GOUTER '!I7,IF(D$7="2024-2",N21*'REFERENTIEL 2 MATIN&amp;GOUTER '!I15,IF(D$7="2024-3",N21*'REFERENTIEL 2 MATIN&amp;GOUTER '!I23,"")))</f>
        <v>0.25750000000000001</v>
      </c>
      <c r="Q21" s="132">
        <f>IF(D$7="2024-1",N21*'REFERENTIEL 2 MATIN&amp;GOUTER '!J7,IF(D$7="2024-2",N21*'REFERENTIEL 2 MATIN&amp;GOUTER '!J15,IF(D$7="2024-3",N21*'REFERENTIEL 2 MATIN&amp;GOUTER '!J23,"")))</f>
        <v>0.43125000000000002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89"/>
      <c r="B22" s="12">
        <v>3</v>
      </c>
      <c r="C22" s="20" t="s">
        <v>25</v>
      </c>
      <c r="D22" s="140">
        <v>0.1</v>
      </c>
      <c r="E22" s="21"/>
      <c r="F22" s="22"/>
      <c r="G22" s="130">
        <f>IF(D$7="2024-1",D22*'REFERENTIEL 2 MATIN&amp;GOUTER '!I5,IF(D$7="2024-2",D22*'REFERENTIEL 2 MATIN&amp;GOUTER '!I13,IF(D$7="2024-3",D22*'REFERENTIEL 2 MATIN&amp;GOUTER '!I21,"")))</f>
        <v>0.76800000000000002</v>
      </c>
      <c r="H22" s="130">
        <f>IF(D$7="2024-1",D22*'REFERENTIEL 2 MATIN&amp;GOUTER '!J5,IF(D$7="2024-2",D22*'REFERENTIEL 2 MATIN&amp;GOUTER '!J13,IF(D$7="2024-3",D22*'REFERENTIEL 2 MATIN&amp;GOUTER '!J21,"")))</f>
        <v>0.93800000000000017</v>
      </c>
      <c r="I22" s="131" t="str">
        <f>IF(OR(F22="",$D$13=""),"",IF($D$13="Hors SIQO",F22*G22*$D$11,F22*H22*$D$11))</f>
        <v/>
      </c>
      <c r="K22" s="183"/>
      <c r="L22" s="19">
        <v>7</v>
      </c>
      <c r="M22" s="17" t="s">
        <v>26</v>
      </c>
      <c r="N22" s="141">
        <v>0.06</v>
      </c>
      <c r="O22" s="18"/>
      <c r="P22" s="132">
        <f>IF(D$7="2024-1",N22*'REFERENTIEL 2 MATIN&amp;GOUTER '!I8,IF(D$7="2024-2",N22*'REFERENTIEL 2 MATIN&amp;GOUTER '!I16,IF(D$7="2024-3",N22*'REFERENTIEL 2 MATIN&amp;GOUTER '!I24,"")))</f>
        <v>0.18779999999999999</v>
      </c>
      <c r="Q22" s="132">
        <f>IF(D$7="2024-1",N22*'REFERENTIEL 2 MATIN&amp;GOUTER '!J8,IF(D$7="2024-2",N22*'REFERENTIEL 2 MATIN&amp;GOUTER '!J16,IF(D$7="2024-3",N22*'REFERENTIEL 2 MATIN&amp;GOUTER '!J24,"")))</f>
        <v>0.32279999999999998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34"/>
      <c r="H23" s="135"/>
      <c r="I23" s="136">
        <f>SUM(I20:I22)</f>
        <v>0</v>
      </c>
      <c r="J23" s="23"/>
      <c r="K23" s="184"/>
      <c r="L23" s="19">
        <v>8</v>
      </c>
      <c r="M23" s="17" t="s">
        <v>28</v>
      </c>
      <c r="N23" s="141">
        <v>0.03</v>
      </c>
      <c r="O23" s="22"/>
      <c r="P23" s="132">
        <f>IF(D$7="2024-1",N23*'REFERENTIEL 2 MATIN&amp;GOUTER '!I9,IF(D$7="2024-2",N23*'REFERENTIEL 2 MATIN&amp;GOUTER '!I17,IF(D$7="2024-3",N23*'REFERENTIEL 2 MATIN&amp;GOUTER '!I25,"")))</f>
        <v>0.30839999999999995</v>
      </c>
      <c r="Q23" s="132">
        <f>IF(D$7="2024-1",N23*'REFERENTIEL 2 MATIN&amp;GOUTER '!J9,IF(D$7="2024-2",N23*'REFERENTIEL 2 MATIN&amp;GOUTER '!J17,IF(D$7="2024-3",N23*'REFERENTIEL 2 MATIN&amp;GOUTER '!J25,"")))</f>
        <v>0.51600000000000001</v>
      </c>
      <c r="R23" s="137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35"/>
      <c r="Q24" s="135"/>
      <c r="R24" s="138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50" t="str">
        <f>IF(OR(F23&gt;D16, O24&gt;N16),"Attention, vos distributions dépassent le maximum aidé.","")</f>
        <v/>
      </c>
      <c r="D26" s="150"/>
      <c r="E26" s="150"/>
      <c r="F26" s="150"/>
      <c r="G26" s="150"/>
      <c r="H26" s="150"/>
      <c r="I26" s="150"/>
      <c r="K26" s="30"/>
      <c r="L26" s="151" t="str">
        <f>IF(OR(N20&gt;0.125,N21&gt;0.125,N22&gt;0.06,N23&gt;0.03),"Attention, les portions sont plafonnées aux portions recommandées","")</f>
        <v/>
      </c>
      <c r="M26" s="151"/>
      <c r="N26" s="151"/>
      <c r="O26" s="151"/>
      <c r="P26" s="151"/>
      <c r="Q26" s="151"/>
      <c r="R26" s="151"/>
    </row>
    <row r="27" spans="1:18" s="4" customFormat="1" x14ac:dyDescent="0.25">
      <c r="A27" s="27"/>
      <c r="C27" s="150"/>
      <c r="D27" s="150"/>
      <c r="E27" s="150"/>
      <c r="F27" s="150"/>
      <c r="G27" s="150"/>
      <c r="H27" s="150"/>
      <c r="I27" s="150"/>
      <c r="L27" s="151"/>
      <c r="M27" s="151"/>
      <c r="N27" s="151"/>
      <c r="O27" s="151"/>
      <c r="P27" s="151"/>
      <c r="Q27" s="151"/>
      <c r="R27" s="151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  <mergeCell ref="D18:D19"/>
    <mergeCell ref="F18:F19"/>
    <mergeCell ref="H18:H19"/>
    <mergeCell ref="I18:I19"/>
    <mergeCell ref="K18:K23"/>
    <mergeCell ref="A11:C11"/>
    <mergeCell ref="H10:P11"/>
    <mergeCell ref="A1:R1"/>
    <mergeCell ref="A2:R4"/>
    <mergeCell ref="A5:R5"/>
    <mergeCell ref="A7:C7"/>
    <mergeCell ref="A9:C9"/>
    <mergeCell ref="H8:P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MIDI'!$C$2:$C$4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workbookViewId="0">
      <selection sqref="A1:R1"/>
    </sheetView>
  </sheetViews>
  <sheetFormatPr baseColWidth="10" defaultRowHeight="15" x14ac:dyDescent="0.25"/>
  <cols>
    <col min="4" max="4" width="15.1406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73" t="s">
        <v>104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</row>
    <row r="2" spans="1:18" s="4" customFormat="1" ht="15" customHeight="1" x14ac:dyDescent="0.25">
      <c r="A2" s="176" t="s">
        <v>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8"/>
    </row>
    <row r="3" spans="1:18" s="4" customFormat="1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</row>
    <row r="4" spans="1:18" s="4" customFormat="1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s="4" customFormat="1" ht="15.75" thickBot="1" x14ac:dyDescent="0.3">
      <c r="A5" s="179" t="s">
        <v>88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1"/>
    </row>
    <row r="6" spans="1:18" s="4" customFormat="1" ht="9" customHeight="1" thickBot="1" x14ac:dyDescent="0.3"/>
    <row r="7" spans="1:18" s="4" customFormat="1" ht="15.75" thickBot="1" x14ac:dyDescent="0.3">
      <c r="A7" s="170" t="s">
        <v>7</v>
      </c>
      <c r="B7" s="170"/>
      <c r="C7" s="171"/>
      <c r="D7" s="5" t="s">
        <v>102</v>
      </c>
      <c r="E7" s="6"/>
    </row>
    <row r="8" spans="1:18" s="4" customFormat="1" ht="9.9499999999999993" customHeight="1" thickBot="1" x14ac:dyDescent="0.3">
      <c r="H8" s="169" t="s">
        <v>10</v>
      </c>
      <c r="I8" s="169"/>
      <c r="J8" s="169"/>
      <c r="K8" s="169"/>
      <c r="L8" s="169"/>
      <c r="M8" s="169"/>
      <c r="N8" s="169"/>
      <c r="O8" s="169"/>
      <c r="P8" s="169"/>
    </row>
    <row r="9" spans="1:18" s="4" customFormat="1" ht="15.75" thickBot="1" x14ac:dyDescent="0.3">
      <c r="A9" s="170" t="s">
        <v>8</v>
      </c>
      <c r="B9" s="170"/>
      <c r="C9" s="171"/>
      <c r="D9" s="5" t="s">
        <v>80</v>
      </c>
      <c r="H9" s="169"/>
      <c r="I9" s="169"/>
      <c r="J9" s="169"/>
      <c r="K9" s="169"/>
      <c r="L9" s="169"/>
      <c r="M9" s="169"/>
      <c r="N9" s="169"/>
      <c r="O9" s="169"/>
      <c r="P9" s="169"/>
    </row>
    <row r="10" spans="1:18" s="4" customFormat="1" ht="9.9499999999999993" customHeight="1" thickBot="1" x14ac:dyDescent="0.3">
      <c r="H10" s="172" t="s">
        <v>103</v>
      </c>
      <c r="I10" s="172"/>
      <c r="J10" s="172"/>
      <c r="K10" s="172"/>
      <c r="L10" s="172"/>
      <c r="M10" s="172"/>
      <c r="N10" s="172"/>
      <c r="O10" s="172"/>
      <c r="P10" s="172"/>
      <c r="Q10" s="7"/>
    </row>
    <row r="11" spans="1:18" s="4" customFormat="1" ht="15.75" thickBot="1" x14ac:dyDescent="0.3">
      <c r="A11" s="170" t="s">
        <v>11</v>
      </c>
      <c r="B11" s="170"/>
      <c r="C11" s="171"/>
      <c r="D11" s="5">
        <v>0</v>
      </c>
      <c r="E11" s="6"/>
      <c r="H11" s="172"/>
      <c r="I11" s="172"/>
      <c r="J11" s="172"/>
      <c r="K11" s="172"/>
      <c r="L11" s="172"/>
      <c r="M11" s="172"/>
      <c r="N11" s="172"/>
      <c r="O11" s="172"/>
      <c r="P11" s="172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71" t="s">
        <v>84</v>
      </c>
      <c r="B13" s="185"/>
      <c r="C13" s="186"/>
      <c r="D13" s="127" t="s">
        <v>76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6" t="s">
        <v>12</v>
      </c>
      <c r="B16" s="157"/>
      <c r="C16" s="158"/>
      <c r="D16" s="8">
        <f>IF(D7="2024-1",(IF(D9="GUADELOUPE",'REFENRENTIEL 1 MIDI'!M6,IF(D9="MARTINIQUE",'REFENRENTIEL 1 MIDI'!M7,IF(D9="GUYANE",'REFENRENTIEL 1 MIDI'!M8,IF(D9="REUNION",'REFENRENTIEL 1 MIDI'!M9,IF(D9="MAYOTTE",'REFENRENTIEL 1 MIDI'!M10)))))),IF(D7="2024-2",(IF(D9="GUADELOUPE",'REFENRENTIEL 1 MIDI'!M15,IF(D9="MARTINIQUE",'REFENRENTIEL 1 MIDI'!M16,IF(D9="GUYANE",'REFENRENTIEL 1 MIDI'!M17,IF(D9="REUNION",'REFENRENTIEL 1 MIDI'!M18,IF(D9="MAYOTTE",'REFENRENTIEL 1 MIDI'!M19)))))),IF(D7="2024-3",(IF(D9="GUADELOUPE",'REFENRENTIEL 1 MIDI'!M24,IF(D9="MARTINIQUE",'REFENRENTIEL 1 MIDI'!M25,IF(D9="GUYANE",'REFENRENTIEL 1 MIDI'!M26,IF(D9="REUNION",'REFENRENTIEL 1 MIDI'!M27,IF(D9="MAYOTTE",'REFENRENTIEL 1 MIDI'!M28)))))))))</f>
        <v>54</v>
      </c>
      <c r="E16" s="9" t="s">
        <v>13</v>
      </c>
      <c r="K16" s="156" t="s">
        <v>12</v>
      </c>
      <c r="L16" s="157"/>
      <c r="M16" s="158"/>
      <c r="N16" s="8">
        <f>$D$16</f>
        <v>54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90" t="s">
        <v>94</v>
      </c>
      <c r="B18" s="160" t="s">
        <v>15</v>
      </c>
      <c r="C18" s="162" t="s">
        <v>16</v>
      </c>
      <c r="D18" s="164" t="s">
        <v>17</v>
      </c>
      <c r="F18" s="166" t="s">
        <v>18</v>
      </c>
      <c r="G18" s="166" t="s">
        <v>81</v>
      </c>
      <c r="H18" s="166" t="s">
        <v>82</v>
      </c>
      <c r="I18" s="166" t="s">
        <v>20</v>
      </c>
      <c r="K18" s="168" t="s">
        <v>95</v>
      </c>
      <c r="L18" s="152" t="s">
        <v>15</v>
      </c>
      <c r="M18" s="152" t="s">
        <v>16</v>
      </c>
      <c r="N18" s="153" t="s">
        <v>17</v>
      </c>
      <c r="O18" s="154" t="s">
        <v>18</v>
      </c>
      <c r="P18" s="154" t="s">
        <v>81</v>
      </c>
      <c r="Q18" s="154" t="s">
        <v>82</v>
      </c>
      <c r="R18" s="154" t="s">
        <v>20</v>
      </c>
    </row>
    <row r="19" spans="1:18" s="4" customFormat="1" ht="22.5" customHeight="1" thickBot="1" x14ac:dyDescent="0.3">
      <c r="A19" s="190"/>
      <c r="B19" s="161"/>
      <c r="C19" s="163"/>
      <c r="D19" s="165"/>
      <c r="F19" s="167"/>
      <c r="G19" s="167"/>
      <c r="H19" s="167"/>
      <c r="I19" s="167"/>
      <c r="K19" s="168"/>
      <c r="L19" s="152"/>
      <c r="M19" s="152"/>
      <c r="N19" s="153"/>
      <c r="O19" s="155"/>
      <c r="P19" s="154"/>
      <c r="Q19" s="154"/>
      <c r="R19" s="154"/>
    </row>
    <row r="20" spans="1:18" s="4" customFormat="1" ht="27.75" customHeight="1" x14ac:dyDescent="0.25">
      <c r="A20" s="190"/>
      <c r="B20" s="12">
        <v>1</v>
      </c>
      <c r="C20" s="13" t="s">
        <v>21</v>
      </c>
      <c r="D20" s="140">
        <v>0.1</v>
      </c>
      <c r="E20" s="14"/>
      <c r="F20" s="15"/>
      <c r="G20" s="130">
        <f>IF(D$7="2024-1",D20*'REFERENTIEL 2 MATIN&amp;GOUTER '!K3,IF(D$7="2024-2",D20*'REFERENTIEL 2 MATIN&amp;GOUTER '!K11,IF(D$7="2024-3",D20*'REFERENTIEL 2 MATIN&amp;GOUTER '!K19,"")))</f>
        <v>0.29799999999999999</v>
      </c>
      <c r="H20" s="130" t="str">
        <f>IF(D$7="2024-1",D20*'REFERENTIEL 2 MATIN&amp;GOUTER '!L3,IF(D$7="2024-2",D20*'REFERENTIEL 2 MATIN&amp;GOUTER '!L11,IF(D$7="2023-3",D20*'REFERENTIEL 2 MATIN&amp;GOUTER '!L19,"")))</f>
        <v/>
      </c>
      <c r="I20" s="131" t="str">
        <f>IF(OR(F20="",$D$13=""),"",IF($D$13="Hors SIQO",F20*G20*$D$11,F20*H20*$D$11))</f>
        <v/>
      </c>
      <c r="J20" s="14"/>
      <c r="K20" s="168"/>
      <c r="L20" s="16">
        <v>5</v>
      </c>
      <c r="M20" s="17" t="s">
        <v>22</v>
      </c>
      <c r="N20" s="141">
        <v>0.125</v>
      </c>
      <c r="O20" s="15"/>
      <c r="P20" s="132">
        <f>IF(D$7="2024-1",N20*'REFERENTIEL 2 MATIN&amp;GOUTER '!K6,IF(D$7="2024-2",N20*'REFERENTIEL 2 MATIN&amp;GOUTER '!K14,IF(D$7="2024-3",N20*'REFERENTIEL 2 MATIN&amp;GOUTER '!K22,"")))</f>
        <v>0.13875000000000001</v>
      </c>
      <c r="Q20" s="132">
        <f>IF(D$7="2024-1",N20*'REFERENTIEL 2 MATIN&amp;GOUTER '!L6,IF(D$7="2024-2",N20*'REFERENTIEL 2 MATIN&amp;GOUTER '!L14,IF(D$7="2024-3",N20*'REFERENTIEL 2 MATIN&amp;GOUTER '!L22,"")))</f>
        <v>0.19750000000000001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90"/>
      <c r="B21" s="12">
        <v>2</v>
      </c>
      <c r="C21" s="13" t="s">
        <v>23</v>
      </c>
      <c r="D21" s="140">
        <v>0.1</v>
      </c>
      <c r="F21" s="18"/>
      <c r="G21" s="130">
        <f>IF(D$7="2024-1",D21*'REFERENTIEL 2 MATIN&amp;GOUTER '!K4,IF(D$7="2024-2",D21*'REFERENTIEL 2 MATIN&amp;GOUTER '!K12,IF(D$7="2024-3",D21*'REFERENTIEL 2 MATIN&amp;GOUTER '!K20,"")))</f>
        <v>0.28599999999999998</v>
      </c>
      <c r="H21" s="130">
        <f>IF(D$7="2024-1",D21*'REFERENTIEL 2 MATIN&amp;GOUTER '!L4,IF(D$7="2024-2",D21*'REFERENTIEL 2 MATIN&amp;GOUTER '!L12,IF(D$7="2024-3",D21*'REFERENTIEL 2 MATIN&amp;GOUTER '!L20,"")))</f>
        <v>0.37000000000000005</v>
      </c>
      <c r="I21" s="131" t="str">
        <f>IF(OR(F21="",$D$13=""),"",IF($D$13="Hors SIQO",F21*G21*$D$11,F21*H21*$D$11))</f>
        <v/>
      </c>
      <c r="K21" s="168"/>
      <c r="L21" s="19">
        <v>6</v>
      </c>
      <c r="M21" s="17" t="s">
        <v>24</v>
      </c>
      <c r="N21" s="141">
        <v>0.125</v>
      </c>
      <c r="O21" s="18"/>
      <c r="P21" s="132">
        <f>IF(D$7="2024-1",N21*'REFERENTIEL 2 MATIN&amp;GOUTER '!K7,IF(D$7="2024-2",N21*'REFERENTIEL 2 MATIN&amp;GOUTER '!K15,IF(D$7="2024-3",N21*'REFERENTIEL 2 MATIN&amp;GOUTER '!K23,"")))</f>
        <v>0.28125</v>
      </c>
      <c r="Q21" s="132">
        <f>IF(D$7="2024-1",N21*'REFERENTIEL 2 MATIN&amp;GOUTER '!L7,IF(D$7="2024-2",N21*'REFERENTIEL 2 MATIN&amp;GOUTER '!L15,IF(D$7="2024-3",N21*'REFERENTIEL 2 MATIN&amp;GOUTER '!L23,"")))</f>
        <v>0.47125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90"/>
      <c r="B22" s="12">
        <v>3</v>
      </c>
      <c r="C22" s="20" t="s">
        <v>25</v>
      </c>
      <c r="D22" s="140">
        <v>0.1</v>
      </c>
      <c r="E22" s="21"/>
      <c r="F22" s="22"/>
      <c r="G22" s="130">
        <f>IF(D$7="2024-1",D22*'REFERENTIEL 2 MATIN&amp;GOUTER '!K5,IF(D$7="2024-2",D22*'REFERENTIEL 2 MATIN&amp;GOUTER '!K13,IF(D$7="2024-3",D22*'REFERENTIEL 2 MATIN&amp;GOUTER '!K21,"")))</f>
        <v>0.83900000000000008</v>
      </c>
      <c r="H22" s="130">
        <f>IF(D$7="2024-1",D22*'REFERENTIEL 2 MATIN&amp;GOUTER '!L5,IF(D$7="2024-2",D22*'REFERENTIEL 2 MATIN&amp;GOUTER '!L13,IF(D$7="2024-3",D22*'REFERENTIEL 2 MATIN&amp;GOUTER '!L21,"")))</f>
        <v>1.024</v>
      </c>
      <c r="I22" s="131" t="str">
        <f>IF(OR(F22="",$D$13=""),"",IF($D$13="Hors SIQO",F22*G22*$D$11,F22*H22*$D$11))</f>
        <v/>
      </c>
      <c r="K22" s="168"/>
      <c r="L22" s="19">
        <v>7</v>
      </c>
      <c r="M22" s="17" t="s">
        <v>26</v>
      </c>
      <c r="N22" s="141">
        <v>0.06</v>
      </c>
      <c r="O22" s="18"/>
      <c r="P22" s="132">
        <f>IF(D$7="2024-1",N22*'REFERENTIEL 2 MATIN&amp;GOUTER '!K8,IF(D$7="2024-2",N22*'REFERENTIEL 2 MATIN&amp;GOUTER '!K16,IF(D$7="2024-3",N22*'REFERENTIEL 2 MATIN&amp;GOUTER '!K24,"")))</f>
        <v>0.20519999999999999</v>
      </c>
      <c r="Q22" s="132">
        <f>IF(D$7="2024-1",N22*'REFERENTIEL 2 MATIN&amp;GOUTER '!L8,IF(D$7="2024-2",N22*'REFERENTIEL 2 MATIN&amp;GOUTER '!L16,IF(D$7="2024-3",N22*'REFERENTIEL 2 MATIN&amp;GOUTER '!L24,"")))</f>
        <v>0.35220000000000001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5"/>
      <c r="H23" s="25"/>
      <c r="I23" s="95">
        <f>SUM(I20:I22)</f>
        <v>0</v>
      </c>
      <c r="J23" s="23"/>
      <c r="K23" s="168"/>
      <c r="L23" s="19">
        <v>8</v>
      </c>
      <c r="M23" s="17" t="s">
        <v>28</v>
      </c>
      <c r="N23" s="141">
        <v>0.03</v>
      </c>
      <c r="O23" s="22"/>
      <c r="P23" s="132">
        <f>IF(D$7="2024-1",N23*'REFERENTIEL 2 MATIN&amp;GOUTER '!K9,IF(D$7="2024-2",N23*'REFERENTIEL 2 MATIN&amp;GOUTER '!K17,IF(D$7="2024-3",N23*'REFERENTIEL 2 MATIN&amp;GOUTER '!K25,"")))</f>
        <v>0.33660000000000001</v>
      </c>
      <c r="Q23" s="132">
        <f>IF(D$7="2024-1",N23*'REFERENTIEL 2 MATIN&amp;GOUTER '!L9,IF(D$7="2024-2",N23*'REFERENTIEL 2 MATIN&amp;GOUTER '!L17,IF(D$7="2024-3",N23*'REFERENTIEL 2 MATIN&amp;GOUTER '!L25,"")))</f>
        <v>0.56340000000000001</v>
      </c>
      <c r="R23" s="137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96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50" t="str">
        <f>IF(OR(F23&gt;D16, O24&gt;N16),"Attention, vos distributions dépassent le maximum aidé.","")</f>
        <v/>
      </c>
      <c r="D26" s="150"/>
      <c r="E26" s="150"/>
      <c r="F26" s="150"/>
      <c r="G26" s="150"/>
      <c r="H26" s="150"/>
      <c r="I26" s="150"/>
      <c r="K26" s="30"/>
      <c r="L26" s="151" t="str">
        <f>IF(OR(N20&gt;0.125,N21&gt;0.125,N22&gt;0.06,N23&gt;0.03),"Attention, les portions sont plafonnées aux portions recommandées","")</f>
        <v/>
      </c>
      <c r="M26" s="151"/>
      <c r="N26" s="151"/>
      <c r="O26" s="151"/>
      <c r="P26" s="151"/>
      <c r="Q26" s="151"/>
      <c r="R26" s="151"/>
    </row>
    <row r="27" spans="1:18" s="4" customFormat="1" x14ac:dyDescent="0.25">
      <c r="A27" s="27"/>
      <c r="C27" s="150"/>
      <c r="D27" s="150"/>
      <c r="E27" s="150"/>
      <c r="F27" s="150"/>
      <c r="G27" s="150"/>
      <c r="H27" s="150"/>
      <c r="I27" s="150"/>
      <c r="L27" s="151"/>
      <c r="M27" s="151"/>
      <c r="N27" s="151"/>
      <c r="O27" s="151"/>
      <c r="P27" s="151"/>
      <c r="Q27" s="151"/>
      <c r="R27" s="151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dataConsolidate/>
  <mergeCells count="29"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  <mergeCell ref="H10:P11"/>
    <mergeCell ref="A11:C11"/>
    <mergeCell ref="A13:C13"/>
    <mergeCell ref="A16:C16"/>
    <mergeCell ref="K16:M16"/>
    <mergeCell ref="A18:A22"/>
    <mergeCell ref="B18:B19"/>
    <mergeCell ref="C18:C19"/>
    <mergeCell ref="D18:D19"/>
    <mergeCell ref="F18:F19"/>
    <mergeCell ref="A1:R1"/>
    <mergeCell ref="A2:R4"/>
    <mergeCell ref="A5:R5"/>
    <mergeCell ref="A7:C7"/>
    <mergeCell ref="H8:P9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MIDI'!$C$2:$C$4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33"/>
  <sheetViews>
    <sheetView workbookViewId="0">
      <selection activeCell="P13" sqref="P13"/>
    </sheetView>
  </sheetViews>
  <sheetFormatPr baseColWidth="10" defaultColWidth="11.42578125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99" t="s">
        <v>30</v>
      </c>
      <c r="B1" s="199"/>
      <c r="C1" s="37" t="s">
        <v>31</v>
      </c>
      <c r="D1" s="38"/>
      <c r="E1" s="39" t="s">
        <v>90</v>
      </c>
      <c r="F1" s="200" t="s">
        <v>32</v>
      </c>
      <c r="G1" s="201"/>
      <c r="H1" s="191" t="s">
        <v>33</v>
      </c>
      <c r="I1" s="40" t="s">
        <v>34</v>
      </c>
      <c r="J1" s="41" t="s">
        <v>35</v>
      </c>
      <c r="L1" s="42" t="s">
        <v>31</v>
      </c>
      <c r="M1" s="43" t="s">
        <v>89</v>
      </c>
    </row>
    <row r="2" spans="1:13" ht="15.75" thickBot="1" x14ac:dyDescent="0.3">
      <c r="A2" s="44" t="s">
        <v>36</v>
      </c>
      <c r="B2" s="44" t="s">
        <v>15</v>
      </c>
      <c r="C2" s="45" t="s">
        <v>100</v>
      </c>
      <c r="F2" s="202"/>
      <c r="G2" s="203"/>
      <c r="H2" s="192"/>
      <c r="I2" s="46" t="s">
        <v>37</v>
      </c>
      <c r="J2" s="47" t="s">
        <v>37</v>
      </c>
      <c r="L2" s="48" t="s">
        <v>48</v>
      </c>
      <c r="M2" s="49">
        <v>83</v>
      </c>
    </row>
    <row r="3" spans="1:13" ht="15" customHeight="1" thickBot="1" x14ac:dyDescent="0.3">
      <c r="A3" s="50" t="s">
        <v>9</v>
      </c>
      <c r="B3" s="50">
        <v>1</v>
      </c>
      <c r="C3" s="50" t="s">
        <v>101</v>
      </c>
      <c r="E3" s="193" t="s">
        <v>38</v>
      </c>
      <c r="F3" s="51">
        <v>1</v>
      </c>
      <c r="G3" s="52" t="s">
        <v>21</v>
      </c>
      <c r="H3" s="53">
        <v>0.1</v>
      </c>
      <c r="I3" s="54">
        <v>1.43</v>
      </c>
      <c r="J3" s="55">
        <v>1.57</v>
      </c>
      <c r="L3" s="56" t="s">
        <v>49</v>
      </c>
      <c r="M3" s="49">
        <v>83</v>
      </c>
    </row>
    <row r="4" spans="1:13" ht="15" customHeight="1" thickBot="1" x14ac:dyDescent="0.3">
      <c r="A4" s="50" t="s">
        <v>39</v>
      </c>
      <c r="B4" s="50">
        <v>2</v>
      </c>
      <c r="C4" s="50" t="s">
        <v>102</v>
      </c>
      <c r="E4" s="194"/>
      <c r="F4" s="58">
        <v>2</v>
      </c>
      <c r="G4" s="59" t="s">
        <v>23</v>
      </c>
      <c r="H4" s="53">
        <v>0.1</v>
      </c>
      <c r="I4" s="61">
        <v>1.1599999999999999</v>
      </c>
      <c r="J4" s="62">
        <v>1.27</v>
      </c>
      <c r="L4" s="56" t="s">
        <v>50</v>
      </c>
      <c r="M4" s="49">
        <v>83</v>
      </c>
    </row>
    <row r="5" spans="1:13" ht="15" customHeight="1" thickBot="1" x14ac:dyDescent="0.3">
      <c r="A5" s="63" t="s">
        <v>40</v>
      </c>
      <c r="B5" s="50">
        <v>3</v>
      </c>
      <c r="C5" s="50"/>
      <c r="E5" s="195"/>
      <c r="F5" s="64">
        <v>3</v>
      </c>
      <c r="G5" s="65" t="s">
        <v>25</v>
      </c>
      <c r="H5" s="53">
        <v>0.1</v>
      </c>
      <c r="I5" s="67">
        <v>2.11</v>
      </c>
      <c r="J5" s="68">
        <v>2.31</v>
      </c>
      <c r="L5" s="56" t="s">
        <v>51</v>
      </c>
      <c r="M5" s="57">
        <v>82</v>
      </c>
    </row>
    <row r="6" spans="1:13" ht="15" customHeight="1" x14ac:dyDescent="0.25">
      <c r="A6" s="50" t="s">
        <v>41</v>
      </c>
      <c r="B6" s="50">
        <v>4</v>
      </c>
      <c r="C6" s="50"/>
      <c r="E6" s="196" t="s">
        <v>42</v>
      </c>
      <c r="F6" s="69">
        <v>5</v>
      </c>
      <c r="G6" s="70" t="s">
        <v>22</v>
      </c>
      <c r="H6" s="71">
        <v>0.125</v>
      </c>
      <c r="I6" s="72">
        <v>1.44</v>
      </c>
      <c r="J6" s="73">
        <v>1.57</v>
      </c>
      <c r="L6" s="56" t="s">
        <v>52</v>
      </c>
      <c r="M6" s="57">
        <v>84</v>
      </c>
    </row>
    <row r="7" spans="1:13" ht="15" customHeight="1" x14ac:dyDescent="0.25">
      <c r="A7" s="50" t="s">
        <v>43</v>
      </c>
      <c r="B7" s="50">
        <v>5</v>
      </c>
      <c r="C7" s="50"/>
      <c r="E7" s="197"/>
      <c r="F7" s="74">
        <v>6</v>
      </c>
      <c r="G7" s="75" t="s">
        <v>24</v>
      </c>
      <c r="H7" s="76">
        <v>0.125</v>
      </c>
      <c r="I7" s="77">
        <v>1.38</v>
      </c>
      <c r="J7" s="78">
        <v>1.51</v>
      </c>
      <c r="L7" s="56" t="s">
        <v>53</v>
      </c>
      <c r="M7" s="57">
        <v>83</v>
      </c>
    </row>
    <row r="8" spans="1:13" x14ac:dyDescent="0.25">
      <c r="A8" s="50" t="s">
        <v>44</v>
      </c>
      <c r="B8" s="50">
        <v>6</v>
      </c>
      <c r="C8" s="50"/>
      <c r="E8" s="197"/>
      <c r="F8" s="74">
        <v>7</v>
      </c>
      <c r="G8" s="75" t="s">
        <v>45</v>
      </c>
      <c r="H8" s="79">
        <v>0.06</v>
      </c>
      <c r="I8" s="77">
        <v>2.2400000000000002</v>
      </c>
      <c r="J8" s="78">
        <v>2.44</v>
      </c>
      <c r="L8" s="56" t="s">
        <v>54</v>
      </c>
      <c r="M8" s="57">
        <v>83</v>
      </c>
    </row>
    <row r="9" spans="1:13" x14ac:dyDescent="0.25">
      <c r="A9" s="50" t="s">
        <v>46</v>
      </c>
      <c r="B9" s="50">
        <v>7</v>
      </c>
      <c r="C9" s="50"/>
      <c r="E9" s="198"/>
      <c r="F9" s="74">
        <v>8</v>
      </c>
      <c r="G9" s="75" t="s">
        <v>28</v>
      </c>
      <c r="H9" s="76">
        <v>0.03</v>
      </c>
      <c r="I9" s="77">
        <v>6.89</v>
      </c>
      <c r="J9" s="78">
        <v>7.52</v>
      </c>
      <c r="L9" s="56" t="s">
        <v>55</v>
      </c>
      <c r="M9" s="57">
        <v>92</v>
      </c>
    </row>
    <row r="10" spans="1:13" ht="15.75" thickBot="1" x14ac:dyDescent="0.3">
      <c r="A10" s="50" t="s">
        <v>80</v>
      </c>
      <c r="B10" s="50">
        <v>8</v>
      </c>
      <c r="C10" s="50"/>
      <c r="E10" s="39" t="s">
        <v>91</v>
      </c>
      <c r="L10" s="80" t="s">
        <v>56</v>
      </c>
      <c r="M10" s="81">
        <v>82</v>
      </c>
    </row>
    <row r="11" spans="1:13" ht="15.75" thickBot="1" x14ac:dyDescent="0.3">
      <c r="A11" s="50" t="s">
        <v>47</v>
      </c>
      <c r="B11" s="50">
        <v>9</v>
      </c>
      <c r="C11" s="50"/>
      <c r="E11" s="193" t="s">
        <v>38</v>
      </c>
      <c r="F11" s="51">
        <v>1</v>
      </c>
      <c r="G11" s="52" t="s">
        <v>21</v>
      </c>
      <c r="H11" s="53">
        <v>0.1</v>
      </c>
      <c r="I11" s="54">
        <v>1.45</v>
      </c>
      <c r="J11" s="55">
        <v>1.58</v>
      </c>
      <c r="L11" s="82" t="s">
        <v>57</v>
      </c>
      <c r="M11" s="83">
        <v>74</v>
      </c>
    </row>
    <row r="12" spans="1:13" ht="15.75" thickBot="1" x14ac:dyDescent="0.3">
      <c r="E12" s="194"/>
      <c r="F12" s="58">
        <v>2</v>
      </c>
      <c r="G12" s="59" t="s">
        <v>23</v>
      </c>
      <c r="H12" s="53">
        <v>0.1</v>
      </c>
      <c r="I12" s="61">
        <v>1.18</v>
      </c>
      <c r="J12" s="62">
        <v>1.29</v>
      </c>
      <c r="L12" s="84" t="s">
        <v>58</v>
      </c>
      <c r="M12" s="85">
        <v>66</v>
      </c>
    </row>
    <row r="13" spans="1:13" ht="15.75" thickBot="1" x14ac:dyDescent="0.3">
      <c r="E13" s="195"/>
      <c r="F13" s="64">
        <v>3</v>
      </c>
      <c r="G13" s="65" t="s">
        <v>25</v>
      </c>
      <c r="H13" s="53">
        <v>0.1</v>
      </c>
      <c r="I13" s="67">
        <v>2.12</v>
      </c>
      <c r="J13" s="68">
        <v>2.31</v>
      </c>
      <c r="L13" s="84" t="s">
        <v>59</v>
      </c>
      <c r="M13" s="85">
        <v>72</v>
      </c>
    </row>
    <row r="14" spans="1:13" x14ac:dyDescent="0.25">
      <c r="E14" s="196" t="s">
        <v>42</v>
      </c>
      <c r="F14" s="69">
        <v>5</v>
      </c>
      <c r="G14" s="70" t="s">
        <v>22</v>
      </c>
      <c r="H14" s="71">
        <v>0.125</v>
      </c>
      <c r="I14" s="72">
        <v>1.44</v>
      </c>
      <c r="J14" s="72">
        <v>1.58</v>
      </c>
      <c r="L14" s="84" t="s">
        <v>60</v>
      </c>
      <c r="M14" s="85">
        <v>72</v>
      </c>
    </row>
    <row r="15" spans="1:13" x14ac:dyDescent="0.25">
      <c r="E15" s="197"/>
      <c r="F15" s="74">
        <v>6</v>
      </c>
      <c r="G15" s="75" t="s">
        <v>24</v>
      </c>
      <c r="H15" s="76">
        <v>0.125</v>
      </c>
      <c r="I15" s="77">
        <v>1.38</v>
      </c>
      <c r="J15" s="77">
        <v>1.51</v>
      </c>
      <c r="L15" s="84" t="s">
        <v>61</v>
      </c>
      <c r="M15" s="85">
        <v>73</v>
      </c>
    </row>
    <row r="16" spans="1:13" x14ac:dyDescent="0.25">
      <c r="E16" s="197"/>
      <c r="F16" s="74">
        <v>7</v>
      </c>
      <c r="G16" s="75" t="s">
        <v>45</v>
      </c>
      <c r="H16" s="79">
        <v>0.06</v>
      </c>
      <c r="I16" s="77">
        <v>2.2400000000000002</v>
      </c>
      <c r="J16" s="77">
        <v>2.4500000000000002</v>
      </c>
      <c r="L16" s="84" t="s">
        <v>62</v>
      </c>
      <c r="M16" s="85">
        <v>72</v>
      </c>
    </row>
    <row r="17" spans="5:13" x14ac:dyDescent="0.25">
      <c r="E17" s="198"/>
      <c r="F17" s="74">
        <v>8</v>
      </c>
      <c r="G17" s="75" t="s">
        <v>28</v>
      </c>
      <c r="H17" s="76">
        <v>0.03</v>
      </c>
      <c r="I17" s="77">
        <v>6.91</v>
      </c>
      <c r="J17" s="77">
        <v>7.54</v>
      </c>
      <c r="L17" s="84" t="s">
        <v>63</v>
      </c>
      <c r="M17" s="85">
        <v>74</v>
      </c>
    </row>
    <row r="18" spans="5:13" ht="15.75" thickBot="1" x14ac:dyDescent="0.3">
      <c r="E18" s="39" t="s">
        <v>93</v>
      </c>
      <c r="L18" s="84" t="s">
        <v>64</v>
      </c>
      <c r="M18" s="85">
        <v>61</v>
      </c>
    </row>
    <row r="19" spans="5:13" ht="15.75" thickBot="1" x14ac:dyDescent="0.3">
      <c r="E19" s="193" t="s">
        <v>38</v>
      </c>
      <c r="F19" s="51">
        <v>1</v>
      </c>
      <c r="G19" s="52" t="s">
        <v>21</v>
      </c>
      <c r="H19" s="53">
        <v>0.1</v>
      </c>
      <c r="I19" s="54">
        <v>1.44</v>
      </c>
      <c r="J19" s="142">
        <v>1.57</v>
      </c>
      <c r="L19" s="86" t="s">
        <v>65</v>
      </c>
      <c r="M19" s="87">
        <v>74</v>
      </c>
    </row>
    <row r="20" spans="5:13" ht="15.75" thickBot="1" x14ac:dyDescent="0.3">
      <c r="E20" s="194"/>
      <c r="F20" s="58">
        <v>2</v>
      </c>
      <c r="G20" s="59" t="s">
        <v>23</v>
      </c>
      <c r="H20" s="53">
        <v>0.1</v>
      </c>
      <c r="I20" s="61">
        <v>1.19</v>
      </c>
      <c r="J20" s="62">
        <v>1.3</v>
      </c>
      <c r="L20" s="88" t="s">
        <v>66</v>
      </c>
      <c r="M20" s="89">
        <v>55</v>
      </c>
    </row>
    <row r="21" spans="5:13" ht="15.75" thickBot="1" x14ac:dyDescent="0.3">
      <c r="E21" s="195"/>
      <c r="F21" s="64">
        <v>3</v>
      </c>
      <c r="G21" s="65" t="s">
        <v>25</v>
      </c>
      <c r="H21" s="53">
        <v>0.1</v>
      </c>
      <c r="I21" s="67">
        <v>2.12</v>
      </c>
      <c r="J21" s="143">
        <v>2.31</v>
      </c>
      <c r="L21" s="90" t="s">
        <v>67</v>
      </c>
      <c r="M21" s="91">
        <v>61</v>
      </c>
    </row>
    <row r="22" spans="5:13" x14ac:dyDescent="0.25">
      <c r="E22" s="196" t="s">
        <v>42</v>
      </c>
      <c r="F22" s="69">
        <v>5</v>
      </c>
      <c r="G22" s="70" t="s">
        <v>22</v>
      </c>
      <c r="H22" s="71">
        <v>0.125</v>
      </c>
      <c r="I22" s="72">
        <v>1.44</v>
      </c>
      <c r="J22" s="72">
        <v>1.58</v>
      </c>
      <c r="L22" s="90" t="s">
        <v>68</v>
      </c>
      <c r="M22" s="91">
        <v>56</v>
      </c>
    </row>
    <row r="23" spans="5:13" x14ac:dyDescent="0.25">
      <c r="E23" s="197"/>
      <c r="F23" s="74">
        <v>6</v>
      </c>
      <c r="G23" s="75" t="s">
        <v>24</v>
      </c>
      <c r="H23" s="76">
        <v>0.125</v>
      </c>
      <c r="I23" s="77">
        <v>1.39</v>
      </c>
      <c r="J23" s="77">
        <v>1.52</v>
      </c>
      <c r="L23" s="90" t="s">
        <v>69</v>
      </c>
      <c r="M23" s="91">
        <v>56</v>
      </c>
    </row>
    <row r="24" spans="5:13" x14ac:dyDescent="0.25">
      <c r="E24" s="197"/>
      <c r="F24" s="74">
        <v>7</v>
      </c>
      <c r="G24" s="75" t="s">
        <v>45</v>
      </c>
      <c r="H24" s="79">
        <v>0.06</v>
      </c>
      <c r="I24" s="77">
        <v>2.25</v>
      </c>
      <c r="J24" s="77">
        <v>2.46</v>
      </c>
      <c r="L24" s="90" t="s">
        <v>70</v>
      </c>
      <c r="M24" s="91">
        <v>48</v>
      </c>
    </row>
    <row r="25" spans="5:13" x14ac:dyDescent="0.25">
      <c r="E25" s="198"/>
      <c r="F25" s="74">
        <v>8</v>
      </c>
      <c r="G25" s="75" t="s">
        <v>28</v>
      </c>
      <c r="H25" s="76">
        <v>0.03</v>
      </c>
      <c r="I25" s="77">
        <v>6.93</v>
      </c>
      <c r="J25" s="77">
        <v>7.56</v>
      </c>
      <c r="L25" s="90" t="s">
        <v>71</v>
      </c>
      <c r="M25" s="91">
        <v>53</v>
      </c>
    </row>
    <row r="26" spans="5:13" x14ac:dyDescent="0.25">
      <c r="L26" s="90" t="s">
        <v>72</v>
      </c>
      <c r="M26" s="91">
        <v>49</v>
      </c>
    </row>
    <row r="27" spans="5:13" x14ac:dyDescent="0.25">
      <c r="I27" s="145"/>
      <c r="J27" s="145"/>
      <c r="L27" s="90" t="s">
        <v>73</v>
      </c>
      <c r="M27" s="91">
        <v>54</v>
      </c>
    </row>
    <row r="28" spans="5:13" ht="15.75" thickBot="1" x14ac:dyDescent="0.3">
      <c r="I28" s="145"/>
      <c r="J28" s="145"/>
      <c r="L28" s="92" t="s">
        <v>74</v>
      </c>
      <c r="M28" s="93">
        <v>54</v>
      </c>
    </row>
    <row r="29" spans="5:13" x14ac:dyDescent="0.25">
      <c r="I29" s="145"/>
      <c r="J29" s="145"/>
      <c r="L29" s="94"/>
    </row>
    <row r="30" spans="5:13" x14ac:dyDescent="0.25">
      <c r="I30" s="145"/>
      <c r="J30" s="145"/>
      <c r="L30" s="94"/>
      <c r="M30" s="94"/>
    </row>
    <row r="31" spans="5:13" x14ac:dyDescent="0.25">
      <c r="I31" s="145"/>
      <c r="J31" s="145"/>
      <c r="L31" s="94"/>
      <c r="M31" s="94"/>
    </row>
    <row r="32" spans="5:13" x14ac:dyDescent="0.25">
      <c r="I32" s="145"/>
      <c r="J32" s="145"/>
    </row>
    <row r="33" spans="9:10" x14ac:dyDescent="0.25">
      <c r="I33" s="145"/>
      <c r="J33" s="145"/>
    </row>
  </sheetData>
  <dataConsolidate/>
  <mergeCells count="9">
    <mergeCell ref="A1:B1"/>
    <mergeCell ref="F1:G2"/>
    <mergeCell ref="H1:H2"/>
    <mergeCell ref="E3:E5"/>
    <mergeCell ref="E6:E9"/>
    <mergeCell ref="E19:E21"/>
    <mergeCell ref="E22:E25"/>
    <mergeCell ref="E11:E13"/>
    <mergeCell ref="E14:E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38"/>
  <sheetViews>
    <sheetView workbookViewId="0">
      <selection activeCell="L26" sqref="L26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204" t="s">
        <v>30</v>
      </c>
      <c r="B1" s="204"/>
      <c r="C1" s="98" t="s">
        <v>31</v>
      </c>
      <c r="D1" s="99" t="s">
        <v>75</v>
      </c>
      <c r="E1" s="39" t="s">
        <v>90</v>
      </c>
      <c r="F1" s="200" t="s">
        <v>32</v>
      </c>
      <c r="G1" s="201"/>
      <c r="H1" s="191" t="s">
        <v>33</v>
      </c>
      <c r="I1" s="205" t="s">
        <v>34</v>
      </c>
      <c r="J1" s="206"/>
      <c r="K1" s="207" t="s">
        <v>35</v>
      </c>
      <c r="L1" s="208"/>
    </row>
    <row r="2" spans="1:12" ht="15.75" thickBot="1" x14ac:dyDescent="0.3">
      <c r="A2" s="100" t="s">
        <v>36</v>
      </c>
      <c r="B2" s="100" t="s">
        <v>15</v>
      </c>
      <c r="C2" s="101" t="s">
        <v>97</v>
      </c>
      <c r="D2" t="s">
        <v>76</v>
      </c>
      <c r="F2" s="202"/>
      <c r="G2" s="203"/>
      <c r="H2" s="192"/>
      <c r="I2" s="102" t="s">
        <v>77</v>
      </c>
      <c r="J2" s="103" t="s">
        <v>78</v>
      </c>
      <c r="K2" s="104" t="s">
        <v>77</v>
      </c>
      <c r="L2" s="105" t="s">
        <v>78</v>
      </c>
    </row>
    <row r="3" spans="1:12" ht="15" customHeight="1" thickBot="1" x14ac:dyDescent="0.3">
      <c r="A3" s="106" t="s">
        <v>9</v>
      </c>
      <c r="B3" s="106">
        <v>1</v>
      </c>
      <c r="C3" s="106" t="s">
        <v>98</v>
      </c>
      <c r="D3" t="s">
        <v>79</v>
      </c>
      <c r="E3" s="193" t="s">
        <v>38</v>
      </c>
      <c r="F3" s="51">
        <v>1</v>
      </c>
      <c r="G3" s="52" t="s">
        <v>21</v>
      </c>
      <c r="H3" s="53">
        <v>100</v>
      </c>
      <c r="I3" s="119">
        <v>2.75</v>
      </c>
      <c r="J3" s="108">
        <v>3.76</v>
      </c>
      <c r="K3" s="120">
        <v>3</v>
      </c>
      <c r="L3" s="109">
        <v>4.1100000000000003</v>
      </c>
    </row>
    <row r="4" spans="1:12" ht="15.75" thickBot="1" x14ac:dyDescent="0.3">
      <c r="A4" s="106" t="s">
        <v>39</v>
      </c>
      <c r="B4" s="106">
        <v>2</v>
      </c>
      <c r="C4" s="106" t="s">
        <v>99</v>
      </c>
      <c r="E4" s="194"/>
      <c r="F4" s="58">
        <v>2</v>
      </c>
      <c r="G4" s="59" t="s">
        <v>23</v>
      </c>
      <c r="H4" s="60">
        <v>100</v>
      </c>
      <c r="I4" s="111">
        <v>2.59</v>
      </c>
      <c r="J4" s="112">
        <v>3.33</v>
      </c>
      <c r="K4" s="109">
        <v>2.83</v>
      </c>
      <c r="L4" s="109">
        <v>3.64</v>
      </c>
    </row>
    <row r="5" spans="1:12" ht="15.75" thickBot="1" x14ac:dyDescent="0.3">
      <c r="A5" s="106" t="s">
        <v>40</v>
      </c>
      <c r="B5" s="106">
        <v>3</v>
      </c>
      <c r="C5" s="106"/>
      <c r="E5" s="195"/>
      <c r="F5" s="64">
        <v>3</v>
      </c>
      <c r="G5" s="65" t="s">
        <v>25</v>
      </c>
      <c r="H5" s="66">
        <v>100</v>
      </c>
      <c r="I5" s="115">
        <v>7.64</v>
      </c>
      <c r="J5" s="116">
        <v>9.33</v>
      </c>
      <c r="K5" s="109">
        <v>8.34</v>
      </c>
      <c r="L5" s="109">
        <v>10.19</v>
      </c>
    </row>
    <row r="6" spans="1:12" ht="15" customHeight="1" thickBot="1" x14ac:dyDescent="0.3">
      <c r="A6" s="106" t="s">
        <v>41</v>
      </c>
      <c r="B6" s="106">
        <v>4</v>
      </c>
      <c r="C6" s="106"/>
      <c r="E6" s="196" t="s">
        <v>42</v>
      </c>
      <c r="F6" s="69">
        <v>5</v>
      </c>
      <c r="G6" s="70" t="s">
        <v>22</v>
      </c>
      <c r="H6" s="71">
        <v>125</v>
      </c>
      <c r="I6" s="119">
        <v>1.01</v>
      </c>
      <c r="J6" s="128">
        <v>1.44</v>
      </c>
      <c r="K6" s="109">
        <v>1.1100000000000001</v>
      </c>
      <c r="L6" s="109">
        <v>1.57</v>
      </c>
    </row>
    <row r="7" spans="1:12" ht="15.75" thickBot="1" x14ac:dyDescent="0.3">
      <c r="A7" s="106" t="s">
        <v>43</v>
      </c>
      <c r="B7" s="106">
        <v>5</v>
      </c>
      <c r="C7" s="106"/>
      <c r="E7" s="197"/>
      <c r="F7" s="74">
        <v>6</v>
      </c>
      <c r="G7" s="75" t="s">
        <v>24</v>
      </c>
      <c r="H7" s="76">
        <v>125</v>
      </c>
      <c r="I7" s="121">
        <v>2.0499999999999998</v>
      </c>
      <c r="J7" s="112">
        <v>3.43</v>
      </c>
      <c r="K7" s="109">
        <v>2.2400000000000002</v>
      </c>
      <c r="L7" s="109">
        <v>3.75</v>
      </c>
    </row>
    <row r="8" spans="1:12" ht="15.75" thickBot="1" x14ac:dyDescent="0.3">
      <c r="A8" s="106" t="s">
        <v>44</v>
      </c>
      <c r="B8" s="106">
        <v>6</v>
      </c>
      <c r="C8" s="106"/>
      <c r="E8" s="197"/>
      <c r="F8" s="74">
        <v>7</v>
      </c>
      <c r="G8" s="75" t="s">
        <v>45</v>
      </c>
      <c r="H8" s="79">
        <v>60</v>
      </c>
      <c r="I8" s="121">
        <v>3.11</v>
      </c>
      <c r="J8" s="112">
        <v>5.35</v>
      </c>
      <c r="K8" s="120">
        <v>3.4</v>
      </c>
      <c r="L8" s="109">
        <v>5.84</v>
      </c>
    </row>
    <row r="9" spans="1:12" x14ac:dyDescent="0.25">
      <c r="A9" s="106" t="s">
        <v>46</v>
      </c>
      <c r="B9" s="106">
        <v>7</v>
      </c>
      <c r="C9" s="106"/>
      <c r="E9" s="198"/>
      <c r="F9" s="74">
        <v>8</v>
      </c>
      <c r="G9" s="75" t="s">
        <v>83</v>
      </c>
      <c r="H9" s="76">
        <v>30</v>
      </c>
      <c r="I9" s="121">
        <v>10.220000000000001</v>
      </c>
      <c r="J9" s="112">
        <v>17.11</v>
      </c>
      <c r="K9" s="109">
        <v>11.16</v>
      </c>
      <c r="L9" s="109">
        <v>18.68</v>
      </c>
    </row>
    <row r="10" spans="1:12" ht="15.75" thickBot="1" x14ac:dyDescent="0.3">
      <c r="A10" s="106" t="s">
        <v>80</v>
      </c>
      <c r="B10" s="106">
        <v>8</v>
      </c>
      <c r="C10" s="106"/>
      <c r="E10" s="39" t="s">
        <v>91</v>
      </c>
    </row>
    <row r="11" spans="1:12" x14ac:dyDescent="0.25">
      <c r="A11" s="50" t="s">
        <v>47</v>
      </c>
      <c r="B11" s="50">
        <v>9</v>
      </c>
      <c r="E11" s="193" t="s">
        <v>38</v>
      </c>
      <c r="F11" s="51">
        <v>1</v>
      </c>
      <c r="G11" s="52" t="s">
        <v>21</v>
      </c>
      <c r="H11" s="53">
        <v>100</v>
      </c>
      <c r="I11" s="107">
        <v>2.78</v>
      </c>
      <c r="J11" s="108">
        <v>3.81</v>
      </c>
      <c r="K11" s="109">
        <v>3.03</v>
      </c>
      <c r="L11" s="110">
        <v>4.16</v>
      </c>
    </row>
    <row r="12" spans="1:12" x14ac:dyDescent="0.25">
      <c r="E12" s="194"/>
      <c r="F12" s="58">
        <v>2</v>
      </c>
      <c r="G12" s="59" t="s">
        <v>23</v>
      </c>
      <c r="H12" s="60">
        <v>100</v>
      </c>
      <c r="I12" s="111">
        <v>2.62</v>
      </c>
      <c r="J12" s="112">
        <v>3.38</v>
      </c>
      <c r="K12" s="113">
        <v>2.86</v>
      </c>
      <c r="L12" s="114">
        <v>3.69</v>
      </c>
    </row>
    <row r="13" spans="1:12" ht="15.75" thickBot="1" x14ac:dyDescent="0.3">
      <c r="E13" s="195"/>
      <c r="F13" s="64">
        <v>3</v>
      </c>
      <c r="G13" s="65" t="s">
        <v>25</v>
      </c>
      <c r="H13" s="66">
        <v>100</v>
      </c>
      <c r="I13" s="115">
        <v>7.67</v>
      </c>
      <c r="J13" s="116">
        <v>9.3699999999999992</v>
      </c>
      <c r="K13" s="117">
        <v>8.3699999999999992</v>
      </c>
      <c r="L13" s="118">
        <v>10.23</v>
      </c>
    </row>
    <row r="14" spans="1:12" x14ac:dyDescent="0.25">
      <c r="E14" s="196" t="s">
        <v>42</v>
      </c>
      <c r="F14" s="69">
        <v>5</v>
      </c>
      <c r="G14" s="70" t="s">
        <v>22</v>
      </c>
      <c r="H14" s="71">
        <v>125</v>
      </c>
      <c r="I14" s="119">
        <v>1.016798297065304</v>
      </c>
      <c r="J14" s="128">
        <v>1.4443818538248085</v>
      </c>
      <c r="K14" s="120">
        <v>1.1100000000000001</v>
      </c>
      <c r="L14" s="110">
        <v>1.58</v>
      </c>
    </row>
    <row r="15" spans="1:12" x14ac:dyDescent="0.25">
      <c r="E15" s="197"/>
      <c r="F15" s="74">
        <v>6</v>
      </c>
      <c r="G15" s="75" t="s">
        <v>24</v>
      </c>
      <c r="H15" s="76">
        <v>125</v>
      </c>
      <c r="I15" s="121">
        <v>2.0499999999999998</v>
      </c>
      <c r="J15" s="112">
        <v>3.4364966062205924</v>
      </c>
      <c r="K15" s="113">
        <v>2.242287178625948</v>
      </c>
      <c r="L15" s="123">
        <v>3.75</v>
      </c>
    </row>
    <row r="16" spans="1:12" x14ac:dyDescent="0.25">
      <c r="E16" s="197"/>
      <c r="F16" s="74">
        <v>7</v>
      </c>
      <c r="G16" s="75" t="s">
        <v>45</v>
      </c>
      <c r="H16" s="79">
        <v>60</v>
      </c>
      <c r="I16" s="121">
        <v>3.12</v>
      </c>
      <c r="J16" s="112">
        <v>5.3633119913800869</v>
      </c>
      <c r="K16" s="122">
        <v>3.41</v>
      </c>
      <c r="L16" s="123">
        <v>5.86</v>
      </c>
    </row>
    <row r="17" spans="5:15" x14ac:dyDescent="0.25">
      <c r="E17" s="198"/>
      <c r="F17" s="74">
        <v>8</v>
      </c>
      <c r="G17" s="75" t="s">
        <v>83</v>
      </c>
      <c r="H17" s="76">
        <v>30</v>
      </c>
      <c r="I17" s="121">
        <v>10.25</v>
      </c>
      <c r="J17" s="112">
        <v>17.161280609010166</v>
      </c>
      <c r="K17" s="122">
        <v>11.19</v>
      </c>
      <c r="L17" s="123">
        <v>18.739999999999998</v>
      </c>
    </row>
    <row r="18" spans="5:15" ht="15.75" thickBot="1" x14ac:dyDescent="0.3">
      <c r="E18" s="39" t="s">
        <v>93</v>
      </c>
    </row>
    <row r="19" spans="5:15" x14ac:dyDescent="0.25">
      <c r="E19" s="193" t="s">
        <v>38</v>
      </c>
      <c r="F19" s="51">
        <v>1</v>
      </c>
      <c r="G19" s="52" t="s">
        <v>21</v>
      </c>
      <c r="H19" s="53">
        <v>100</v>
      </c>
      <c r="I19" s="119">
        <v>2.73</v>
      </c>
      <c r="J19" s="128">
        <v>3.75</v>
      </c>
      <c r="K19" s="120">
        <v>2.98</v>
      </c>
      <c r="L19" s="144">
        <v>4.09</v>
      </c>
    </row>
    <row r="20" spans="5:15" x14ac:dyDescent="0.25">
      <c r="E20" s="194"/>
      <c r="F20" s="58">
        <v>2</v>
      </c>
      <c r="G20" s="59" t="s">
        <v>23</v>
      </c>
      <c r="H20" s="60">
        <v>100</v>
      </c>
      <c r="I20" s="111">
        <v>2.62</v>
      </c>
      <c r="J20" s="112">
        <v>3.39</v>
      </c>
      <c r="K20" s="113">
        <v>2.86</v>
      </c>
      <c r="L20" s="114">
        <v>3.7</v>
      </c>
    </row>
    <row r="21" spans="5:15" ht="15.75" thickBot="1" x14ac:dyDescent="0.3">
      <c r="E21" s="195"/>
      <c r="F21" s="64">
        <v>3</v>
      </c>
      <c r="G21" s="65" t="s">
        <v>25</v>
      </c>
      <c r="H21" s="66">
        <v>100</v>
      </c>
      <c r="I21" s="115">
        <v>7.68</v>
      </c>
      <c r="J21" s="116">
        <v>9.3800000000000008</v>
      </c>
      <c r="K21" s="117">
        <v>8.39</v>
      </c>
      <c r="L21" s="118">
        <v>10.24</v>
      </c>
    </row>
    <row r="22" spans="5:15" x14ac:dyDescent="0.25">
      <c r="E22" s="196" t="s">
        <v>42</v>
      </c>
      <c r="F22" s="69">
        <v>5</v>
      </c>
      <c r="G22" s="70" t="s">
        <v>22</v>
      </c>
      <c r="H22" s="71">
        <v>125</v>
      </c>
      <c r="I22" s="119">
        <v>1.02</v>
      </c>
      <c r="J22" s="128">
        <v>1.44</v>
      </c>
      <c r="K22" s="120">
        <v>1.1100000000000001</v>
      </c>
      <c r="L22" s="144">
        <v>1.58</v>
      </c>
    </row>
    <row r="23" spans="5:15" x14ac:dyDescent="0.25">
      <c r="E23" s="197"/>
      <c r="F23" s="74">
        <v>6</v>
      </c>
      <c r="G23" s="75" t="s">
        <v>24</v>
      </c>
      <c r="H23" s="76">
        <v>125</v>
      </c>
      <c r="I23" s="111">
        <v>2.06</v>
      </c>
      <c r="J23" s="112">
        <v>3.45</v>
      </c>
      <c r="K23" s="113">
        <v>2.25</v>
      </c>
      <c r="L23" s="114">
        <v>3.77</v>
      </c>
    </row>
    <row r="24" spans="5:15" x14ac:dyDescent="0.25">
      <c r="E24" s="197"/>
      <c r="F24" s="74">
        <v>7</v>
      </c>
      <c r="G24" s="75" t="s">
        <v>45</v>
      </c>
      <c r="H24" s="79">
        <v>60</v>
      </c>
      <c r="I24" s="111">
        <v>3.13</v>
      </c>
      <c r="J24" s="112">
        <v>5.38</v>
      </c>
      <c r="K24" s="113">
        <v>3.42</v>
      </c>
      <c r="L24" s="114">
        <v>5.87</v>
      </c>
    </row>
    <row r="25" spans="5:15" x14ac:dyDescent="0.25">
      <c r="E25" s="198"/>
      <c r="F25" s="74">
        <v>8</v>
      </c>
      <c r="G25" s="75" t="s">
        <v>83</v>
      </c>
      <c r="H25" s="76">
        <v>30</v>
      </c>
      <c r="I25" s="111">
        <v>10.28</v>
      </c>
      <c r="J25" s="112">
        <v>17.2</v>
      </c>
      <c r="K25" s="113">
        <v>11.22</v>
      </c>
      <c r="L25" s="114">
        <v>18.78</v>
      </c>
    </row>
    <row r="27" spans="5:15" x14ac:dyDescent="0.25">
      <c r="I27" s="146"/>
      <c r="J27" s="146"/>
      <c r="K27" s="146"/>
      <c r="L27" s="146"/>
      <c r="M27" s="124"/>
    </row>
    <row r="28" spans="5:15" x14ac:dyDescent="0.25">
      <c r="I28" s="146"/>
      <c r="J28" s="146"/>
      <c r="K28" s="146"/>
      <c r="L28" s="146"/>
      <c r="M28" s="124"/>
    </row>
    <row r="29" spans="5:15" x14ac:dyDescent="0.25">
      <c r="I29" s="146"/>
      <c r="J29" s="146"/>
      <c r="K29" s="146"/>
      <c r="L29" s="146"/>
      <c r="M29" s="124"/>
      <c r="N29" s="124"/>
      <c r="O29" s="124"/>
    </row>
    <row r="30" spans="5:15" x14ac:dyDescent="0.25">
      <c r="I30" s="146"/>
      <c r="J30" s="146"/>
      <c r="K30" s="146"/>
      <c r="L30" s="146"/>
    </row>
    <row r="31" spans="5:15" x14ac:dyDescent="0.25">
      <c r="I31" s="146"/>
      <c r="J31" s="146"/>
      <c r="K31" s="146"/>
      <c r="L31" s="146"/>
    </row>
    <row r="32" spans="5:15" x14ac:dyDescent="0.25">
      <c r="I32" s="146"/>
      <c r="J32" s="146"/>
      <c r="K32" s="146"/>
      <c r="L32" s="146"/>
    </row>
    <row r="33" spans="9:12" x14ac:dyDescent="0.25">
      <c r="I33" s="146"/>
      <c r="J33" s="146"/>
      <c r="K33" s="146"/>
      <c r="L33" s="146"/>
    </row>
    <row r="34" spans="9:12" x14ac:dyDescent="0.25">
      <c r="I34" s="146"/>
      <c r="J34" s="146"/>
      <c r="K34" s="146"/>
      <c r="L34" s="146"/>
    </row>
    <row r="35" spans="9:12" x14ac:dyDescent="0.25">
      <c r="I35" s="146"/>
      <c r="J35" s="146"/>
      <c r="K35" s="146"/>
      <c r="L35" s="146"/>
    </row>
    <row r="36" spans="9:12" x14ac:dyDescent="0.25">
      <c r="I36" s="146"/>
      <c r="J36" s="146"/>
      <c r="K36" s="146"/>
      <c r="L36" s="146"/>
    </row>
    <row r="37" spans="9:12" x14ac:dyDescent="0.25">
      <c r="I37" s="146"/>
      <c r="J37" s="146"/>
      <c r="K37" s="146"/>
      <c r="L37" s="146"/>
    </row>
    <row r="38" spans="9:12" x14ac:dyDescent="0.25">
      <c r="I38" s="146"/>
      <c r="J38" s="146"/>
      <c r="K38" s="146"/>
      <c r="L38" s="146"/>
    </row>
  </sheetData>
  <mergeCells count="11">
    <mergeCell ref="E19:E21"/>
    <mergeCell ref="E22:E25"/>
    <mergeCell ref="E14:E17"/>
    <mergeCell ref="K1:L1"/>
    <mergeCell ref="E3:E5"/>
    <mergeCell ref="E6:E9"/>
    <mergeCell ref="A1:B1"/>
    <mergeCell ref="F1:G2"/>
    <mergeCell ref="H1:H2"/>
    <mergeCell ref="I1:J1"/>
    <mergeCell ref="E11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2025-05-27T16:06:57Z</dcterms:modified>
</cp:coreProperties>
</file>