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52026\"/>
    </mc:Choice>
  </mc:AlternateContent>
  <workbookProtection workbookAlgorithmName="SHA-512" workbookHashValue="1NxtX2d5h3xoPjRrS7mUcflxmCYr8N5cFq2JRVv21LR9WuElVO9jthQm5zJ8GJzIMCa0TFA/UyL80chfHupUVw==" workbookSaltValue="me3BccKRi8fapBarL0sy2A==" workbookSpinCount="100000" lockStructure="1"/>
  <bookViews>
    <workbookView xWindow="0" yWindow="0" windowWidth="21525" windowHeight="10530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7" l="1"/>
  <c r="Q22" i="7"/>
  <c r="Q21" i="7"/>
  <c r="Q20" i="7"/>
  <c r="P23" i="7"/>
  <c r="P22" i="7"/>
  <c r="P21" i="7"/>
  <c r="P20" i="7"/>
  <c r="H22" i="7"/>
  <c r="H21" i="7"/>
  <c r="H20" i="7"/>
  <c r="G22" i="7"/>
  <c r="G21" i="7"/>
  <c r="G20" i="7"/>
  <c r="Q23" i="6"/>
  <c r="Q22" i="6"/>
  <c r="Q21" i="6"/>
  <c r="Q20" i="6"/>
  <c r="P23" i="6"/>
  <c r="P22" i="6"/>
  <c r="P21" i="6"/>
  <c r="P20" i="6"/>
  <c r="H22" i="6"/>
  <c r="H21" i="6"/>
  <c r="H20" i="6"/>
  <c r="G22" i="6"/>
  <c r="G21" i="6"/>
  <c r="G20" i="6"/>
  <c r="O21" i="4"/>
  <c r="O20" i="4"/>
  <c r="O19" i="4"/>
  <c r="O18" i="4"/>
  <c r="G20" i="4"/>
  <c r="G19" i="4"/>
  <c r="G18" i="4"/>
  <c r="O21" i="1"/>
  <c r="O20" i="1"/>
  <c r="O19" i="1"/>
  <c r="O18" i="1"/>
  <c r="G20" i="1"/>
  <c r="G19" i="1"/>
  <c r="G18" i="1"/>
  <c r="D16" i="7"/>
  <c r="D16" i="6"/>
  <c r="D14" i="4"/>
  <c r="D14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<sst xmlns="http://schemas.openxmlformats.org/spreadsheetml/2006/main" count="274" uniqueCount="92">
  <si>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</si>
  <si>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</si>
  <si>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</si>
  <si>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</si>
  <si>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</si>
  <si>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</si>
  <si>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</si>
  <si>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</si>
  <si>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</si>
  <si>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</si>
  <si>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</si>
  <si>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</si>
  <si>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</si>
  <si>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</si>
  <si>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</si>
  <si>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</si>
  <si>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</si>
  <si>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</si>
  <si>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</si>
  <si>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</si>
  <si>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</si>
  <si>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</si>
  <si>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</si>
  <si>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</si>
  <si>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</si>
  <si>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</si>
  <si>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</si>
  <si>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</si>
  <si>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</si>
  <si>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</si>
  <si>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</si>
  <si>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</si>
  <si>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</si>
  <si>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</si>
  <si>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</si>
  <si>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</si>
  <si>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</si>
  <si>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</si>
  <si>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</si>
  <si>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</si>
  <si>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</si>
  <si>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</si>
  <si>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</si>
  <si>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</si>
  <si>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</si>
  <si>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</si>
  <si>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</si>
  <si>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</si>
  <si>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</si>
  <si>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</si>
  <si>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</si>
  <si>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</si>
  <si>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</si>
  <si>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</si>
  <si>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</si>
  <si>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</si>
  <si>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</si>
  <si>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</si>
  <si>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</si>
  <si>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</si>
  <si>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</si>
  <si>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</si>
  <si>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</si>
  <si>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</si>
  <si>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</si>
  <si>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</si>
  <si>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</si>
  <si>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</si>
  <si>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</si>
  <si>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</si>
  <si>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</si>
  <si>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</si>
  <si>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</si>
  <si>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</si>
  <si>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</si>
  <si>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</si>
  <si>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</si>
  <si>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</si>
  <si>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</si>
  <si>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</si>
  <si>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</si>
  <si>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</si>
  <si>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</si>
  <si>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</si>
  <si>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Fruits/légumes</t>
  </si>
  <si>
    <t>Lait/produits laitiers</t>
  </si>
  <si>
    <t>Simulateur pour le calcul du montant de l'aide Déclinaison MATINALE ou Déclinaison GOUTER
Lait &amp; Fruits à l'école</t>
  </si>
  <si>
    <t>Vous pouvez déclarer une portion moyenne inférieure à la portion recommandée.</t>
  </si>
  <si>
    <t>2025-1</t>
  </si>
  <si>
    <t>2025-2</t>
  </si>
  <si>
    <t>Année scolaire : 2025/2026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</si>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</sst>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1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0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4" borderId="51" xfId="0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0" fillId="12" borderId="46" xfId="0" applyFill="1" applyBorder="1" applyAlignment="1">
      <alignment vertical="center"/>
    </xf>
    <xf numFmtId="0" fontId="0" fillId="12" borderId="52" xfId="0" applyFill="1" applyBorder="1" applyAlignment="1">
      <alignment vertical="center"/>
    </xf>
    <xf numFmtId="0" fontId="0" fillId="12" borderId="53" xfId="0" applyFill="1" applyBorder="1" applyAlignment="1">
      <alignment vertical="center"/>
    </xf>
    <xf numFmtId="0" fontId="0" fillId="12" borderId="54" xfId="0" applyFill="1" applyBorder="1" applyAlignment="1">
      <alignment vertical="center"/>
    </xf>
    <xf numFmtId="2" fontId="0" fillId="2" borderId="29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48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15"/>
  <sheetViews>
    <sheetView tabSelected="1" workbookViewId="0">
      <selection activeCell="G17" sqref="G17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39" t="s">
        <v>91</v>
      </c>
      <c r="C2" s="140"/>
      <c r="D2" s="140"/>
      <c r="E2" s="140"/>
      <c r="F2" s="140"/>
      <c r="G2" s="140"/>
      <c r="H2" s="141"/>
    </row>
    <row r="5" spans="2:8" ht="15.75" x14ac:dyDescent="0.25">
      <c r="C5" s="2" t="s">
        <v>0</v>
      </c>
    </row>
    <row r="6" spans="2:8" ht="15.75" thickBot="1" x14ac:dyDescent="0.3"/>
    <row r="7" spans="2:8" ht="54.95" customHeight="1" thickBot="1" x14ac:dyDescent="0.3">
      <c r="D7" s="3" t="s">
        <v>1</v>
      </c>
      <c r="E7" s="3" t="s">
        <v>2</v>
      </c>
    </row>
    <row r="10" spans="2:8" ht="15.75" thickBot="1" x14ac:dyDescent="0.3"/>
    <row r="11" spans="2:8" ht="70.150000000000006" customHeight="1" thickBot="1" x14ac:dyDescent="0.3">
      <c r="D11" s="116" t="s">
        <v>3</v>
      </c>
      <c r="E11" s="116" t="s">
        <v>4</v>
      </c>
    </row>
    <row r="14" spans="2:8" x14ac:dyDescent="0.25">
      <c r="B14" s="126"/>
    </row>
    <row r="15" spans="2:8" ht="21.75" customHeight="1" x14ac:dyDescent="0.25"/>
  </sheetData>
  <mergeCells count="1">
    <mergeCell ref="B2:H2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3"/>
  <sheetViews>
    <sheetView workbookViewId="0">
      <selection activeCell="D7" sqref="D7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8" max="8" width="14.28515625" customWidth="1"/>
    <col min="12" max="12" width="15.42578125" customWidth="1"/>
    <col min="14" max="14" width="12" customWidth="1"/>
  </cols>
  <sheetData>
    <row r="1" spans="1:16" s="4" customFormat="1" x14ac:dyDescent="0.25">
      <c r="A1" s="146" t="s">
        <v>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</row>
    <row r="2" spans="1:16" s="4" customFormat="1" ht="15" customHeight="1" x14ac:dyDescent="0.25">
      <c r="A2" s="149" t="s">
        <v>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</row>
    <row r="3" spans="1:16" s="4" customFormat="1" ht="1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</row>
    <row r="4" spans="1:16" s="4" customFormat="1" ht="15" customHeight="1" x14ac:dyDescent="0.25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s="4" customFormat="1" ht="15.75" thickBot="1" x14ac:dyDescent="0.3">
      <c r="A5" s="152" t="s">
        <v>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s="4" customFormat="1" ht="9" customHeight="1" thickBot="1" x14ac:dyDescent="0.3"/>
    <row r="7" spans="1:16" s="4" customFormat="1" ht="15.75" thickBot="1" x14ac:dyDescent="0.3">
      <c r="A7" s="143" t="s">
        <v>7</v>
      </c>
      <c r="B7" s="143"/>
      <c r="C7" s="144"/>
      <c r="D7" s="5" t="s">
        <v>88</v>
      </c>
      <c r="E7" s="6"/>
      <c r="F7" s="4" t="s">
        <v>83</v>
      </c>
    </row>
    <row r="8" spans="1:16" s="4" customFormat="1" ht="9.9499999999999993" customHeight="1" thickBot="1" x14ac:dyDescent="0.3">
      <c r="G8" s="142" t="s">
        <v>77</v>
      </c>
      <c r="H8" s="142"/>
      <c r="I8" s="142"/>
      <c r="J8" s="142"/>
      <c r="K8" s="142"/>
      <c r="L8" s="142"/>
      <c r="M8" s="142"/>
      <c r="N8" s="142"/>
      <c r="O8" s="142"/>
    </row>
    <row r="9" spans="1:16" s="4" customFormat="1" ht="15.75" thickBot="1" x14ac:dyDescent="0.3">
      <c r="A9" s="143" t="s">
        <v>8</v>
      </c>
      <c r="B9" s="143"/>
      <c r="C9" s="144"/>
      <c r="D9" s="5" t="s">
        <v>9</v>
      </c>
      <c r="G9" s="142"/>
      <c r="H9" s="142"/>
      <c r="I9" s="142"/>
      <c r="J9" s="142"/>
      <c r="K9" s="142"/>
      <c r="L9" s="142"/>
      <c r="M9" s="142"/>
      <c r="N9" s="142"/>
      <c r="O9" s="142"/>
    </row>
    <row r="10" spans="1:16" s="4" customFormat="1" ht="9.9499999999999993" customHeight="1" thickBot="1" x14ac:dyDescent="0.3">
      <c r="G10" s="145" t="s">
        <v>87</v>
      </c>
      <c r="H10" s="145"/>
      <c r="I10" s="145"/>
      <c r="J10" s="145"/>
      <c r="K10" s="145"/>
      <c r="L10" s="145"/>
      <c r="M10" s="145"/>
      <c r="N10" s="145"/>
      <c r="O10" s="145"/>
    </row>
    <row r="11" spans="1:16" s="4" customFormat="1" ht="15.75" thickBot="1" x14ac:dyDescent="0.3">
      <c r="A11" s="143" t="s">
        <v>11</v>
      </c>
      <c r="B11" s="143"/>
      <c r="C11" s="144"/>
      <c r="D11" s="5"/>
      <c r="E11" s="6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5" t="s">
        <v>12</v>
      </c>
      <c r="B14" s="156"/>
      <c r="C14" s="157"/>
      <c r="D14" s="8">
        <f>IF(D7="2025-1",(IF(D9="A",'REFENRENTIEL 1 MIDI'!M2,IF(D9="B",'REFENRENTIEL 1 MIDI'!M3,IF(D9="C",'REFENRENTIEL 1 MIDI'!M4,IF(D9="CORSE",'REFENRENTIEL 1 MIDI'!M5))))),IF(D7="2025-2",(IF(D9="A",'REFENRENTIEL 1 MIDI'!M11,IF(D9="B",'REFENRENTIEL 1 MIDI'!M12,IF(D9="C",'REFENRENTIEL 1 MIDI'!M13,IF(D9="CORSE",'REFENRENTIEL 1 MIDI'!M14,)))))))</f>
        <v>107</v>
      </c>
      <c r="E14" s="9" t="s">
        <v>13</v>
      </c>
      <c r="J14" s="155" t="s">
        <v>12</v>
      </c>
      <c r="K14" s="156"/>
      <c r="L14" s="157"/>
      <c r="M14" s="8">
        <f>$D$14</f>
        <v>107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8" t="s">
        <v>84</v>
      </c>
      <c r="B16" s="159" t="s">
        <v>15</v>
      </c>
      <c r="C16" s="161" t="s">
        <v>16</v>
      </c>
      <c r="D16" s="163" t="s">
        <v>17</v>
      </c>
      <c r="F16" s="165" t="s">
        <v>18</v>
      </c>
      <c r="G16" s="165" t="s">
        <v>19</v>
      </c>
      <c r="H16" s="165" t="s">
        <v>20</v>
      </c>
      <c r="J16" s="167" t="s">
        <v>85</v>
      </c>
      <c r="K16" s="170" t="s">
        <v>15</v>
      </c>
      <c r="L16" s="170" t="s">
        <v>16</v>
      </c>
      <c r="M16" s="171" t="s">
        <v>17</v>
      </c>
      <c r="N16" s="172" t="s">
        <v>18</v>
      </c>
      <c r="O16" s="172" t="s">
        <v>19</v>
      </c>
      <c r="P16" s="172" t="s">
        <v>20</v>
      </c>
    </row>
    <row r="17" spans="1:21" s="4" customFormat="1" ht="22.5" customHeight="1" thickBot="1" x14ac:dyDescent="0.3">
      <c r="A17" s="158"/>
      <c r="B17" s="160"/>
      <c r="C17" s="162"/>
      <c r="D17" s="164"/>
      <c r="F17" s="166"/>
      <c r="G17" s="166"/>
      <c r="H17" s="166"/>
      <c r="J17" s="167"/>
      <c r="K17" s="170"/>
      <c r="L17" s="170"/>
      <c r="M17" s="171"/>
      <c r="N17" s="173"/>
      <c r="O17" s="172"/>
      <c r="P17" s="172"/>
    </row>
    <row r="18" spans="1:21" s="4" customFormat="1" ht="27.75" customHeight="1" x14ac:dyDescent="0.25">
      <c r="A18" s="158"/>
      <c r="B18" s="12">
        <v>1</v>
      </c>
      <c r="C18" s="13" t="s">
        <v>21</v>
      </c>
      <c r="D18" s="127">
        <v>0.1</v>
      </c>
      <c r="E18" s="14"/>
      <c r="F18" s="15"/>
      <c r="G18" s="117">
        <f>IF(D$7="2025-1",D18*'REFENRENTIEL 1 MIDI'!I3,IF(D$7="2025-2",D18*'REFENRENTIEL 1 MIDI'!I11))</f>
        <v>5.8809399288858137E-2</v>
      </c>
      <c r="H18" s="118" t="str">
        <f>IF(F18="","",F18*G18*$D$11)</f>
        <v/>
      </c>
      <c r="I18" s="14"/>
      <c r="J18" s="167"/>
      <c r="K18" s="16">
        <v>5</v>
      </c>
      <c r="L18" s="17" t="s">
        <v>22</v>
      </c>
      <c r="M18" s="128">
        <v>0.125</v>
      </c>
      <c r="N18" s="15"/>
      <c r="O18" s="119">
        <f>IF(D$7="2025-1",M18*'REFENRENTIEL 1 MIDI'!I6,IF(D$7="2025-2",M18*'REFENRENTIEL 1 MIDI'!I14))</f>
        <v>0.18124999999999999</v>
      </c>
      <c r="P18" s="120" t="str">
        <f>IF(N18="","",N18*O18*$D$11)</f>
        <v/>
      </c>
    </row>
    <row r="19" spans="1:21" s="14" customFormat="1" ht="26.25" customHeight="1" x14ac:dyDescent="0.25">
      <c r="A19" s="158"/>
      <c r="B19" s="12">
        <v>2</v>
      </c>
      <c r="C19" s="13" t="s">
        <v>23</v>
      </c>
      <c r="D19" s="127">
        <v>0.1</v>
      </c>
      <c r="F19" s="18"/>
      <c r="G19" s="117">
        <f>IF(D$7="2025-1",D19*'REFENRENTIEL 1 MIDI'!I4,IF(D$7="2025-2",D19*'REFENRENTIEL 1 MIDI'!I12))</f>
        <v>6.3809399288858162E-2</v>
      </c>
      <c r="H19" s="118" t="str">
        <f>IF(F19="","",F19*G19*$D$11)</f>
        <v/>
      </c>
      <c r="J19" s="167"/>
      <c r="K19" s="19">
        <v>6</v>
      </c>
      <c r="L19" s="17" t="s">
        <v>24</v>
      </c>
      <c r="M19" s="128">
        <v>0.125</v>
      </c>
      <c r="N19" s="18"/>
      <c r="O19" s="119">
        <f>IF(D$7="2025-1",M19*'REFENRENTIEL 1 MIDI'!I7,IF(D$7="2025-2",M19*'REFENRENTIEL 1 MIDI'!I15))</f>
        <v>0.17374999999999999</v>
      </c>
      <c r="P19" s="120" t="str">
        <f t="shared" ref="P19:P21" si="0">IF(N19="","",N19*O19*$D$11)</f>
        <v/>
      </c>
    </row>
    <row r="20" spans="1:21" s="14" customFormat="1" ht="45.75" thickBot="1" x14ac:dyDescent="0.3">
      <c r="A20" s="158"/>
      <c r="B20" s="12">
        <v>3</v>
      </c>
      <c r="C20" s="20" t="s">
        <v>25</v>
      </c>
      <c r="D20" s="127">
        <v>0.1</v>
      </c>
      <c r="E20" s="21"/>
      <c r="F20" s="22"/>
      <c r="G20" s="117">
        <f>IF(D$7="2025-1",D20*'REFENRENTIEL 1 MIDI'!I5,IF(D$7="2025-2",D20*'REFENRENTIEL 1 MIDI'!I13))</f>
        <v>8.3809399288858055E-2</v>
      </c>
      <c r="H20" s="118" t="str">
        <f t="shared" ref="H20" si="1">IF(F20="","",F20*G20*$D$11)</f>
        <v/>
      </c>
      <c r="J20" s="167"/>
      <c r="K20" s="19">
        <v>7</v>
      </c>
      <c r="L20" s="17" t="s">
        <v>26</v>
      </c>
      <c r="M20" s="128">
        <v>0.06</v>
      </c>
      <c r="N20" s="18"/>
      <c r="O20" s="119">
        <f>IF(D$7="2025-1",M20*'REFENRENTIEL 1 MIDI'!I8,IF(D$7="2025-2",M20*'REFENRENTIEL 1 MIDI'!I16))</f>
        <v>0.13500000000000001</v>
      </c>
      <c r="P20" s="120" t="str">
        <f t="shared" si="0"/>
        <v/>
      </c>
    </row>
    <row r="21" spans="1:21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82">
        <f>SUM(H18:H20)</f>
        <v>0</v>
      </c>
      <c r="I21" s="23"/>
      <c r="J21" s="167"/>
      <c r="K21" s="19">
        <v>8</v>
      </c>
      <c r="L21" s="17" t="s">
        <v>28</v>
      </c>
      <c r="M21" s="128">
        <v>0.03</v>
      </c>
      <c r="N21" s="22"/>
      <c r="O21" s="119">
        <f>IF(D$7="2025-1",M21*'REFENRENTIEL 1 MIDI'!I9,IF(D$7="2025-2",M21*'REFENRENTIEL 1 MIDI'!I17))</f>
        <v>0.20879999999999999</v>
      </c>
      <c r="P21" s="120" t="str">
        <f t="shared" si="0"/>
        <v/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83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68" t="str">
        <f>IF(OR(F21&gt;D14, N22&gt;M14),"Attention, vos distributions dépassent le maximum aidé.","")</f>
        <v/>
      </c>
      <c r="D24" s="168"/>
      <c r="E24" s="168"/>
      <c r="F24" s="168"/>
      <c r="G24" s="168"/>
      <c r="H24" s="168"/>
      <c r="J24" s="30"/>
      <c r="K24" s="169" t="str">
        <f>IF(OR(M18&gt;0.125,M19&gt;0.125,M20&gt;0.06,M21&gt;0.03),"Attention, les portions sont plafonnées aux portions recommandées","")</f>
        <v/>
      </c>
      <c r="L24" s="169"/>
      <c r="M24" s="169"/>
      <c r="N24" s="169"/>
      <c r="O24" s="169"/>
      <c r="P24" s="169"/>
    </row>
    <row r="25" spans="1:21" s="4" customFormat="1" x14ac:dyDescent="0.25">
      <c r="A25" s="27"/>
      <c r="C25" s="168"/>
      <c r="D25" s="168"/>
      <c r="E25" s="168"/>
      <c r="F25" s="168"/>
      <c r="G25" s="168"/>
      <c r="H25" s="168"/>
      <c r="K25" s="169"/>
      <c r="L25" s="169"/>
      <c r="M25" s="169"/>
      <c r="N25" s="169"/>
      <c r="O25" s="169"/>
      <c r="P25" s="169"/>
    </row>
    <row r="26" spans="1:21" s="4" customFormat="1" x14ac:dyDescent="0.25">
      <c r="A26" s="27"/>
      <c r="K26" s="84"/>
      <c r="L26" s="84"/>
      <c r="M26" s="84"/>
      <c r="N26" s="84"/>
      <c r="O26" s="84"/>
      <c r="P26" s="84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C24:H25"/>
    <mergeCell ref="K24:P25"/>
    <mergeCell ref="K16:K17"/>
    <mergeCell ref="L16:L17"/>
    <mergeCell ref="M16:M17"/>
    <mergeCell ref="N16:N17"/>
    <mergeCell ref="O16:O17"/>
    <mergeCell ref="P16:P17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G8:O9"/>
    <mergeCell ref="A11:C11"/>
    <mergeCell ref="G10:O11"/>
    <mergeCell ref="A1:P1"/>
    <mergeCell ref="A2:P4"/>
    <mergeCell ref="A5:P5"/>
    <mergeCell ref="A7:C7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MIDI'!$C$2:$C$3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36"/>
  <sheetViews>
    <sheetView workbookViewId="0">
      <selection activeCell="D7" sqref="D7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46" t="s">
        <v>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</row>
    <row r="2" spans="1:16" s="4" customFormat="1" ht="15" customHeight="1" x14ac:dyDescent="0.25">
      <c r="A2" s="149" t="s">
        <v>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</row>
    <row r="3" spans="1:16" s="4" customFormat="1" ht="1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</row>
    <row r="4" spans="1:16" s="4" customFormat="1" ht="15" customHeight="1" x14ac:dyDescent="0.25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s="4" customFormat="1" ht="15.75" thickBot="1" x14ac:dyDescent="0.3">
      <c r="A5" s="152" t="s">
        <v>76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s="4" customFormat="1" ht="9" customHeight="1" thickBot="1" x14ac:dyDescent="0.3"/>
    <row r="7" spans="1:16" s="4" customFormat="1" ht="15.75" thickBot="1" x14ac:dyDescent="0.3">
      <c r="A7" s="143" t="s">
        <v>7</v>
      </c>
      <c r="B7" s="143"/>
      <c r="C7" s="144"/>
      <c r="D7" s="5" t="s">
        <v>88</v>
      </c>
      <c r="E7" s="6"/>
    </row>
    <row r="8" spans="1:16" s="4" customFormat="1" ht="9.9499999999999993" customHeight="1" thickBot="1" x14ac:dyDescent="0.3">
      <c r="G8" s="142" t="s">
        <v>10</v>
      </c>
      <c r="H8" s="142"/>
      <c r="I8" s="142"/>
      <c r="J8" s="142"/>
      <c r="K8" s="142"/>
      <c r="L8" s="142"/>
      <c r="M8" s="142"/>
      <c r="N8" s="142"/>
      <c r="O8" s="142"/>
    </row>
    <row r="9" spans="1:16" s="4" customFormat="1" ht="15.75" thickBot="1" x14ac:dyDescent="0.3">
      <c r="A9" s="143" t="s">
        <v>8</v>
      </c>
      <c r="B9" s="143"/>
      <c r="C9" s="144"/>
      <c r="D9" s="5" t="s">
        <v>71</v>
      </c>
      <c r="G9" s="142"/>
      <c r="H9" s="142"/>
      <c r="I9" s="142"/>
      <c r="J9" s="142"/>
      <c r="K9" s="142"/>
      <c r="L9" s="142"/>
      <c r="M9" s="142"/>
      <c r="N9" s="142"/>
      <c r="O9" s="142"/>
    </row>
    <row r="10" spans="1:16" s="4" customFormat="1" ht="9.9499999999999993" customHeight="1" thickBot="1" x14ac:dyDescent="0.3">
      <c r="G10" s="145" t="s">
        <v>78</v>
      </c>
      <c r="H10" s="145"/>
      <c r="I10" s="145"/>
      <c r="J10" s="145"/>
      <c r="K10" s="145"/>
      <c r="L10" s="145"/>
      <c r="M10" s="145"/>
      <c r="N10" s="145"/>
      <c r="O10" s="145"/>
    </row>
    <row r="11" spans="1:16" s="4" customFormat="1" ht="15.75" thickBot="1" x14ac:dyDescent="0.3">
      <c r="A11" s="143" t="s">
        <v>11</v>
      </c>
      <c r="B11" s="143"/>
      <c r="C11" s="144"/>
      <c r="D11" s="5"/>
      <c r="E11" s="6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5" t="s">
        <v>12</v>
      </c>
      <c r="B14" s="156"/>
      <c r="C14" s="157"/>
      <c r="D14" s="8">
        <f>IF(D7="2025-1",(IF(D9="GUADELOUPE",'REFENRENTIEL 1 MIDI'!M6,IF(D9="MARTINIQUE",'REFENRENTIEL 1 MIDI'!M7,IF(D9="GUYANE",'REFENRENTIEL 1 MIDI'!M8,IF(D9="REUNION",'REFENRENTIEL 1 MIDI'!M9,IF(D9="MAYOTTE",'REFENRENTIEL 1 MIDI'!M10)))))),IF(D7="2025-2",(IF(D9="GUADELOUPE",'REFENRENTIEL 1 MIDI'!M15,IF(D9="MARTINIQUE",'REFENRENTIEL 1 MIDI'!M16,IF(D9="GUYANE",'REFENRENTIEL 1 MIDI'!M17,IF(D9="REUNION",'REFENRENTIEL 1 MIDI'!M18,IF(D9="MAYOTTE",'REFENRENTIEL 1 MIDI'!M19))))))))</f>
        <v>103</v>
      </c>
      <c r="E14" s="9" t="s">
        <v>13</v>
      </c>
      <c r="J14" s="155" t="s">
        <v>12</v>
      </c>
      <c r="K14" s="156"/>
      <c r="L14" s="157"/>
      <c r="M14" s="8">
        <f>$D$14</f>
        <v>103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8" t="s">
        <v>84</v>
      </c>
      <c r="B16" s="159" t="s">
        <v>15</v>
      </c>
      <c r="C16" s="161" t="s">
        <v>16</v>
      </c>
      <c r="D16" s="163" t="s">
        <v>17</v>
      </c>
      <c r="F16" s="165" t="s">
        <v>18</v>
      </c>
      <c r="G16" s="165" t="s">
        <v>19</v>
      </c>
      <c r="H16" s="165" t="s">
        <v>20</v>
      </c>
      <c r="J16" s="167" t="s">
        <v>85</v>
      </c>
      <c r="K16" s="170" t="s">
        <v>15</v>
      </c>
      <c r="L16" s="170" t="s">
        <v>16</v>
      </c>
      <c r="M16" s="171" t="s">
        <v>17</v>
      </c>
      <c r="N16" s="172" t="s">
        <v>18</v>
      </c>
      <c r="O16" s="172" t="s">
        <v>19</v>
      </c>
      <c r="P16" s="172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58"/>
      <c r="B17" s="160"/>
      <c r="C17" s="162"/>
      <c r="D17" s="164"/>
      <c r="F17" s="166"/>
      <c r="G17" s="166"/>
      <c r="H17" s="166"/>
      <c r="J17" s="167"/>
      <c r="K17" s="170"/>
      <c r="L17" s="170"/>
      <c r="M17" s="171"/>
      <c r="N17" s="173"/>
      <c r="O17" s="172"/>
      <c r="P17" s="172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58"/>
      <c r="B18" s="12">
        <v>1</v>
      </c>
      <c r="C18" s="13" t="s">
        <v>21</v>
      </c>
      <c r="D18" s="127">
        <v>0.1</v>
      </c>
      <c r="E18" s="14"/>
      <c r="F18" s="15"/>
      <c r="G18" s="117">
        <f>IF(D$7="2025-1",D18*'REFENRENTIEL 1 MIDI'!J3,IF(D$7="2025-2",D18*'REFENRENTIEL 1 MIDI'!J11))</f>
        <v>6.4000000000000001E-2</v>
      </c>
      <c r="H18" s="118" t="str">
        <f>IF(F18="","",F18*G18*$D$11)</f>
        <v/>
      </c>
      <c r="I18" s="14"/>
      <c r="J18" s="167"/>
      <c r="K18" s="16">
        <v>5</v>
      </c>
      <c r="L18" s="17" t="s">
        <v>22</v>
      </c>
      <c r="M18" s="128">
        <v>0.125</v>
      </c>
      <c r="N18" s="15"/>
      <c r="O18" s="119">
        <f>IF(D$7="2025-1",M18*'REFENRENTIEL 1 MIDI'!J6,IF(D$7="2025-2",M18*'REFENRENTIEL 1 MIDI'!J14))</f>
        <v>0.19750000000000001</v>
      </c>
      <c r="P18" s="120" t="str">
        <f>IF(N18="","",N18*O18*$D$11)</f>
        <v/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58"/>
      <c r="B19" s="12">
        <v>2</v>
      </c>
      <c r="C19" s="13" t="s">
        <v>23</v>
      </c>
      <c r="D19" s="127">
        <v>0.1</v>
      </c>
      <c r="F19" s="18"/>
      <c r="G19" s="117">
        <f>IF(D$7="2025-1",D19*'REFENRENTIEL 1 MIDI'!J4,IF(D$7="2025-2",D19*'REFENRENTIEL 1 MIDI'!J12))</f>
        <v>6.8999999999999992E-2</v>
      </c>
      <c r="H19" s="118" t="str">
        <f>IF(F19="","",F19*G19*$D$11)</f>
        <v/>
      </c>
      <c r="J19" s="167"/>
      <c r="K19" s="19">
        <v>6</v>
      </c>
      <c r="L19" s="17" t="s">
        <v>24</v>
      </c>
      <c r="M19" s="128">
        <v>0.125</v>
      </c>
      <c r="N19" s="18"/>
      <c r="O19" s="119">
        <f>IF(D$7="2025-1",M19*'REFENRENTIEL 1 MIDI'!J7,IF(D$7="2025-2",M19*'REFENRENTIEL 1 MIDI'!J15))</f>
        <v>0.1875</v>
      </c>
      <c r="P19" s="120" t="str">
        <f>IF(N19="","",N19*O19*$D$11)</f>
        <v/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58"/>
      <c r="B20" s="12">
        <v>3</v>
      </c>
      <c r="C20" s="20" t="s">
        <v>25</v>
      </c>
      <c r="D20" s="127">
        <v>0.1</v>
      </c>
      <c r="E20" s="21"/>
      <c r="F20" s="22"/>
      <c r="G20" s="117">
        <f>IF(D$7="2025-1",D20*'REFENRENTIEL 1 MIDI'!J5,IF(D$7="2025-2",D20*'REFENRENTIEL 1 MIDI'!J13))</f>
        <v>9.1000000000000011E-2</v>
      </c>
      <c r="H20" s="118" t="str">
        <f t="shared" ref="H20" si="0">IF(F20="","",F20*G20*$D$11)</f>
        <v/>
      </c>
      <c r="J20" s="167"/>
      <c r="K20" s="19">
        <v>7</v>
      </c>
      <c r="L20" s="17" t="s">
        <v>26</v>
      </c>
      <c r="M20" s="128">
        <v>0.06</v>
      </c>
      <c r="N20" s="18"/>
      <c r="O20" s="119">
        <f>IF(D$7="2025-1",M20*'REFENRENTIEL 1 MIDI'!J8,IF(D$7="2025-2",M20*'REFENRENTIEL 1 MIDI'!J16))</f>
        <v>0.1464</v>
      </c>
      <c r="P20" s="120" t="str">
        <f t="shared" ref="P20:P21" si="1">IF(N20="","",N20*O20*$D$11)</f>
        <v/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82">
        <f>SUM(H18:H20)</f>
        <v>0</v>
      </c>
      <c r="I21" s="23"/>
      <c r="J21" s="167"/>
      <c r="K21" s="19">
        <v>8</v>
      </c>
      <c r="L21" s="17" t="s">
        <v>28</v>
      </c>
      <c r="M21" s="128">
        <v>0.03</v>
      </c>
      <c r="N21" s="22"/>
      <c r="O21" s="119">
        <f>IF(D$7="2025-1",M21*'REFENRENTIEL 1 MIDI'!J9,IF(D$7="2025-2",M21*'REFENRENTIEL 1 MIDI'!J17))</f>
        <v>0.22679999999999997</v>
      </c>
      <c r="P21" s="120" t="str">
        <f t="shared" si="1"/>
        <v/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83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68" t="str">
        <f>IF(OR(F21&gt;D14, N22&gt;M14),"Attention, vos distributions dépassent le maximum aidé.","")</f>
        <v/>
      </c>
      <c r="D24" s="168"/>
      <c r="E24" s="168"/>
      <c r="F24" s="168"/>
      <c r="G24" s="168"/>
      <c r="H24" s="168"/>
      <c r="J24" s="30"/>
      <c r="K24" s="169" t="str">
        <f>IF(OR(M18&gt;0.125,M19&gt;0.125,M20&gt;0.06,M21&gt;0.03),"Attention, les portions sont plafonnées","")</f>
        <v/>
      </c>
      <c r="L24" s="169"/>
      <c r="M24" s="169"/>
      <c r="N24" s="169"/>
      <c r="O24" s="169"/>
      <c r="P24" s="169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68"/>
      <c r="D25" s="168"/>
      <c r="E25" s="168"/>
      <c r="F25" s="168"/>
      <c r="G25" s="168"/>
      <c r="H25" s="168"/>
      <c r="K25" s="169"/>
      <c r="L25" s="169"/>
      <c r="M25" s="169"/>
      <c r="N25" s="169"/>
      <c r="O25" s="169"/>
      <c r="P25" s="169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84"/>
      <c r="L26" s="84"/>
      <c r="M26" s="84"/>
      <c r="N26" s="84"/>
      <c r="O26" s="84"/>
      <c r="P26" s="84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  <mergeCell ref="A1:P1"/>
    <mergeCell ref="A2:P4"/>
    <mergeCell ref="A5:P5"/>
    <mergeCell ref="A7:C7"/>
    <mergeCell ref="A9:C9"/>
    <mergeCell ref="A11:C11"/>
    <mergeCell ref="G10:O11"/>
    <mergeCell ref="G8:O9"/>
    <mergeCell ref="A16:A20"/>
    <mergeCell ref="J16:J21"/>
    <mergeCell ref="A14:C14"/>
    <mergeCell ref="J14:L14"/>
    <mergeCell ref="B16:B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5"/>
  <sheetViews>
    <sheetView workbookViewId="0">
      <selection activeCell="D7" sqref="D7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46" t="s">
        <v>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</row>
    <row r="2" spans="1:18" s="4" customFormat="1" ht="15" customHeight="1" x14ac:dyDescent="0.25">
      <c r="A2" s="149" t="s">
        <v>86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1"/>
    </row>
    <row r="3" spans="1:18" s="4" customFormat="1" ht="1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</row>
    <row r="4" spans="1:18" s="4" customFormat="1" ht="15" customHeight="1" x14ac:dyDescent="0.25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</row>
    <row r="5" spans="1:18" s="4" customFormat="1" ht="15.75" thickBot="1" x14ac:dyDescent="0.3">
      <c r="A5" s="152" t="s">
        <v>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s="4" customFormat="1" ht="9" customHeight="1" thickBot="1" x14ac:dyDescent="0.3"/>
    <row r="7" spans="1:18" s="4" customFormat="1" ht="15.75" thickBot="1" x14ac:dyDescent="0.3">
      <c r="A7" s="143" t="s">
        <v>7</v>
      </c>
      <c r="B7" s="143"/>
      <c r="C7" s="144"/>
      <c r="D7" s="5" t="s">
        <v>88</v>
      </c>
      <c r="E7" s="6"/>
    </row>
    <row r="8" spans="1:18" s="4" customFormat="1" ht="9.9499999999999993" customHeight="1" thickBot="1" x14ac:dyDescent="0.3">
      <c r="H8" s="142" t="s">
        <v>10</v>
      </c>
      <c r="I8" s="142"/>
      <c r="J8" s="142"/>
      <c r="K8" s="142"/>
      <c r="L8" s="142"/>
      <c r="M8" s="142"/>
      <c r="N8" s="142"/>
      <c r="O8" s="142"/>
      <c r="P8" s="142"/>
    </row>
    <row r="9" spans="1:18" s="4" customFormat="1" ht="15.75" thickBot="1" x14ac:dyDescent="0.3">
      <c r="A9" s="143" t="s">
        <v>8</v>
      </c>
      <c r="B9" s="143"/>
      <c r="C9" s="144"/>
      <c r="D9" s="5" t="s">
        <v>9</v>
      </c>
      <c r="H9" s="142"/>
      <c r="I9" s="142"/>
      <c r="J9" s="142"/>
      <c r="K9" s="142"/>
      <c r="L9" s="142"/>
      <c r="M9" s="142"/>
      <c r="N9" s="142"/>
      <c r="O9" s="142"/>
      <c r="P9" s="142"/>
    </row>
    <row r="10" spans="1:18" s="4" customFormat="1" ht="9.9499999999999993" customHeight="1" thickBot="1" x14ac:dyDescent="0.3">
      <c r="H10" s="145" t="s">
        <v>78</v>
      </c>
      <c r="I10" s="145"/>
      <c r="J10" s="145"/>
      <c r="K10" s="145"/>
      <c r="L10" s="145"/>
      <c r="M10" s="145"/>
      <c r="N10" s="145"/>
      <c r="O10" s="145"/>
      <c r="P10" s="145"/>
      <c r="Q10" s="7"/>
    </row>
    <row r="11" spans="1:18" s="4" customFormat="1" ht="15.75" thickBot="1" x14ac:dyDescent="0.3">
      <c r="A11" s="143" t="s">
        <v>11</v>
      </c>
      <c r="B11" s="143"/>
      <c r="C11" s="144"/>
      <c r="D11" s="5"/>
      <c r="E11" s="6"/>
      <c r="H11" s="145"/>
      <c r="I11" s="145"/>
      <c r="J11" s="145"/>
      <c r="K11" s="145"/>
      <c r="L11" s="145"/>
      <c r="M11" s="145"/>
      <c r="N11" s="145"/>
      <c r="O11" s="145"/>
      <c r="P11" s="145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44" t="s">
        <v>75</v>
      </c>
      <c r="B13" s="174"/>
      <c r="C13" s="175"/>
      <c r="D13" s="114" t="s">
        <v>70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5" t="s">
        <v>12</v>
      </c>
      <c r="B16" s="156"/>
      <c r="C16" s="157"/>
      <c r="D16" s="8">
        <f>IF(D7="2025-1",(IF(D9="A",'REFENRENTIEL 1 MIDI'!M2,IF(D9="B",'REFENRENTIEL 1 MIDI'!M3,IF(D9="C",'REFENRENTIEL 1 MIDI'!M4,IF(D9="CORSE",'REFENRENTIEL 1 MIDI'!M5))))),IF(D7="2025-2",(IF(D9="A",'REFENRENTIEL 1 MIDI'!M11,IF(D9="B",'REFENRENTIEL 1 MIDI'!M12,IF(D9="C",'REFENRENTIEL 1 MIDI'!M13,IF(D9="CORSE",'REFENRENTIEL 1 MIDI'!M14)))))))</f>
        <v>107</v>
      </c>
      <c r="E16" s="9" t="s">
        <v>13</v>
      </c>
      <c r="K16" s="155" t="s">
        <v>12</v>
      </c>
      <c r="L16" s="156"/>
      <c r="M16" s="157"/>
      <c r="N16" s="8">
        <f>$D$16</f>
        <v>107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76" t="s">
        <v>84</v>
      </c>
      <c r="B18" s="159" t="s">
        <v>15</v>
      </c>
      <c r="C18" s="161" t="s">
        <v>16</v>
      </c>
      <c r="D18" s="163" t="s">
        <v>17</v>
      </c>
      <c r="F18" s="165" t="s">
        <v>18</v>
      </c>
      <c r="G18" s="165" t="s">
        <v>72</v>
      </c>
      <c r="H18" s="165" t="s">
        <v>73</v>
      </c>
      <c r="I18" s="165" t="s">
        <v>20</v>
      </c>
      <c r="K18" s="179" t="s">
        <v>85</v>
      </c>
      <c r="L18" s="170" t="s">
        <v>15</v>
      </c>
      <c r="M18" s="170" t="s">
        <v>16</v>
      </c>
      <c r="N18" s="171" t="s">
        <v>17</v>
      </c>
      <c r="O18" s="172" t="s">
        <v>18</v>
      </c>
      <c r="P18" s="172" t="s">
        <v>72</v>
      </c>
      <c r="Q18" s="172" t="s">
        <v>73</v>
      </c>
      <c r="R18" s="172" t="s">
        <v>20</v>
      </c>
    </row>
    <row r="19" spans="1:18" s="4" customFormat="1" ht="22.5" customHeight="1" thickBot="1" x14ac:dyDescent="0.3">
      <c r="A19" s="177"/>
      <c r="B19" s="160"/>
      <c r="C19" s="162"/>
      <c r="D19" s="164"/>
      <c r="F19" s="166"/>
      <c r="G19" s="166"/>
      <c r="H19" s="166"/>
      <c r="I19" s="166"/>
      <c r="K19" s="180"/>
      <c r="L19" s="170"/>
      <c r="M19" s="170"/>
      <c r="N19" s="171"/>
      <c r="O19" s="173"/>
      <c r="P19" s="172"/>
      <c r="Q19" s="172"/>
      <c r="R19" s="172"/>
    </row>
    <row r="20" spans="1:18" s="4" customFormat="1" ht="27.75" customHeight="1" x14ac:dyDescent="0.25">
      <c r="A20" s="177"/>
      <c r="B20" s="12">
        <v>1</v>
      </c>
      <c r="C20" s="13" t="s">
        <v>21</v>
      </c>
      <c r="D20" s="127">
        <v>0.1</v>
      </c>
      <c r="E20" s="14"/>
      <c r="F20" s="15"/>
      <c r="G20" s="117">
        <f>IF(D$7="2025-1",D20*'REFERENTIEL 2 MATIN&amp;GOUTER '!I3,IF(D$7="2025-2",D20*'REFERENTIEL 2 MATIN&amp;GOUTER '!I11))</f>
        <v>0.25900000000000001</v>
      </c>
      <c r="H20" s="117">
        <f>IF(D$7="2025-1",D20*'REFERENTIEL 2 MATIN&amp;GOUTER '!J3,IF(D$7="2025-2",D20*'REFERENTIEL 2 MATIN&amp;GOUTER '!J11))</f>
        <v>0.27599999999999997</v>
      </c>
      <c r="I20" s="118" t="str">
        <f>IF(OR(F20="",$D$13=""),"",IF($D$13="Hors SIQO",F20*G20*$D$11,F20*H20*$D$11))</f>
        <v/>
      </c>
      <c r="J20" s="14"/>
      <c r="K20" s="180"/>
      <c r="L20" s="16">
        <v>5</v>
      </c>
      <c r="M20" s="17" t="s">
        <v>22</v>
      </c>
      <c r="N20" s="128">
        <v>0.125</v>
      </c>
      <c r="O20" s="15"/>
      <c r="P20" s="119">
        <f>IF(D$7="2025-1",N20*'REFERENTIEL 2 MATIN&amp;GOUTER '!I6,IF(D$7="2025-2",N20*'REFERENTIEL 2 MATIN&amp;GOUTER '!I14))</f>
        <v>0.1275</v>
      </c>
      <c r="Q20" s="119">
        <f>IF(D$7="2025-1",N20*'REFERENTIEL 2 MATIN&amp;GOUTER '!J6,IF(D$7="2025-2",N20*'REFERENTIEL 2 MATIN&amp;GOUTER '!J14))</f>
        <v>0.18124999999999999</v>
      </c>
      <c r="R20" s="124" t="str">
        <f>IF(OR(O20="",$D$13=""),"",IF($D$13="Hors SIQO",O20*P20*$D$11,O20*Q20*$D$11))</f>
        <v/>
      </c>
    </row>
    <row r="21" spans="1:18" s="14" customFormat="1" ht="26.25" customHeight="1" x14ac:dyDescent="0.25">
      <c r="A21" s="177"/>
      <c r="B21" s="12">
        <v>2</v>
      </c>
      <c r="C21" s="13" t="s">
        <v>23</v>
      </c>
      <c r="D21" s="127">
        <v>0.1</v>
      </c>
      <c r="F21" s="18"/>
      <c r="G21" s="117">
        <f>IF(D$7="2025-1",D21*'REFERENTIEL 2 MATIN&amp;GOUTER '!I4,IF(D$7="2025-2",D21*'REFERENTIEL 2 MATIN&amp;GOUTER '!I12))</f>
        <v>0.28199999999999997</v>
      </c>
      <c r="H21" s="117">
        <f>IF(D$7="2025-1",D21*'REFERENTIEL 2 MATIN&amp;GOUTER '!J4,IF(D$7="2025-2",D21*'REFERENTIEL 2 MATIN&amp;GOUTER '!J12))</f>
        <v>0.30400000000000005</v>
      </c>
      <c r="I21" s="118" t="str">
        <f>IF(OR(F21="",$D$13=""),"",IF($D$13="Hors SIQO",F21*G21*$D$11,F21*H21*$D$11))</f>
        <v/>
      </c>
      <c r="K21" s="180"/>
      <c r="L21" s="19">
        <v>6</v>
      </c>
      <c r="M21" s="17" t="s">
        <v>24</v>
      </c>
      <c r="N21" s="128">
        <v>0.125</v>
      </c>
      <c r="O21" s="18"/>
      <c r="P21" s="119">
        <f>IF(D$7="2025-1",N21*'REFERENTIEL 2 MATIN&amp;GOUTER '!I7,IF(D$7="2025-2",N21*'REFERENTIEL 2 MATIN&amp;GOUTER '!I15))</f>
        <v>0.25750000000000001</v>
      </c>
      <c r="Q21" s="119">
        <f>IF(D$7="2025-1",N21*'REFERENTIEL 2 MATIN&amp;GOUTER '!J7,IF(D$7="2025-2",N21*'REFERENTIEL 2 MATIN&amp;GOUTER '!J15))</f>
        <v>0.43</v>
      </c>
      <c r="R21" s="124" t="str">
        <f>IF(OR(O21="",$D$13=""),"",IF($D$13="Hors SIQO",O21*P21*$D$11,O21*Q21*$D$11))</f>
        <v/>
      </c>
    </row>
    <row r="22" spans="1:18" s="14" customFormat="1" ht="45.75" thickBot="1" x14ac:dyDescent="0.3">
      <c r="A22" s="178"/>
      <c r="B22" s="12">
        <v>3</v>
      </c>
      <c r="C22" s="20" t="s">
        <v>25</v>
      </c>
      <c r="D22" s="127">
        <v>0.1</v>
      </c>
      <c r="E22" s="21"/>
      <c r="F22" s="22"/>
      <c r="G22" s="117">
        <f>IF(D$7="2025-1",D22*'REFERENTIEL 2 MATIN&amp;GOUTER '!I5,IF(D$7="2025-2",D22*'REFERENTIEL 2 MATIN&amp;GOUTER '!I13))</f>
        <v>0.92400000000000004</v>
      </c>
      <c r="H22" s="117">
        <f>IF(D$7="2025-1",D22*'REFERENTIEL 2 MATIN&amp;GOUTER '!J5,IF(D$7="2025-2",D22*'REFERENTIEL 2 MATIN&amp;GOUTER '!J13))</f>
        <v>0.96600000000000008</v>
      </c>
      <c r="I22" s="118" t="str">
        <f>IF(OR(F22="",$D$13=""),"",IF($D$13="Hors SIQO",F22*G22*$D$11,F22*H22*$D$11))</f>
        <v/>
      </c>
      <c r="K22" s="180"/>
      <c r="L22" s="19">
        <v>7</v>
      </c>
      <c r="M22" s="17" t="s">
        <v>26</v>
      </c>
      <c r="N22" s="128">
        <v>0.06</v>
      </c>
      <c r="O22" s="18"/>
      <c r="P22" s="119">
        <f>IF(D$7="2025-1",N22*'REFERENTIEL 2 MATIN&amp;GOUTER '!I8,IF(D$7="2025-2",N22*'REFERENTIEL 2 MATIN&amp;GOUTER '!I16))</f>
        <v>0.18720000000000001</v>
      </c>
      <c r="Q22" s="119">
        <f>IF(D$7="2025-1",N22*'REFERENTIEL 2 MATIN&amp;GOUTER '!J8,IF(D$7="2025-2",N22*'REFERENTIEL 2 MATIN&amp;GOUTER '!J16))</f>
        <v>0.32219999999999999</v>
      </c>
      <c r="R22" s="124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21"/>
      <c r="H23" s="122"/>
      <c r="I23" s="123">
        <f>SUM(I20:I22)</f>
        <v>0</v>
      </c>
      <c r="J23" s="23"/>
      <c r="K23" s="181"/>
      <c r="L23" s="19">
        <v>8</v>
      </c>
      <c r="M23" s="17" t="s">
        <v>28</v>
      </c>
      <c r="N23" s="128">
        <v>0.03</v>
      </c>
      <c r="O23" s="22"/>
      <c r="P23" s="119">
        <f>IF(D$7="2025-1",N23*'REFERENTIEL 2 MATIN&amp;GOUTER '!I9,IF(D$7="2025-2",N23*'REFERENTIEL 2 MATIN&amp;GOUTER '!I17))</f>
        <v>0.30959999999999999</v>
      </c>
      <c r="Q23" s="119">
        <f>IF(D$7="2025-1",N23*'REFERENTIEL 2 MATIN&amp;GOUTER '!J9,IF(D$7="2025-2",N23*'REFERENTIEL 2 MATIN&amp;GOUTER '!J17))</f>
        <v>0.51839999999999997</v>
      </c>
      <c r="R23" s="124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22"/>
      <c r="Q24" s="122"/>
      <c r="R24" s="125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68" t="str">
        <f>IF(OR(F23&gt;D16, O24&gt;N16),"Attention, vos distributions dépassent le maximum aidé.","")</f>
        <v/>
      </c>
      <c r="D26" s="168"/>
      <c r="E26" s="168"/>
      <c r="F26" s="168"/>
      <c r="G26" s="168"/>
      <c r="H26" s="168"/>
      <c r="I26" s="168"/>
      <c r="K26" s="30"/>
      <c r="L26" s="169" t="str">
        <f>IF(OR(N20&gt;0.125,N21&gt;0.125,N22&gt;0.06,N23&gt;0.03),"Attention, les portions sont plafonnées aux portions recommandées","")</f>
        <v/>
      </c>
      <c r="M26" s="169"/>
      <c r="N26" s="169"/>
      <c r="O26" s="169"/>
      <c r="P26" s="169"/>
      <c r="Q26" s="169"/>
      <c r="R26" s="169"/>
    </row>
    <row r="27" spans="1:18" s="4" customFormat="1" x14ac:dyDescent="0.25">
      <c r="A27" s="27"/>
      <c r="C27" s="168"/>
      <c r="D27" s="168"/>
      <c r="E27" s="168"/>
      <c r="F27" s="168"/>
      <c r="G27" s="168"/>
      <c r="H27" s="168"/>
      <c r="I27" s="168"/>
      <c r="L27" s="169"/>
      <c r="M27" s="169"/>
      <c r="N27" s="169"/>
      <c r="O27" s="169"/>
      <c r="P27" s="169"/>
      <c r="Q27" s="169"/>
      <c r="R27" s="169"/>
    </row>
    <row r="28" spans="1:18" s="4" customFormat="1" x14ac:dyDescent="0.25">
      <c r="A28" s="27"/>
      <c r="L28" s="84"/>
      <c r="M28" s="84"/>
      <c r="N28" s="84"/>
      <c r="O28" s="84"/>
      <c r="P28" s="84"/>
      <c r="Q28" s="84"/>
      <c r="R28" s="84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13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A11:C11"/>
    <mergeCell ref="H10:P11"/>
    <mergeCell ref="A1:R1"/>
    <mergeCell ref="A2:R4"/>
    <mergeCell ref="A5:R5"/>
    <mergeCell ref="A7:C7"/>
    <mergeCell ref="A9:C9"/>
    <mergeCell ref="H8:P9"/>
    <mergeCell ref="D18:D19"/>
    <mergeCell ref="F18:F19"/>
    <mergeCell ref="H18:H19"/>
    <mergeCell ref="I18:I19"/>
    <mergeCell ref="K18:K23"/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5"/>
  <sheetViews>
    <sheetView workbookViewId="0">
      <selection activeCell="D7" sqref="D7"/>
    </sheetView>
  </sheetViews>
  <sheetFormatPr baseColWidth="10" defaultRowHeight="15" x14ac:dyDescent="0.25"/>
  <cols>
    <col min="4" max="4" width="13.57031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46" t="s">
        <v>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</row>
    <row r="2" spans="1:18" s="4" customFormat="1" ht="15" customHeight="1" x14ac:dyDescent="0.25">
      <c r="A2" s="149" t="s">
        <v>86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1"/>
    </row>
    <row r="3" spans="1:18" s="4" customFormat="1" ht="1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</row>
    <row r="4" spans="1:18" s="4" customFormat="1" ht="15" customHeight="1" x14ac:dyDescent="0.25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</row>
    <row r="5" spans="1:18" s="4" customFormat="1" ht="15.75" thickBot="1" x14ac:dyDescent="0.3">
      <c r="A5" s="152" t="s">
        <v>79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s="4" customFormat="1" ht="9" customHeight="1" thickBot="1" x14ac:dyDescent="0.3"/>
    <row r="7" spans="1:18" s="4" customFormat="1" ht="15.75" thickBot="1" x14ac:dyDescent="0.3">
      <c r="A7" s="143" t="s">
        <v>7</v>
      </c>
      <c r="B7" s="143"/>
      <c r="C7" s="144"/>
      <c r="D7" s="5" t="s">
        <v>88</v>
      </c>
      <c r="E7" s="6"/>
    </row>
    <row r="8" spans="1:18" s="4" customFormat="1" ht="9.9499999999999993" customHeight="1" thickBot="1" x14ac:dyDescent="0.3">
      <c r="H8" s="142" t="s">
        <v>10</v>
      </c>
      <c r="I8" s="142"/>
      <c r="J8" s="142"/>
      <c r="K8" s="142"/>
      <c r="L8" s="142"/>
      <c r="M8" s="142"/>
      <c r="N8" s="142"/>
      <c r="O8" s="142"/>
      <c r="P8" s="142"/>
    </row>
    <row r="9" spans="1:18" s="4" customFormat="1" ht="15.75" thickBot="1" x14ac:dyDescent="0.3">
      <c r="A9" s="143" t="s">
        <v>8</v>
      </c>
      <c r="B9" s="143"/>
      <c r="C9" s="144"/>
      <c r="D9" s="5" t="s">
        <v>43</v>
      </c>
      <c r="H9" s="142"/>
      <c r="I9" s="142"/>
      <c r="J9" s="142"/>
      <c r="K9" s="142"/>
      <c r="L9" s="142"/>
      <c r="M9" s="142"/>
      <c r="N9" s="142"/>
      <c r="O9" s="142"/>
      <c r="P9" s="142"/>
    </row>
    <row r="10" spans="1:18" s="4" customFormat="1" ht="9.9499999999999993" customHeight="1" thickBot="1" x14ac:dyDescent="0.3">
      <c r="H10" s="145" t="s">
        <v>87</v>
      </c>
      <c r="I10" s="145"/>
      <c r="J10" s="145"/>
      <c r="K10" s="145"/>
      <c r="L10" s="145"/>
      <c r="M10" s="145"/>
      <c r="N10" s="145"/>
      <c r="O10" s="145"/>
      <c r="P10" s="145"/>
      <c r="Q10" s="7"/>
    </row>
    <row r="11" spans="1:18" s="4" customFormat="1" ht="15.75" thickBot="1" x14ac:dyDescent="0.3">
      <c r="A11" s="143" t="s">
        <v>11</v>
      </c>
      <c r="B11" s="143"/>
      <c r="C11" s="144"/>
      <c r="D11" s="5"/>
      <c r="E11" s="6"/>
      <c r="H11" s="145"/>
      <c r="I11" s="145"/>
      <c r="J11" s="145"/>
      <c r="K11" s="145"/>
      <c r="L11" s="145"/>
      <c r="M11" s="145"/>
      <c r="N11" s="145"/>
      <c r="O11" s="145"/>
      <c r="P11" s="145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44" t="s">
        <v>75</v>
      </c>
      <c r="B13" s="174"/>
      <c r="C13" s="175"/>
      <c r="D13" s="114" t="s">
        <v>70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5" t="s">
        <v>12</v>
      </c>
      <c r="B16" s="156"/>
      <c r="C16" s="157"/>
      <c r="D16" s="8">
        <f>IF(D7="2025-1",(IF(D9="GUADELOUPE",'REFENRENTIEL 1 MIDI'!M6,IF(D9="MARTINIQUE",'REFENRENTIEL 1 MIDI'!M7,IF(D9="GUYANE",'REFENRENTIEL 1 MIDI'!M8,IF(D9="REUNION",'REFENRENTIEL 1 MIDI'!M9,IF(D9="MAYOTTE",'REFENRENTIEL 1 MIDI'!M10)))))),IF(D7="2025-2",(IF(D9="GUADELOUPE",'REFENRENTIEL 1 MIDI'!M15,IF(D9="MARTINIQUE",'REFENRENTIEL 1 MIDI'!M16,IF(D9="GUYANE",'REFENRENTIEL 1 MIDI'!M17,IF(D9="REUNION",'REFENRENTIEL 1 MIDI'!M18,IF(D9="MAYOTTE",'REFENRENTIEL 1 MIDI'!M19))))))))</f>
        <v>107</v>
      </c>
      <c r="E16" s="9" t="s">
        <v>13</v>
      </c>
      <c r="K16" s="155" t="s">
        <v>12</v>
      </c>
      <c r="L16" s="156"/>
      <c r="M16" s="157"/>
      <c r="N16" s="8">
        <f>$D$16</f>
        <v>107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2" t="s">
        <v>84</v>
      </c>
      <c r="B18" s="159" t="s">
        <v>15</v>
      </c>
      <c r="C18" s="161" t="s">
        <v>16</v>
      </c>
      <c r="D18" s="163" t="s">
        <v>17</v>
      </c>
      <c r="F18" s="165" t="s">
        <v>18</v>
      </c>
      <c r="G18" s="165" t="s">
        <v>72</v>
      </c>
      <c r="H18" s="165" t="s">
        <v>73</v>
      </c>
      <c r="I18" s="165" t="s">
        <v>20</v>
      </c>
      <c r="K18" s="167" t="s">
        <v>85</v>
      </c>
      <c r="L18" s="170" t="s">
        <v>15</v>
      </c>
      <c r="M18" s="170" t="s">
        <v>16</v>
      </c>
      <c r="N18" s="171" t="s">
        <v>17</v>
      </c>
      <c r="O18" s="172" t="s">
        <v>18</v>
      </c>
      <c r="P18" s="172" t="s">
        <v>72</v>
      </c>
      <c r="Q18" s="172" t="s">
        <v>73</v>
      </c>
      <c r="R18" s="172" t="s">
        <v>20</v>
      </c>
    </row>
    <row r="19" spans="1:18" s="4" customFormat="1" ht="22.5" customHeight="1" thickBot="1" x14ac:dyDescent="0.3">
      <c r="A19" s="182"/>
      <c r="B19" s="160"/>
      <c r="C19" s="162"/>
      <c r="D19" s="164"/>
      <c r="F19" s="166"/>
      <c r="G19" s="166"/>
      <c r="H19" s="166"/>
      <c r="I19" s="166"/>
      <c r="K19" s="167"/>
      <c r="L19" s="170"/>
      <c r="M19" s="170"/>
      <c r="N19" s="171"/>
      <c r="O19" s="173"/>
      <c r="P19" s="172"/>
      <c r="Q19" s="172"/>
      <c r="R19" s="172"/>
    </row>
    <row r="20" spans="1:18" s="4" customFormat="1" ht="27.75" customHeight="1" x14ac:dyDescent="0.25">
      <c r="A20" s="182"/>
      <c r="B20" s="12">
        <v>1</v>
      </c>
      <c r="C20" s="13" t="s">
        <v>21</v>
      </c>
      <c r="D20" s="127">
        <v>0.1</v>
      </c>
      <c r="E20" s="14"/>
      <c r="F20" s="15"/>
      <c r="G20" s="117">
        <f>IF(D$7="2025-1",D20*'REFERENTIEL 2 MATIN&amp;GOUTER '!K3,IF(D$7="2025-2",D20*'REFERENTIEL 2 MATIN&amp;GOUTER '!K11))</f>
        <v>0.28100000000000003</v>
      </c>
      <c r="H20" s="117">
        <f>IF(D$7="2025-1",D20*'REFERENTIEL 2 MATIN&amp;GOUTER '!L3,IF(D$7="2025-2",D20*'REFERENTIEL 2 MATIN&amp;GOUTER '!L11))</f>
        <v>0.30000000000000004</v>
      </c>
      <c r="I20" s="118" t="str">
        <f>IF(OR(F20="",$D$13=""),"",IF($D$13="Hors SIQO",F20*G20*$D$11,F20*H20*$D$11))</f>
        <v/>
      </c>
      <c r="J20" s="14"/>
      <c r="K20" s="167"/>
      <c r="L20" s="16">
        <v>5</v>
      </c>
      <c r="M20" s="17" t="s">
        <v>22</v>
      </c>
      <c r="N20" s="128">
        <v>0.125</v>
      </c>
      <c r="O20" s="15"/>
      <c r="P20" s="119">
        <f>IF(D$7="2025-1",N20*'REFERENTIEL 2 MATIN&amp;GOUTER '!K6,IF(D$7="2025-2",N20*'REFERENTIEL 2 MATIN&amp;GOUTER '!K14))</f>
        <v>0.13875000000000001</v>
      </c>
      <c r="Q20" s="119">
        <f>IF(D$7="2025-1",N20*'REFERENTIEL 2 MATIN&amp;GOUTER '!L6,IF(D$7="2025-2",N20*'REFERENTIEL 2 MATIN&amp;GOUTER '!L14))</f>
        <v>0.19750000000000001</v>
      </c>
      <c r="R20" s="124" t="str">
        <f>IF(OR(O20="",$D$13=""),"",IF($D$13="Hors SIQO",O20*P20*$D$11,O20*Q20*$D$11))</f>
        <v/>
      </c>
    </row>
    <row r="21" spans="1:18" s="14" customFormat="1" ht="26.25" customHeight="1" x14ac:dyDescent="0.25">
      <c r="A21" s="182"/>
      <c r="B21" s="12">
        <v>2</v>
      </c>
      <c r="C21" s="13" t="s">
        <v>23</v>
      </c>
      <c r="D21" s="127">
        <v>0.1</v>
      </c>
      <c r="F21" s="18"/>
      <c r="G21" s="117">
        <f>IF(D$7="2025-1",D21*'REFERENTIEL 2 MATIN&amp;GOUTER '!K4,IF(D$7="2025-2",D21*'REFERENTIEL 2 MATIN&amp;GOUTER '!K12))</f>
        <v>0.30600000000000005</v>
      </c>
      <c r="H21" s="117">
        <f>IF(D$7="2025-1",D21*'REFERENTIEL 2 MATIN&amp;GOUTER '!L4,IF(D$7="2025-2",D21*'REFERENTIEL 2 MATIN&amp;GOUTER '!L12))</f>
        <v>0.33</v>
      </c>
      <c r="I21" s="118" t="str">
        <f>IF(OR(F21="",$D$13=""),"",IF($D$13="Hors SIQO",F21*G21*$D$11,F21*H21*$D$11))</f>
        <v/>
      </c>
      <c r="K21" s="167"/>
      <c r="L21" s="19">
        <v>6</v>
      </c>
      <c r="M21" s="17" t="s">
        <v>24</v>
      </c>
      <c r="N21" s="128">
        <v>0.125</v>
      </c>
      <c r="O21" s="18"/>
      <c r="P21" s="119">
        <f>IF(D$7="2025-1",N21*'REFERENTIEL 2 MATIN&amp;GOUTER '!K7,IF(D$7="2025-2",N21*'REFERENTIEL 2 MATIN&amp;GOUTER '!K15))</f>
        <v>0.27875</v>
      </c>
      <c r="Q21" s="119">
        <f>IF(D$7="2025-1",N21*'REFERENTIEL 2 MATIN&amp;GOUTER '!L7,IF(D$7="2025-2",N21*'REFERENTIEL 2 MATIN&amp;GOUTER '!L15))</f>
        <v>0.46750000000000003</v>
      </c>
      <c r="R21" s="124" t="str">
        <f>IF(OR(O21="",$D$13=""),"",IF($D$13="Hors SIQO",O21*P21*$D$11,O21*Q21*$D$11))</f>
        <v/>
      </c>
    </row>
    <row r="22" spans="1:18" s="14" customFormat="1" ht="45.75" thickBot="1" x14ac:dyDescent="0.3">
      <c r="A22" s="182"/>
      <c r="B22" s="12">
        <v>3</v>
      </c>
      <c r="C22" s="20" t="s">
        <v>25</v>
      </c>
      <c r="D22" s="127">
        <v>0.1</v>
      </c>
      <c r="E22" s="21"/>
      <c r="F22" s="22"/>
      <c r="G22" s="117">
        <f>IF(D$7="2025-1",D22*'REFERENTIEL 2 MATIN&amp;GOUTER '!K5,IF(D$7="2025-2",D22*'REFERENTIEL 2 MATIN&amp;GOUTER '!K13))</f>
        <v>1.004</v>
      </c>
      <c r="H22" s="117">
        <f>IF(D$7="2025-1",D22*'REFERENTIEL 2 MATIN&amp;GOUTER '!L5,IF(D$7="2025-2",D22*'REFERENTIEL 2 MATIN&amp;GOUTER '!L13))</f>
        <v>1.0490000000000002</v>
      </c>
      <c r="I22" s="118" t="str">
        <f>IF(OR(F22="",$D$13=""),"",IF($D$13="Hors SIQO",F22*G22*$D$11,F22*H22*$D$11))</f>
        <v/>
      </c>
      <c r="K22" s="167"/>
      <c r="L22" s="19">
        <v>7</v>
      </c>
      <c r="M22" s="17" t="s">
        <v>26</v>
      </c>
      <c r="N22" s="128">
        <v>0.06</v>
      </c>
      <c r="O22" s="18"/>
      <c r="P22" s="119">
        <f>IF(D$7="2025-1",N22*'REFERENTIEL 2 MATIN&amp;GOUTER '!K8,IF(D$7="2025-2",N22*'REFERENTIEL 2 MATIN&amp;GOUTER '!K16))</f>
        <v>0.2034</v>
      </c>
      <c r="Q22" s="119">
        <f>IF(D$7="2025-1",N22*'REFERENTIEL 2 MATIN&amp;GOUTER '!L8,IF(D$7="2025-2",N22*'REFERENTIEL 2 MATIN&amp;GOUTER '!L16))</f>
        <v>0.3498</v>
      </c>
      <c r="R22" s="124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12"/>
      <c r="H23" s="25"/>
      <c r="I23" s="82">
        <f>SUM(I20:I22)</f>
        <v>0</v>
      </c>
      <c r="J23" s="23"/>
      <c r="K23" s="167"/>
      <c r="L23" s="19">
        <v>8</v>
      </c>
      <c r="M23" s="17" t="s">
        <v>28</v>
      </c>
      <c r="N23" s="128">
        <v>0.03</v>
      </c>
      <c r="O23" s="22"/>
      <c r="P23" s="119">
        <f>IF(D$7="2025-1",N23*'REFERENTIEL 2 MATIN&amp;GOUTER '!K9,IF(D$7="2025-2",N23*'REFERENTIEL 2 MATIN&amp;GOUTER '!K17))</f>
        <v>0.33629999999999999</v>
      </c>
      <c r="Q23" s="119">
        <f>IF(D$7="2025-1",N23*'REFERENTIEL 2 MATIN&amp;GOUTER '!L9,IF(D$7="2025-2",N23*'REFERENTIEL 2 MATIN&amp;GOUTER '!L17))</f>
        <v>0.56309999999999993</v>
      </c>
      <c r="R23" s="124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25"/>
      <c r="Q24" s="25"/>
      <c r="R24" s="83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68" t="str">
        <f>IF(OR(F23&gt;D16, O24&gt;N16),"Attention, vos distributions dépassent le maximum aidé.","")</f>
        <v/>
      </c>
      <c r="D26" s="168"/>
      <c r="E26" s="168"/>
      <c r="F26" s="168"/>
      <c r="G26" s="168"/>
      <c r="H26" s="168"/>
      <c r="I26" s="168"/>
      <c r="K26" s="30"/>
      <c r="L26" s="169" t="str">
        <f>IF(OR(N20&gt;0.125,N21&gt;0.125,N22&gt;0.06,N23&gt;0.03),"Attention, les portions sont plafonnées aux portions recommandées","")</f>
        <v/>
      </c>
      <c r="M26" s="169"/>
      <c r="N26" s="169"/>
      <c r="O26" s="169"/>
      <c r="P26" s="169"/>
      <c r="Q26" s="169"/>
      <c r="R26" s="169"/>
    </row>
    <row r="27" spans="1:18" s="4" customFormat="1" x14ac:dyDescent="0.25">
      <c r="A27" s="27"/>
      <c r="C27" s="168"/>
      <c r="D27" s="168"/>
      <c r="E27" s="168"/>
      <c r="F27" s="168"/>
      <c r="G27" s="168"/>
      <c r="H27" s="168"/>
      <c r="I27" s="168"/>
      <c r="L27" s="169"/>
      <c r="M27" s="169"/>
      <c r="N27" s="169"/>
      <c r="O27" s="169"/>
      <c r="P27" s="169"/>
      <c r="Q27" s="169"/>
      <c r="R27" s="169"/>
    </row>
    <row r="28" spans="1:18" s="4" customFormat="1" x14ac:dyDescent="0.25">
      <c r="A28" s="27"/>
      <c r="L28" s="84"/>
      <c r="M28" s="84"/>
      <c r="N28" s="84"/>
      <c r="O28" s="84"/>
      <c r="P28" s="84"/>
      <c r="Q28" s="84"/>
      <c r="R28" s="84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13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dataConsolidate/>
  <mergeCells count="29">
    <mergeCell ref="A1:R1"/>
    <mergeCell ref="A2:R4"/>
    <mergeCell ref="A5:R5"/>
    <mergeCell ref="A7:C7"/>
    <mergeCell ref="H8:P9"/>
    <mergeCell ref="A9:C9"/>
    <mergeCell ref="A18:A22"/>
    <mergeCell ref="B18:B19"/>
    <mergeCell ref="C18:C19"/>
    <mergeCell ref="D18:D19"/>
    <mergeCell ref="F18:F19"/>
    <mergeCell ref="H10:P11"/>
    <mergeCell ref="A11:C11"/>
    <mergeCell ref="A13:C13"/>
    <mergeCell ref="A16:C16"/>
    <mergeCell ref="K16:M16"/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43"/>
  <sheetViews>
    <sheetView workbookViewId="0">
      <selection activeCell="G28" sqref="G28"/>
    </sheetView>
  </sheetViews>
  <sheetFormatPr baseColWidth="10" defaultColWidth="11.42578125" defaultRowHeight="15" x14ac:dyDescent="0.25"/>
  <cols>
    <col min="1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89" t="s">
        <v>30</v>
      </c>
      <c r="B1" s="189"/>
      <c r="C1" s="37" t="s">
        <v>31</v>
      </c>
      <c r="D1" s="38"/>
      <c r="E1" s="39" t="s">
        <v>81</v>
      </c>
      <c r="F1" s="190" t="s">
        <v>32</v>
      </c>
      <c r="G1" s="191"/>
      <c r="H1" s="194" t="s">
        <v>33</v>
      </c>
      <c r="I1" s="40" t="s">
        <v>34</v>
      </c>
      <c r="J1" s="41" t="s">
        <v>35</v>
      </c>
      <c r="L1" s="42" t="s">
        <v>31</v>
      </c>
      <c r="M1" s="43" t="s">
        <v>80</v>
      </c>
    </row>
    <row r="2" spans="1:13" ht="15.75" thickBot="1" x14ac:dyDescent="0.3">
      <c r="A2" s="44" t="s">
        <v>36</v>
      </c>
      <c r="B2" s="44" t="s">
        <v>15</v>
      </c>
      <c r="C2" s="45" t="s">
        <v>88</v>
      </c>
      <c r="F2" s="192"/>
      <c r="G2" s="193"/>
      <c r="H2" s="195"/>
      <c r="I2" s="46" t="s">
        <v>37</v>
      </c>
      <c r="J2" s="47" t="s">
        <v>37</v>
      </c>
      <c r="L2" s="48" t="s">
        <v>48</v>
      </c>
      <c r="M2" s="131">
        <v>107</v>
      </c>
    </row>
    <row r="3" spans="1:13" ht="15" customHeight="1" thickBot="1" x14ac:dyDescent="0.3">
      <c r="A3" s="49" t="s">
        <v>9</v>
      </c>
      <c r="B3" s="49">
        <v>1</v>
      </c>
      <c r="C3" s="49" t="s">
        <v>89</v>
      </c>
      <c r="E3" s="183" t="s">
        <v>38</v>
      </c>
      <c r="F3" s="50">
        <v>1</v>
      </c>
      <c r="G3" s="51" t="s">
        <v>21</v>
      </c>
      <c r="H3" s="52">
        <v>0.1</v>
      </c>
      <c r="I3" s="53">
        <v>0.58809399288858133</v>
      </c>
      <c r="J3" s="54">
        <v>0.64</v>
      </c>
      <c r="L3" s="55" t="s">
        <v>49</v>
      </c>
      <c r="M3" s="131">
        <v>107</v>
      </c>
    </row>
    <row r="4" spans="1:13" ht="15" customHeight="1" thickBot="1" x14ac:dyDescent="0.3">
      <c r="A4" s="49" t="s">
        <v>39</v>
      </c>
      <c r="B4" s="49">
        <v>2</v>
      </c>
      <c r="C4" s="49"/>
      <c r="E4" s="184"/>
      <c r="F4" s="56">
        <v>2</v>
      </c>
      <c r="G4" s="57" t="s">
        <v>23</v>
      </c>
      <c r="H4" s="52">
        <v>0.1</v>
      </c>
      <c r="I4" s="59">
        <v>0.6380939928885816</v>
      </c>
      <c r="J4" s="60">
        <v>0.69</v>
      </c>
      <c r="L4" s="55" t="s">
        <v>50</v>
      </c>
      <c r="M4" s="131">
        <v>107</v>
      </c>
    </row>
    <row r="5" spans="1:13" ht="15" customHeight="1" thickBot="1" x14ac:dyDescent="0.3">
      <c r="A5" s="61" t="s">
        <v>40</v>
      </c>
      <c r="B5" s="49">
        <v>3</v>
      </c>
      <c r="C5" s="49"/>
      <c r="E5" s="185"/>
      <c r="F5" s="62">
        <v>3</v>
      </c>
      <c r="G5" s="63" t="s">
        <v>25</v>
      </c>
      <c r="H5" s="52">
        <v>0.1</v>
      </c>
      <c r="I5" s="65">
        <v>0.83809399288858044</v>
      </c>
      <c r="J5" s="66">
        <v>0.91</v>
      </c>
      <c r="L5" s="55" t="s">
        <v>51</v>
      </c>
      <c r="M5" s="132">
        <v>106</v>
      </c>
    </row>
    <row r="6" spans="1:13" ht="15" customHeight="1" x14ac:dyDescent="0.25">
      <c r="A6" s="49" t="s">
        <v>41</v>
      </c>
      <c r="B6" s="49">
        <v>4</v>
      </c>
      <c r="C6" s="49"/>
      <c r="E6" s="186" t="s">
        <v>42</v>
      </c>
      <c r="F6" s="67">
        <v>5</v>
      </c>
      <c r="G6" s="68" t="s">
        <v>22</v>
      </c>
      <c r="H6" s="69">
        <v>0.125</v>
      </c>
      <c r="I6" s="70">
        <v>1.45</v>
      </c>
      <c r="J6" s="71">
        <v>1.58</v>
      </c>
      <c r="L6" s="55" t="s">
        <v>52</v>
      </c>
      <c r="M6" s="132">
        <v>107</v>
      </c>
    </row>
    <row r="7" spans="1:13" ht="15" customHeight="1" x14ac:dyDescent="0.25">
      <c r="A7" s="49" t="s">
        <v>43</v>
      </c>
      <c r="B7" s="49">
        <v>5</v>
      </c>
      <c r="C7" s="49"/>
      <c r="E7" s="187"/>
      <c r="F7" s="72">
        <v>6</v>
      </c>
      <c r="G7" s="73" t="s">
        <v>24</v>
      </c>
      <c r="H7" s="74">
        <v>0.125</v>
      </c>
      <c r="I7" s="75">
        <v>1.39</v>
      </c>
      <c r="J7" s="76">
        <v>1.5</v>
      </c>
      <c r="L7" s="55" t="s">
        <v>53</v>
      </c>
      <c r="M7" s="132">
        <v>107</v>
      </c>
    </row>
    <row r="8" spans="1:13" x14ac:dyDescent="0.25">
      <c r="A8" s="49" t="s">
        <v>44</v>
      </c>
      <c r="B8" s="49">
        <v>6</v>
      </c>
      <c r="C8" s="49"/>
      <c r="E8" s="187"/>
      <c r="F8" s="72">
        <v>7</v>
      </c>
      <c r="G8" s="73" t="s">
        <v>45</v>
      </c>
      <c r="H8" s="77">
        <v>0.06</v>
      </c>
      <c r="I8" s="75">
        <v>2.25</v>
      </c>
      <c r="J8" s="76">
        <v>2.44</v>
      </c>
      <c r="L8" s="55" t="s">
        <v>54</v>
      </c>
      <c r="M8" s="132">
        <v>107</v>
      </c>
    </row>
    <row r="9" spans="1:13" x14ac:dyDescent="0.25">
      <c r="A9" s="49" t="s">
        <v>46</v>
      </c>
      <c r="B9" s="49">
        <v>7</v>
      </c>
      <c r="C9" s="49"/>
      <c r="E9" s="188"/>
      <c r="F9" s="72">
        <v>8</v>
      </c>
      <c r="G9" s="73" t="s">
        <v>28</v>
      </c>
      <c r="H9" s="74">
        <v>0.03</v>
      </c>
      <c r="I9" s="75">
        <v>6.96</v>
      </c>
      <c r="J9" s="76">
        <v>7.56</v>
      </c>
      <c r="L9" s="55" t="s">
        <v>55</v>
      </c>
      <c r="M9" s="132">
        <v>103</v>
      </c>
    </row>
    <row r="10" spans="1:13" ht="15.75" thickBot="1" x14ac:dyDescent="0.3">
      <c r="A10" s="49" t="s">
        <v>71</v>
      </c>
      <c r="B10" s="49">
        <v>8</v>
      </c>
      <c r="C10" s="49"/>
      <c r="E10" s="39" t="s">
        <v>82</v>
      </c>
      <c r="L10" s="78" t="s">
        <v>56</v>
      </c>
      <c r="M10" s="133">
        <v>101</v>
      </c>
    </row>
    <row r="11" spans="1:13" ht="15.75" thickBot="1" x14ac:dyDescent="0.3">
      <c r="A11" s="49" t="s">
        <v>47</v>
      </c>
      <c r="B11" s="49">
        <v>9</v>
      </c>
      <c r="C11" s="49"/>
      <c r="E11" s="183" t="s">
        <v>38</v>
      </c>
      <c r="F11" s="50">
        <v>1</v>
      </c>
      <c r="G11" s="51" t="s">
        <v>21</v>
      </c>
      <c r="H11" s="52">
        <v>0.1</v>
      </c>
      <c r="I11" s="53"/>
      <c r="J11" s="54"/>
      <c r="L11" s="79" t="s">
        <v>57</v>
      </c>
      <c r="M11" s="134">
        <v>105</v>
      </c>
    </row>
    <row r="12" spans="1:13" ht="15.75" thickBot="1" x14ac:dyDescent="0.3">
      <c r="E12" s="184"/>
      <c r="F12" s="56">
        <v>2</v>
      </c>
      <c r="G12" s="57" t="s">
        <v>23</v>
      </c>
      <c r="H12" s="52">
        <v>0.1</v>
      </c>
      <c r="I12" s="59"/>
      <c r="J12" s="60"/>
      <c r="L12" s="80" t="s">
        <v>58</v>
      </c>
      <c r="M12" s="135">
        <v>104</v>
      </c>
    </row>
    <row r="13" spans="1:13" ht="15.75" thickBot="1" x14ac:dyDescent="0.3">
      <c r="E13" s="185"/>
      <c r="F13" s="62">
        <v>3</v>
      </c>
      <c r="G13" s="63" t="s">
        <v>25</v>
      </c>
      <c r="H13" s="52">
        <v>0.1</v>
      </c>
      <c r="I13" s="65"/>
      <c r="J13" s="66"/>
      <c r="L13" s="80" t="s">
        <v>59</v>
      </c>
      <c r="M13" s="135">
        <v>105</v>
      </c>
    </row>
    <row r="14" spans="1:13" x14ac:dyDescent="0.25">
      <c r="E14" s="186" t="s">
        <v>42</v>
      </c>
      <c r="F14" s="67">
        <v>5</v>
      </c>
      <c r="G14" s="68" t="s">
        <v>22</v>
      </c>
      <c r="H14" s="69">
        <v>0.125</v>
      </c>
      <c r="I14" s="70"/>
      <c r="J14" s="70"/>
      <c r="L14" s="80" t="s">
        <v>60</v>
      </c>
      <c r="M14" s="135">
        <v>104</v>
      </c>
    </row>
    <row r="15" spans="1:13" x14ac:dyDescent="0.25">
      <c r="E15" s="187"/>
      <c r="F15" s="72">
        <v>6</v>
      </c>
      <c r="G15" s="73" t="s">
        <v>24</v>
      </c>
      <c r="H15" s="74">
        <v>0.125</v>
      </c>
      <c r="I15" s="75"/>
      <c r="J15" s="75"/>
      <c r="L15" s="80" t="s">
        <v>61</v>
      </c>
      <c r="M15" s="135">
        <v>98</v>
      </c>
    </row>
    <row r="16" spans="1:13" x14ac:dyDescent="0.25">
      <c r="E16" s="187"/>
      <c r="F16" s="72">
        <v>7</v>
      </c>
      <c r="G16" s="73" t="s">
        <v>45</v>
      </c>
      <c r="H16" s="77">
        <v>0.06</v>
      </c>
      <c r="I16" s="75"/>
      <c r="J16" s="75"/>
      <c r="L16" s="80" t="s">
        <v>62</v>
      </c>
      <c r="M16" s="135">
        <v>100</v>
      </c>
    </row>
    <row r="17" spans="5:13" x14ac:dyDescent="0.25">
      <c r="E17" s="188"/>
      <c r="F17" s="72">
        <v>8</v>
      </c>
      <c r="G17" s="73" t="s">
        <v>28</v>
      </c>
      <c r="H17" s="74">
        <v>0.03</v>
      </c>
      <c r="I17" s="75"/>
      <c r="J17" s="75"/>
      <c r="L17" s="80" t="s">
        <v>63</v>
      </c>
      <c r="M17" s="135">
        <v>102</v>
      </c>
    </row>
    <row r="18" spans="5:13" x14ac:dyDescent="0.25">
      <c r="L18" s="80" t="s">
        <v>64</v>
      </c>
      <c r="M18" s="135">
        <v>105</v>
      </c>
    </row>
    <row r="19" spans="5:13" ht="15.75" customHeight="1" thickBot="1" x14ac:dyDescent="0.3">
      <c r="L19" s="136" t="s">
        <v>65</v>
      </c>
      <c r="M19" s="137">
        <v>109</v>
      </c>
    </row>
    <row r="20" spans="5:13" x14ac:dyDescent="0.25">
      <c r="L20" s="81"/>
    </row>
    <row r="21" spans="5:13" x14ac:dyDescent="0.25">
      <c r="I21" s="129"/>
      <c r="J21" s="129"/>
      <c r="L21" s="81"/>
      <c r="M21" s="81"/>
    </row>
    <row r="22" spans="5:13" x14ac:dyDescent="0.25">
      <c r="I22" s="129"/>
      <c r="J22" s="129"/>
      <c r="L22" s="81"/>
      <c r="M22" s="81"/>
    </row>
    <row r="23" spans="5:13" x14ac:dyDescent="0.25">
      <c r="I23" s="129"/>
      <c r="J23" s="129"/>
    </row>
    <row r="24" spans="5:13" x14ac:dyDescent="0.25">
      <c r="I24" s="129"/>
      <c r="J24" s="129"/>
    </row>
    <row r="43" spans="13:13" x14ac:dyDescent="0.25">
      <c r="M43" s="39">
        <v>7</v>
      </c>
    </row>
  </sheetData>
  <dataConsolidate/>
  <mergeCells count="7">
    <mergeCell ref="E11:E13"/>
    <mergeCell ref="E14:E17"/>
    <mergeCell ref="A1:B1"/>
    <mergeCell ref="F1:G2"/>
    <mergeCell ref="H1:H2"/>
    <mergeCell ref="E3:E5"/>
    <mergeCell ref="E6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30"/>
  <sheetViews>
    <sheetView workbookViewId="0">
      <selection activeCell="J9" sqref="J9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198" t="s">
        <v>30</v>
      </c>
      <c r="B1" s="198"/>
      <c r="C1" s="85" t="s">
        <v>31</v>
      </c>
      <c r="D1" s="86" t="s">
        <v>66</v>
      </c>
      <c r="E1" s="39" t="s">
        <v>81</v>
      </c>
      <c r="F1" s="190" t="s">
        <v>32</v>
      </c>
      <c r="G1" s="191"/>
      <c r="H1" s="194" t="s">
        <v>33</v>
      </c>
      <c r="I1" s="199" t="s">
        <v>34</v>
      </c>
      <c r="J1" s="200"/>
      <c r="K1" s="196" t="s">
        <v>35</v>
      </c>
      <c r="L1" s="197"/>
    </row>
    <row r="2" spans="1:12" ht="15.75" thickBot="1" x14ac:dyDescent="0.3">
      <c r="A2" s="87" t="s">
        <v>36</v>
      </c>
      <c r="B2" s="87" t="s">
        <v>15</v>
      </c>
      <c r="C2" s="88" t="s">
        <v>88</v>
      </c>
      <c r="D2" t="s">
        <v>67</v>
      </c>
      <c r="F2" s="192"/>
      <c r="G2" s="193"/>
      <c r="H2" s="195"/>
      <c r="I2" s="89" t="s">
        <v>68</v>
      </c>
      <c r="J2" s="90" t="s">
        <v>69</v>
      </c>
      <c r="K2" s="91" t="s">
        <v>68</v>
      </c>
      <c r="L2" s="92" t="s">
        <v>69</v>
      </c>
    </row>
    <row r="3" spans="1:12" ht="15" customHeight="1" x14ac:dyDescent="0.25">
      <c r="A3" s="93" t="s">
        <v>9</v>
      </c>
      <c r="B3" s="93">
        <v>1</v>
      </c>
      <c r="C3" s="93" t="s">
        <v>89</v>
      </c>
      <c r="D3" t="s">
        <v>70</v>
      </c>
      <c r="E3" s="183" t="s">
        <v>38</v>
      </c>
      <c r="F3" s="50">
        <v>1</v>
      </c>
      <c r="G3" s="51" t="s">
        <v>21</v>
      </c>
      <c r="H3" s="52">
        <v>0.1</v>
      </c>
      <c r="I3" s="106">
        <v>2.59</v>
      </c>
      <c r="J3" s="115">
        <v>2.76</v>
      </c>
      <c r="K3" s="107">
        <v>2.81</v>
      </c>
      <c r="L3" s="138">
        <v>3</v>
      </c>
    </row>
    <row r="4" spans="1:12" x14ac:dyDescent="0.25">
      <c r="A4" s="93" t="s">
        <v>39</v>
      </c>
      <c r="B4" s="93">
        <v>2</v>
      </c>
      <c r="C4" s="93"/>
      <c r="E4" s="184"/>
      <c r="F4" s="56">
        <v>2</v>
      </c>
      <c r="G4" s="57" t="s">
        <v>23</v>
      </c>
      <c r="H4" s="58">
        <v>0.1</v>
      </c>
      <c r="I4" s="98">
        <v>2.82</v>
      </c>
      <c r="J4" s="99">
        <v>3.04</v>
      </c>
      <c r="K4" s="100">
        <v>3.06</v>
      </c>
      <c r="L4" s="101">
        <v>3.3</v>
      </c>
    </row>
    <row r="5" spans="1:12" ht="15.75" thickBot="1" x14ac:dyDescent="0.3">
      <c r="A5" s="93" t="s">
        <v>40</v>
      </c>
      <c r="B5" s="93">
        <v>3</v>
      </c>
      <c r="C5" s="93"/>
      <c r="E5" s="185"/>
      <c r="F5" s="62">
        <v>3</v>
      </c>
      <c r="G5" s="63" t="s">
        <v>25</v>
      </c>
      <c r="H5" s="64">
        <v>0.1</v>
      </c>
      <c r="I5" s="102">
        <v>9.24</v>
      </c>
      <c r="J5" s="103">
        <v>9.66</v>
      </c>
      <c r="K5" s="104">
        <v>10.039999999999999</v>
      </c>
      <c r="L5" s="105">
        <v>10.49</v>
      </c>
    </row>
    <row r="6" spans="1:12" ht="15" customHeight="1" x14ac:dyDescent="0.25">
      <c r="A6" s="93" t="s">
        <v>41</v>
      </c>
      <c r="B6" s="93">
        <v>4</v>
      </c>
      <c r="C6" s="93"/>
      <c r="E6" s="186" t="s">
        <v>42</v>
      </c>
      <c r="F6" s="67">
        <v>5</v>
      </c>
      <c r="G6" s="68" t="s">
        <v>22</v>
      </c>
      <c r="H6" s="69">
        <v>0.125</v>
      </c>
      <c r="I6" s="106">
        <v>1.02</v>
      </c>
      <c r="J6" s="115">
        <v>1.45</v>
      </c>
      <c r="K6" s="107">
        <v>1.1100000000000001</v>
      </c>
      <c r="L6" s="138">
        <v>1.58</v>
      </c>
    </row>
    <row r="7" spans="1:12" x14ac:dyDescent="0.25">
      <c r="A7" s="93" t="s">
        <v>43</v>
      </c>
      <c r="B7" s="93">
        <v>5</v>
      </c>
      <c r="C7" s="93"/>
      <c r="E7" s="187"/>
      <c r="F7" s="72">
        <v>6</v>
      </c>
      <c r="G7" s="73" t="s">
        <v>24</v>
      </c>
      <c r="H7" s="74">
        <v>0.125</v>
      </c>
      <c r="I7" s="98">
        <v>2.06</v>
      </c>
      <c r="J7" s="99">
        <v>3.44</v>
      </c>
      <c r="K7" s="100">
        <v>2.23</v>
      </c>
      <c r="L7" s="101">
        <v>3.74</v>
      </c>
    </row>
    <row r="8" spans="1:12" x14ac:dyDescent="0.25">
      <c r="A8" s="93" t="s">
        <v>44</v>
      </c>
      <c r="B8" s="93">
        <v>6</v>
      </c>
      <c r="C8" s="93"/>
      <c r="E8" s="187"/>
      <c r="F8" s="72">
        <v>7</v>
      </c>
      <c r="G8" s="73" t="s">
        <v>45</v>
      </c>
      <c r="H8" s="77">
        <v>0.06</v>
      </c>
      <c r="I8" s="98">
        <v>3.12</v>
      </c>
      <c r="J8" s="99">
        <v>5.37</v>
      </c>
      <c r="K8" s="100">
        <v>3.39</v>
      </c>
      <c r="L8" s="101">
        <v>5.83</v>
      </c>
    </row>
    <row r="9" spans="1:12" x14ac:dyDescent="0.25">
      <c r="A9" s="93" t="s">
        <v>46</v>
      </c>
      <c r="B9" s="93">
        <v>7</v>
      </c>
      <c r="C9" s="93"/>
      <c r="E9" s="188"/>
      <c r="F9" s="72">
        <v>8</v>
      </c>
      <c r="G9" s="73" t="s">
        <v>74</v>
      </c>
      <c r="H9" s="74">
        <v>0.03</v>
      </c>
      <c r="I9" s="98">
        <v>10.32</v>
      </c>
      <c r="J9" s="99">
        <v>17.28</v>
      </c>
      <c r="K9" s="100">
        <v>11.21</v>
      </c>
      <c r="L9" s="101">
        <v>18.77</v>
      </c>
    </row>
    <row r="10" spans="1:12" ht="15.75" thickBot="1" x14ac:dyDescent="0.3">
      <c r="A10" s="93" t="s">
        <v>71</v>
      </c>
      <c r="B10" s="93">
        <v>8</v>
      </c>
      <c r="C10" s="93"/>
      <c r="E10" s="39" t="s">
        <v>82</v>
      </c>
    </row>
    <row r="11" spans="1:12" x14ac:dyDescent="0.25">
      <c r="A11" s="49" t="s">
        <v>47</v>
      </c>
      <c r="B11" s="49">
        <v>9</v>
      </c>
      <c r="E11" s="183" t="s">
        <v>38</v>
      </c>
      <c r="F11" s="50">
        <v>1</v>
      </c>
      <c r="G11" s="51" t="s">
        <v>21</v>
      </c>
      <c r="H11" s="52">
        <v>0.1</v>
      </c>
      <c r="I11" s="94"/>
      <c r="J11" s="95"/>
      <c r="K11" s="96"/>
      <c r="L11" s="97"/>
    </row>
    <row r="12" spans="1:12" x14ac:dyDescent="0.25">
      <c r="E12" s="184"/>
      <c r="F12" s="56">
        <v>2</v>
      </c>
      <c r="G12" s="57" t="s">
        <v>23</v>
      </c>
      <c r="H12" s="58">
        <v>0.1</v>
      </c>
      <c r="I12" s="98"/>
      <c r="J12" s="99"/>
      <c r="K12" s="100"/>
      <c r="L12" s="101"/>
    </row>
    <row r="13" spans="1:12" ht="15.75" thickBot="1" x14ac:dyDescent="0.3">
      <c r="E13" s="185"/>
      <c r="F13" s="62">
        <v>3</v>
      </c>
      <c r="G13" s="63" t="s">
        <v>25</v>
      </c>
      <c r="H13" s="64">
        <v>0.1</v>
      </c>
      <c r="I13" s="102"/>
      <c r="J13" s="103"/>
      <c r="K13" s="104"/>
      <c r="L13" s="105"/>
    </row>
    <row r="14" spans="1:12" x14ac:dyDescent="0.25">
      <c r="E14" s="186" t="s">
        <v>42</v>
      </c>
      <c r="F14" s="67">
        <v>5</v>
      </c>
      <c r="G14" s="68" t="s">
        <v>22</v>
      </c>
      <c r="H14" s="69">
        <v>0.125</v>
      </c>
      <c r="I14" s="106"/>
      <c r="J14" s="115"/>
      <c r="K14" s="107"/>
      <c r="L14" s="97"/>
    </row>
    <row r="15" spans="1:12" x14ac:dyDescent="0.25">
      <c r="E15" s="187"/>
      <c r="F15" s="72">
        <v>6</v>
      </c>
      <c r="G15" s="73" t="s">
        <v>24</v>
      </c>
      <c r="H15" s="74">
        <v>0.125</v>
      </c>
      <c r="I15" s="108"/>
      <c r="J15" s="99"/>
      <c r="K15" s="100"/>
      <c r="L15" s="110"/>
    </row>
    <row r="16" spans="1:12" x14ac:dyDescent="0.25">
      <c r="E16" s="187"/>
      <c r="F16" s="72">
        <v>7</v>
      </c>
      <c r="G16" s="73" t="s">
        <v>45</v>
      </c>
      <c r="H16" s="77">
        <v>0.06</v>
      </c>
      <c r="I16" s="108"/>
      <c r="J16" s="99"/>
      <c r="K16" s="109"/>
      <c r="L16" s="110"/>
    </row>
    <row r="17" spans="5:15" x14ac:dyDescent="0.25">
      <c r="E17" s="188"/>
      <c r="F17" s="72">
        <v>8</v>
      </c>
      <c r="G17" s="73" t="s">
        <v>74</v>
      </c>
      <c r="H17" s="74">
        <v>0.03</v>
      </c>
      <c r="I17" s="108"/>
      <c r="J17" s="99"/>
      <c r="K17" s="109"/>
      <c r="L17" s="110"/>
    </row>
    <row r="19" spans="5:15" x14ac:dyDescent="0.25">
      <c r="I19" s="130"/>
      <c r="J19" s="130"/>
      <c r="K19" s="130"/>
      <c r="L19" s="130"/>
      <c r="M19" s="111"/>
    </row>
    <row r="20" spans="5:15" x14ac:dyDescent="0.25">
      <c r="I20" s="130"/>
      <c r="J20" s="130"/>
      <c r="K20" s="130"/>
      <c r="L20" s="130"/>
      <c r="M20" s="111"/>
    </row>
    <row r="21" spans="5:15" x14ac:dyDescent="0.25">
      <c r="I21" s="130"/>
      <c r="J21" s="130"/>
      <c r="K21" s="130"/>
      <c r="L21" s="130"/>
      <c r="M21" s="111"/>
      <c r="N21" s="111"/>
      <c r="O21" s="111"/>
    </row>
    <row r="22" spans="5:15" x14ac:dyDescent="0.25">
      <c r="I22" s="130"/>
      <c r="J22" s="130"/>
      <c r="K22" s="130"/>
      <c r="L22" s="130"/>
    </row>
    <row r="23" spans="5:15" x14ac:dyDescent="0.25">
      <c r="I23" s="130"/>
      <c r="J23" s="130"/>
      <c r="K23" s="130"/>
      <c r="L23" s="130"/>
    </row>
    <row r="24" spans="5:15" x14ac:dyDescent="0.25">
      <c r="I24" s="130"/>
      <c r="J24" s="130"/>
      <c r="K24" s="130"/>
      <c r="L24" s="130"/>
    </row>
    <row r="25" spans="5:15" x14ac:dyDescent="0.25">
      <c r="I25" s="130"/>
      <c r="J25" s="130"/>
      <c r="K25" s="130"/>
      <c r="L25" s="130"/>
    </row>
    <row r="26" spans="5:15" x14ac:dyDescent="0.25">
      <c r="I26" s="130"/>
      <c r="J26" s="130"/>
      <c r="K26" s="130"/>
      <c r="L26" s="130"/>
    </row>
    <row r="27" spans="5:15" x14ac:dyDescent="0.25">
      <c r="I27" s="130"/>
      <c r="J27" s="130"/>
      <c r="K27" s="130"/>
      <c r="L27" s="130"/>
    </row>
    <row r="28" spans="5:15" x14ac:dyDescent="0.25">
      <c r="I28" s="130"/>
      <c r="J28" s="130"/>
      <c r="K28" s="130"/>
      <c r="L28" s="130"/>
    </row>
    <row r="29" spans="5:15" x14ac:dyDescent="0.25">
      <c r="I29" s="130"/>
      <c r="J29" s="130"/>
      <c r="K29" s="130"/>
      <c r="L29" s="130"/>
    </row>
    <row r="30" spans="5:15" x14ac:dyDescent="0.25">
      <c r="I30" s="130"/>
      <c r="J30" s="130"/>
      <c r="K30" s="130"/>
      <c r="L30" s="130"/>
    </row>
  </sheetData>
  <mergeCells count="9">
    <mergeCell ref="E14:E17"/>
    <mergeCell ref="K1:L1"/>
    <mergeCell ref="E3:E5"/>
    <mergeCell ref="E6:E9"/>
    <mergeCell ref="A1:B1"/>
    <mergeCell ref="F1:G2"/>
    <mergeCell ref="H1:H2"/>
    <mergeCell ref="I1:J1"/>
    <mergeCell ref="E11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2022-09-30T15:15:11Z</dcterms:created>
  <dcterms:modified xsi:type="dcterms:W3CDTF">2025-09-19T15:40:32Z</dcterms:modified>
</cp:coreProperties>
</file>