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32024\"/>
    </mc:Choice>
  </mc:AlternateContent>
  <workbookProtection workbookAlgorithmName="SHA-512" workbookHashValue="nMsHrW5M/wvk18Ye6pEvECWY5lc3sSrz1pNF0cj6F/umgi/wmwKXNUbUrpWw2P0sqXBYIPi1JVdQMbeS9Ww8mQ==" workbookSaltValue="SZi8s3QtVPUvglXW09A6dg==" workbookSpinCount="100000" lockStructure="1"/>
  <bookViews>
    <workbookView xWindow="0" yWindow="0" windowWidth="20700" windowHeight="12345" activeTab="4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6" l="1"/>
  <c r="Q22" i="6"/>
  <c r="Q23" i="6"/>
  <c r="Q20" i="6"/>
  <c r="P23" i="6"/>
  <c r="P21" i="6"/>
  <c r="P22" i="6"/>
  <c r="P20" i="6"/>
  <c r="D16" i="7"/>
  <c r="D16" i="6"/>
  <c r="D14" i="1"/>
  <c r="D14" i="4"/>
  <c r="O19" i="1"/>
  <c r="O20" i="1"/>
  <c r="O21" i="1"/>
  <c r="O18" i="1"/>
  <c r="H21" i="7"/>
  <c r="H22" i="7"/>
  <c r="H20" i="7"/>
  <c r="G21" i="7"/>
  <c r="G22" i="7"/>
  <c r="G20" i="7"/>
  <c r="Q21" i="7"/>
  <c r="Q22" i="7"/>
  <c r="Q23" i="7"/>
  <c r="Q20" i="7"/>
  <c r="P21" i="7"/>
  <c r="P22" i="7"/>
  <c r="P23" i="7"/>
  <c r="P20" i="7"/>
  <c r="O21" i="4"/>
  <c r="O20" i="4"/>
  <c r="O19" i="4"/>
  <c r="O18" i="4"/>
  <c r="H22" i="6"/>
  <c r="H21" i="6"/>
  <c r="H20" i="6"/>
  <c r="G21" i="6"/>
  <c r="G22" i="6"/>
  <c r="G20" i="6"/>
  <c r="G20" i="4"/>
  <c r="G19" i="4"/>
  <c r="G18" i="4"/>
  <c r="G19" i="1"/>
  <c r="G20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<sst xmlns="http://schemas.openxmlformats.org/spreadsheetml/2006/main" count="305" uniqueCount="102">
  <si>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</si>
  <si>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</si>
  <si>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</si>
  <si>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</si>
  <si>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</si>
  <si>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</si>
  <si>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</si>
  <si>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</si>
  <si>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</si>
  <si>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</si>
  <si>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</si>
  <si>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</si>
  <si>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</si>
  <si>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</si>
  <si>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</si>
  <si>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</si>
  <si>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</si>
  <si>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</si>
  <si>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</si>
  <si>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</si>
  <si>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</si>
  <si>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</si>
  <si>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</si>
  <si>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</si>
  <si>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</si>
  <si>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</si>
  <si>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</si>
  <si>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</si>
  <si>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</si>
  <si>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</si>
  <si>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</si>
  <si>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</si>
  <si>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</si>
  <si>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</si>
  <si>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</si>
  <si>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</si>
  <si>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</si>
  <si>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</si>
  <si>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</si>
  <si>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</si>
  <si>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</si>
  <si>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</si>
  <si>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</si>
  <si>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</si>
  <si>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</si>
  <si>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</si>
  <si>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</si>
  <si>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</si>
  <si>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</si>
  <si>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</si>
  <si>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</si>
  <si>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</si>
  <si>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</si>
  <si>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</si>
  <si>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</si>
  <si>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</si>
  <si>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</si>
  <si>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</si>
  <si>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</si>
  <si>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</si>
  <si>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</si>
  <si>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</si>
  <si>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</si>
  <si>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</si>
  <si>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</si>
  <si>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</si>
  <si>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</si>
  <si>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</si>
  <si>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</si>
  <si>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</si>
  <si>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</si>
  <si>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</si>
  <si>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</si>
  <si>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</si>
  <si>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</si>
  <si>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</si>
  <si>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</si>
  <si>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</si>
  <si>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</si>
  <si>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</si>
  <si>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</si>
  <si>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</si>
  <si>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</si>
  <si>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</si>
  <si>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</si>
  <si>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</si>
  <si>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</si>
  <si>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</si>
  <si>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</si>
  <si>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</si>
  <si>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</si>
  <si>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</si>
  <si>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</si>
  <si>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</si>
  <si>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</si>
  <si>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</si>
  <si>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</si>
  <si>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Année scolaire : 2023/2024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</si>
  <si>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2023/2024</t>
    </r>
  </si>
  <si>
    <t>2023-1</t>
  </si>
  <si>
    <t>2023-2</t>
  </si>
  <si>
    <t>2023-3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</si>
</sst>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4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4"/>
  <sheetViews>
    <sheetView zoomScaleNormal="100" workbookViewId="0">
      <selection activeCell="D7" sqref="D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2" t="s">
        <v>98</v>
      </c>
      <c r="C2" s="143"/>
      <c r="D2" s="143"/>
      <c r="E2" s="143"/>
      <c r="F2" s="143"/>
      <c r="G2" s="143"/>
      <c r="H2" s="144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29" t="s">
        <v>3</v>
      </c>
      <c r="E11" s="129" t="s">
        <v>4</v>
      </c>
    </row>
    <row r="14" spans="2:8" x14ac:dyDescent="0.25">
      <c r="B14" s="139"/>
    </row>
  </sheetData>
  <sheetProtection algorithmName="SHA-512" hashValue="R1GY2+EfE7ic7pN0AfHC0XKB0gbGgbpzJfomdmsuPQ+yt9KaQLiQzoRwA/dulLON3S2kpFiVa8xPSqHLo9CZSQ==" saltValue="4u2MhP0wLQpBDpk//EUqSQ==" spinCount="100000" sheet="1" objects="1" scenarios="1"/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F19" sqref="F19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68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0"/>
    </row>
    <row r="2" spans="1:16" s="4" customFormat="1" ht="15" customHeight="1" x14ac:dyDescent="0.25">
      <c r="A2" s="171" t="s">
        <v>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</row>
    <row r="3" spans="1:16" s="4" customFormat="1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3"/>
    </row>
    <row r="4" spans="1:16" s="4" customFormat="1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6" s="4" customFormat="1" ht="15.75" thickBot="1" x14ac:dyDescent="0.3">
      <c r="A5" s="174" t="s">
        <v>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6"/>
    </row>
    <row r="6" spans="1:16" s="4" customFormat="1" ht="9" customHeight="1" thickBot="1" x14ac:dyDescent="0.3"/>
    <row r="7" spans="1:16" s="4" customFormat="1" ht="15.75" thickBot="1" x14ac:dyDescent="0.3">
      <c r="A7" s="165" t="s">
        <v>7</v>
      </c>
      <c r="B7" s="165"/>
      <c r="C7" s="166"/>
      <c r="D7" s="5" t="s">
        <v>99</v>
      </c>
      <c r="E7" s="6"/>
      <c r="F7" s="4" t="s">
        <v>92</v>
      </c>
    </row>
    <row r="8" spans="1:16" s="4" customFormat="1" ht="9.9499999999999993" customHeight="1" thickBot="1" x14ac:dyDescent="0.3">
      <c r="G8" s="164" t="s">
        <v>86</v>
      </c>
      <c r="H8" s="164"/>
      <c r="I8" s="164"/>
      <c r="J8" s="164"/>
      <c r="K8" s="164"/>
      <c r="L8" s="164"/>
      <c r="M8" s="164"/>
      <c r="N8" s="164"/>
      <c r="O8" s="164"/>
    </row>
    <row r="9" spans="1:16" s="4" customFormat="1" ht="15.75" thickBot="1" x14ac:dyDescent="0.3">
      <c r="A9" s="165" t="s">
        <v>8</v>
      </c>
      <c r="B9" s="165"/>
      <c r="C9" s="166"/>
      <c r="D9" s="5" t="s">
        <v>9</v>
      </c>
      <c r="G9" s="164"/>
      <c r="H9" s="164"/>
      <c r="I9" s="164"/>
      <c r="J9" s="164"/>
      <c r="K9" s="164"/>
      <c r="L9" s="164"/>
      <c r="M9" s="164"/>
      <c r="N9" s="164"/>
      <c r="O9" s="164"/>
    </row>
    <row r="10" spans="1:16" s="4" customFormat="1" ht="9.9499999999999993" customHeight="1" thickBot="1" x14ac:dyDescent="0.3">
      <c r="G10" s="167" t="s">
        <v>87</v>
      </c>
      <c r="H10" s="167"/>
      <c r="I10" s="167"/>
      <c r="J10" s="167"/>
      <c r="K10" s="167"/>
      <c r="L10" s="167"/>
      <c r="M10" s="167"/>
      <c r="N10" s="167"/>
      <c r="O10" s="167"/>
    </row>
    <row r="11" spans="1:16" s="4" customFormat="1" ht="15.75" thickBot="1" x14ac:dyDescent="0.3">
      <c r="A11" s="165" t="s">
        <v>11</v>
      </c>
      <c r="B11" s="165"/>
      <c r="C11" s="166"/>
      <c r="D11" s="5">
        <v>100</v>
      </c>
      <c r="E11" s="6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1" t="s">
        <v>12</v>
      </c>
      <c r="B14" s="152"/>
      <c r="C14" s="153"/>
      <c r="D14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MIDI'!M14,))))),IF(D7="2023-3",(IF(D9="A",'REFENRENTIEL 1 MIDI'!M20,IF(D9="B",'REFENRENTIEL 1 MIDI'!M21,IF(D9="C",'REFENRENTIEL 1 MIDI'!M22,IF(D9="CORSE",'REFENRENTIEL 1 MIDI'!M23))))))))</f>
        <v>83</v>
      </c>
      <c r="E14" s="9" t="s">
        <v>13</v>
      </c>
      <c r="J14" s="151" t="s">
        <v>12</v>
      </c>
      <c r="K14" s="152"/>
      <c r="L14" s="153"/>
      <c r="M14" s="8">
        <f>$D$14</f>
        <v>83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4" t="s">
        <v>94</v>
      </c>
      <c r="B16" s="155" t="s">
        <v>15</v>
      </c>
      <c r="C16" s="157" t="s">
        <v>16</v>
      </c>
      <c r="D16" s="159" t="s">
        <v>17</v>
      </c>
      <c r="F16" s="161" t="s">
        <v>18</v>
      </c>
      <c r="G16" s="161" t="s">
        <v>19</v>
      </c>
      <c r="H16" s="161" t="s">
        <v>20</v>
      </c>
      <c r="J16" s="163" t="s">
        <v>95</v>
      </c>
      <c r="K16" s="147" t="s">
        <v>15</v>
      </c>
      <c r="L16" s="147" t="s">
        <v>16</v>
      </c>
      <c r="M16" s="148" t="s">
        <v>17</v>
      </c>
      <c r="N16" s="149" t="s">
        <v>18</v>
      </c>
      <c r="O16" s="149" t="s">
        <v>19</v>
      </c>
      <c r="P16" s="149" t="s">
        <v>20</v>
      </c>
    </row>
    <row r="17" spans="1:21" s="4" customFormat="1" ht="22.5" customHeight="1" thickBot="1" x14ac:dyDescent="0.3">
      <c r="A17" s="154"/>
      <c r="B17" s="156"/>
      <c r="C17" s="158"/>
      <c r="D17" s="160"/>
      <c r="F17" s="162"/>
      <c r="G17" s="162"/>
      <c r="H17" s="162"/>
      <c r="J17" s="163"/>
      <c r="K17" s="147"/>
      <c r="L17" s="147"/>
      <c r="M17" s="148"/>
      <c r="N17" s="150"/>
      <c r="O17" s="149"/>
      <c r="P17" s="149"/>
    </row>
    <row r="18" spans="1:21" s="4" customFormat="1" ht="27.75" customHeight="1" x14ac:dyDescent="0.25">
      <c r="A18" s="154"/>
      <c r="B18" s="12">
        <v>1</v>
      </c>
      <c r="C18" s="13" t="s">
        <v>21</v>
      </c>
      <c r="D18" s="140">
        <v>0.1</v>
      </c>
      <c r="E18" s="14"/>
      <c r="F18" s="15">
        <v>0</v>
      </c>
      <c r="G18" s="130">
        <f>IF(D$7="2023-1",D18*'REFENRENTIEL 1 MIDI'!I3,IF(D$7="2023-2",D18*'REFENRENTIEL 1 MIDI'!I11,IF(D$7="2023-3",D18*'REFENRENTIEL 1 MIDI'!I19,"")))</f>
        <v>0.11100000000000002</v>
      </c>
      <c r="H18" s="131">
        <f>IF(F18="","",F18*G18*$D$11)</f>
        <v>0</v>
      </c>
      <c r="I18" s="14"/>
      <c r="J18" s="163"/>
      <c r="K18" s="16">
        <v>5</v>
      </c>
      <c r="L18" s="17" t="s">
        <v>22</v>
      </c>
      <c r="M18" s="141">
        <v>0.125</v>
      </c>
      <c r="N18" s="15">
        <v>0</v>
      </c>
      <c r="O18" s="132">
        <f>IF(D$7="2023-1",M18*'REFENRENTIEL 1 MIDI'!I6,IF(D$7="2023-2",M18*'REFENRENTIEL 1 MIDI'!I14,IF(D$7="2023-3",M18*'REFENRENTIEL 1 MIDI'!I22,"")))</f>
        <v>0.16750000000000001</v>
      </c>
      <c r="P18" s="133">
        <f>IF(N18="","",N18*O18*$D$11)</f>
        <v>0</v>
      </c>
    </row>
    <row r="19" spans="1:21" s="14" customFormat="1" ht="26.25" customHeight="1" x14ac:dyDescent="0.25">
      <c r="A19" s="154"/>
      <c r="B19" s="12">
        <v>2</v>
      </c>
      <c r="C19" s="13" t="s">
        <v>23</v>
      </c>
      <c r="D19" s="140">
        <v>0.1</v>
      </c>
      <c r="F19" s="18">
        <v>0</v>
      </c>
      <c r="G19" s="130">
        <f>IF(D$7="2023-1",D19*'REFENRENTIEL 1 MIDI'!I4,IF(D$7="2023-2",D19*'REFENRENTIEL 1 MIDI'!I12,IF(D$7="2023-3",D19*'REFENRENTIEL 1 MIDI'!I20,"")))</f>
        <v>0.125</v>
      </c>
      <c r="H19" s="131">
        <f>IF(F19="","",F19*G19*$D$11)</f>
        <v>0</v>
      </c>
      <c r="J19" s="163"/>
      <c r="K19" s="19">
        <v>6</v>
      </c>
      <c r="L19" s="17" t="s">
        <v>24</v>
      </c>
      <c r="M19" s="141">
        <v>0.125</v>
      </c>
      <c r="N19" s="18">
        <v>0</v>
      </c>
      <c r="O19" s="132">
        <f>IF(D$7="2023-1",M19*'REFENRENTIEL 1 MIDI'!I7,IF(D$7="2023-2",M19*'REFENRENTIEL 1 MIDI'!I15,IF(D$7="2023-3",M19*'REFENRENTIEL 1 MIDI'!I23,"")))</f>
        <v>0.1575</v>
      </c>
      <c r="P19" s="133">
        <f t="shared" ref="P19:P21" si="0">IF(N19="","",N19*O19*$D$11)</f>
        <v>0</v>
      </c>
    </row>
    <row r="20" spans="1:21" s="14" customFormat="1" ht="45.75" thickBot="1" x14ac:dyDescent="0.3">
      <c r="A20" s="154"/>
      <c r="B20" s="12">
        <v>3</v>
      </c>
      <c r="C20" s="20" t="s">
        <v>25</v>
      </c>
      <c r="D20" s="140">
        <v>0.1</v>
      </c>
      <c r="E20" s="21"/>
      <c r="F20" s="22">
        <v>0</v>
      </c>
      <c r="G20" s="130">
        <f>IF(D$7="2023-1",D20*'REFENRENTIEL 1 MIDI'!I5,IF(D$7="2023-2",D20*'REFENRENTIEL 1 MIDI'!I13,IF(D$7="2023-3",D20*'REFENRENTIEL 1 MIDI'!I21,"")))</f>
        <v>0.23199999999999998</v>
      </c>
      <c r="H20" s="131">
        <f t="shared" ref="H20" si="1">IF(F20="","",F20*G20*$D$11)</f>
        <v>0</v>
      </c>
      <c r="J20" s="163"/>
      <c r="K20" s="19">
        <v>7</v>
      </c>
      <c r="L20" s="17" t="s">
        <v>26</v>
      </c>
      <c r="M20" s="141">
        <v>0.06</v>
      </c>
      <c r="N20" s="18">
        <v>0</v>
      </c>
      <c r="O20" s="132">
        <f>IF(D$7="2023-1",M20*'REFENRENTIEL 1 MIDI'!I8,IF(D$7="2023-2",M20*'REFENRENTIEL 1 MIDI'!I16,IF(D$7="2023-3",M20*'REFENRENTIEL 1 MIDI'!I24,"")))</f>
        <v>0.12539999999999998</v>
      </c>
      <c r="P20" s="133">
        <f t="shared" si="0"/>
        <v>0</v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3"/>
      <c r="K21" s="19">
        <v>8</v>
      </c>
      <c r="L21" s="17" t="s">
        <v>28</v>
      </c>
      <c r="M21" s="141">
        <v>0.03</v>
      </c>
      <c r="N21" s="22">
        <v>0</v>
      </c>
      <c r="O21" s="132">
        <f>IF(D$7="2023-1",M21*'REFENRENTIEL 1 MIDI'!I9,IF(D$7="2023-2",M21*'REFENRENTIEL 1 MIDI'!I17,IF(D$7="2023-3",M21*'REFENRENTIEL 1 MIDI'!I25,"")))</f>
        <v>0.19559999999999997</v>
      </c>
      <c r="P21" s="133">
        <f t="shared" si="0"/>
        <v>0</v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45" t="str">
        <f>IF(OR(F21&gt;D14, N22&gt;M14),"Attention, vos distributions dépassent le maximum aidé.","")</f>
        <v/>
      </c>
      <c r="D24" s="145"/>
      <c r="E24" s="145"/>
      <c r="F24" s="145"/>
      <c r="G24" s="145"/>
      <c r="H24" s="145"/>
      <c r="J24" s="30"/>
      <c r="K24" s="146" t="str">
        <f>IF(OR(M18&gt;0.125,M19&gt;0.125,M20&gt;0.06,M21&gt;0.03),"Attention, les portions sont plafonnées aux portions recommandées","")</f>
        <v/>
      </c>
      <c r="L24" s="146"/>
      <c r="M24" s="146"/>
      <c r="N24" s="146"/>
      <c r="O24" s="146"/>
      <c r="P24" s="146"/>
    </row>
    <row r="25" spans="1:21" s="4" customFormat="1" x14ac:dyDescent="0.25">
      <c r="A25" s="27"/>
      <c r="C25" s="145"/>
      <c r="D25" s="145"/>
      <c r="E25" s="145"/>
      <c r="F25" s="145"/>
      <c r="G25" s="145"/>
      <c r="H25" s="145"/>
      <c r="K25" s="146"/>
      <c r="L25" s="146"/>
      <c r="M25" s="146"/>
      <c r="N25" s="146"/>
      <c r="O25" s="146"/>
      <c r="P25" s="146"/>
    </row>
    <row r="26" spans="1:21" s="4" customFormat="1" x14ac:dyDescent="0.25">
      <c r="A26" s="27"/>
      <c r="K26" s="97"/>
      <c r="L26" s="97"/>
      <c r="M26" s="97"/>
      <c r="N26" s="97"/>
      <c r="O26" s="97"/>
      <c r="P26" s="97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N22" sqref="N22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68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0"/>
    </row>
    <row r="2" spans="1:16" s="4" customFormat="1" ht="15" customHeight="1" x14ac:dyDescent="0.25">
      <c r="A2" s="171" t="s">
        <v>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</row>
    <row r="3" spans="1:16" s="4" customFormat="1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3"/>
    </row>
    <row r="4" spans="1:16" s="4" customFormat="1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6" s="4" customFormat="1" ht="15.75" thickBot="1" x14ac:dyDescent="0.3">
      <c r="A5" s="174" t="s">
        <v>85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6"/>
    </row>
    <row r="6" spans="1:16" s="4" customFormat="1" ht="9" customHeight="1" thickBot="1" x14ac:dyDescent="0.3"/>
    <row r="7" spans="1:16" s="4" customFormat="1" ht="15.75" thickBot="1" x14ac:dyDescent="0.3">
      <c r="A7" s="165" t="s">
        <v>7</v>
      </c>
      <c r="B7" s="165"/>
      <c r="C7" s="166"/>
      <c r="D7" s="5" t="s">
        <v>99</v>
      </c>
      <c r="E7" s="6"/>
    </row>
    <row r="8" spans="1:16" s="4" customFormat="1" ht="9.9499999999999993" customHeight="1" thickBot="1" x14ac:dyDescent="0.3">
      <c r="G8" s="164" t="s">
        <v>10</v>
      </c>
      <c r="H8" s="164"/>
      <c r="I8" s="164"/>
      <c r="J8" s="164"/>
      <c r="K8" s="164"/>
      <c r="L8" s="164"/>
      <c r="M8" s="164"/>
      <c r="N8" s="164"/>
      <c r="O8" s="164"/>
    </row>
    <row r="9" spans="1:16" s="4" customFormat="1" ht="15.75" thickBot="1" x14ac:dyDescent="0.3">
      <c r="A9" s="165" t="s">
        <v>8</v>
      </c>
      <c r="B9" s="165"/>
      <c r="C9" s="166"/>
      <c r="D9" s="5" t="s">
        <v>44</v>
      </c>
      <c r="G9" s="164"/>
      <c r="H9" s="164"/>
      <c r="I9" s="164"/>
      <c r="J9" s="164"/>
      <c r="K9" s="164"/>
      <c r="L9" s="164"/>
      <c r="M9" s="164"/>
      <c r="N9" s="164"/>
      <c r="O9" s="164"/>
    </row>
    <row r="10" spans="1:16" s="4" customFormat="1" ht="9.9499999999999993" customHeight="1" thickBot="1" x14ac:dyDescent="0.3">
      <c r="G10" s="167" t="s">
        <v>87</v>
      </c>
      <c r="H10" s="167"/>
      <c r="I10" s="167"/>
      <c r="J10" s="167"/>
      <c r="K10" s="167"/>
      <c r="L10" s="167"/>
      <c r="M10" s="167"/>
      <c r="N10" s="167"/>
      <c r="O10" s="167"/>
    </row>
    <row r="11" spans="1:16" s="4" customFormat="1" ht="15.75" thickBot="1" x14ac:dyDescent="0.3">
      <c r="A11" s="165" t="s">
        <v>11</v>
      </c>
      <c r="B11" s="165"/>
      <c r="C11" s="166"/>
      <c r="D11" s="5">
        <v>100</v>
      </c>
      <c r="E11" s="6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1" t="s">
        <v>12</v>
      </c>
      <c r="B14" s="152"/>
      <c r="C14" s="153"/>
      <c r="D14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83</v>
      </c>
      <c r="E14" s="9" t="s">
        <v>13</v>
      </c>
      <c r="J14" s="151" t="s">
        <v>12</v>
      </c>
      <c r="K14" s="152"/>
      <c r="L14" s="153"/>
      <c r="M14" s="8">
        <f>$D$14</f>
        <v>83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4" t="s">
        <v>94</v>
      </c>
      <c r="B16" s="155" t="s">
        <v>15</v>
      </c>
      <c r="C16" s="157" t="s">
        <v>16</v>
      </c>
      <c r="D16" s="159" t="s">
        <v>17</v>
      </c>
      <c r="F16" s="161" t="s">
        <v>18</v>
      </c>
      <c r="G16" s="161" t="s">
        <v>19</v>
      </c>
      <c r="H16" s="161" t="s">
        <v>20</v>
      </c>
      <c r="J16" s="163" t="s">
        <v>95</v>
      </c>
      <c r="K16" s="147" t="s">
        <v>15</v>
      </c>
      <c r="L16" s="147" t="s">
        <v>16</v>
      </c>
      <c r="M16" s="148" t="s">
        <v>17</v>
      </c>
      <c r="N16" s="149" t="s">
        <v>18</v>
      </c>
      <c r="O16" s="149" t="s">
        <v>19</v>
      </c>
      <c r="P16" s="149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4"/>
      <c r="B17" s="156"/>
      <c r="C17" s="158"/>
      <c r="D17" s="160"/>
      <c r="F17" s="162"/>
      <c r="G17" s="162"/>
      <c r="H17" s="162"/>
      <c r="J17" s="163"/>
      <c r="K17" s="147"/>
      <c r="L17" s="147"/>
      <c r="M17" s="148"/>
      <c r="N17" s="150"/>
      <c r="O17" s="149"/>
      <c r="P17" s="149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4"/>
      <c r="B18" s="12">
        <v>1</v>
      </c>
      <c r="C18" s="13" t="s">
        <v>21</v>
      </c>
      <c r="D18" s="140">
        <v>0.1</v>
      </c>
      <c r="E18" s="14"/>
      <c r="F18" s="15">
        <v>0</v>
      </c>
      <c r="G18" s="130">
        <f>IF(D$7="2023-1",D18*'REFENRENTIEL 1 MIDI'!J3,IF(D$7="2023-2",D18*'REFENRENTIEL 1 MIDI'!J11,IF(D$7="2023-3",D18*'REFENRENTIEL 1 MIDI'!J19,"")))</f>
        <v>0.12</v>
      </c>
      <c r="H18" s="131">
        <f>IF(F18="","",F18*G18*$D$11)</f>
        <v>0</v>
      </c>
      <c r="I18" s="14"/>
      <c r="J18" s="163"/>
      <c r="K18" s="16">
        <v>5</v>
      </c>
      <c r="L18" s="17" t="s">
        <v>22</v>
      </c>
      <c r="M18" s="141">
        <v>0.125</v>
      </c>
      <c r="N18" s="15">
        <v>0</v>
      </c>
      <c r="O18" s="132">
        <f>IF(D$7="2023-1",M18*'REFENRENTIEL 1 MIDI'!J6,IF(D$7="2023-2",M18*'REFENRENTIEL 1 MIDI'!J14,IF(D$7="2023-3",M18*'REFENRENTIEL 1 MIDI'!J22,"")))</f>
        <v>0.1825</v>
      </c>
      <c r="P18" s="133">
        <f>IF(N18="","",N18*O18*$D$11)</f>
        <v>0</v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4"/>
      <c r="B19" s="12">
        <v>2</v>
      </c>
      <c r="C19" s="13" t="s">
        <v>23</v>
      </c>
      <c r="D19" s="140">
        <v>0.1</v>
      </c>
      <c r="F19" s="18">
        <v>0</v>
      </c>
      <c r="G19" s="130">
        <f>IF(D$7="2023-1",D19*'REFENRENTIEL 1 MIDI'!J4,IF(D$7="2023-2",D19*'REFENRENTIEL 1 MIDI'!J12,IF(D$7="2023-3",D19*'REFENRENTIEL 1 MIDI'!J20,"")))</f>
        <v>0.13500000000000001</v>
      </c>
      <c r="H19" s="131">
        <f>IF(F19="","",F19*G19*$D$11)</f>
        <v>0</v>
      </c>
      <c r="J19" s="163"/>
      <c r="K19" s="19">
        <v>6</v>
      </c>
      <c r="L19" s="17" t="s">
        <v>24</v>
      </c>
      <c r="M19" s="141">
        <v>0.125</v>
      </c>
      <c r="N19" s="18">
        <v>0</v>
      </c>
      <c r="O19" s="132">
        <f>IF(D$7="2023-1",M19*'REFENRENTIEL 1 MIDI'!J7,IF(D$7="2023-2",M19*'REFENRENTIEL 1 MIDI'!J15,IF(D$7="2023-3",M19*'REFENRENTIEL 1 MIDI'!J23,"")))</f>
        <v>0.17249999999999999</v>
      </c>
      <c r="P19" s="133">
        <f>IF(N19="","",N19*O19*$D$11)</f>
        <v>0</v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4"/>
      <c r="B20" s="12">
        <v>3</v>
      </c>
      <c r="C20" s="20" t="s">
        <v>25</v>
      </c>
      <c r="D20" s="140">
        <v>0.1</v>
      </c>
      <c r="E20" s="21"/>
      <c r="F20" s="22">
        <v>0</v>
      </c>
      <c r="G20" s="130">
        <f>IF(D$7="2023-1",D20*'REFENRENTIEL 1 MIDI'!J5,IF(D$7="2023-2",D20*'REFENRENTIEL 1 MIDI'!J13,IF(D$7="2023-3",D20*'REFENRENTIEL 1 MIDI'!J21,"")))</f>
        <v>0.252</v>
      </c>
      <c r="H20" s="131">
        <f t="shared" ref="H20" si="0">IF(F20="","",F20*G20*$D$11)</f>
        <v>0</v>
      </c>
      <c r="J20" s="163"/>
      <c r="K20" s="19">
        <v>7</v>
      </c>
      <c r="L20" s="17" t="s">
        <v>26</v>
      </c>
      <c r="M20" s="141">
        <v>0.06</v>
      </c>
      <c r="N20" s="18">
        <v>0</v>
      </c>
      <c r="O20" s="132">
        <f>IF(D$7="2023-1",M20*'REFENRENTIEL 1 MIDI'!J8,IF(D$7="2023-2",M20*'REFENRENTIEL 1 MIDI'!J16,IF(D$7="2023-3",M20*'REFENRENTIEL 1 MIDI'!J24,"")))</f>
        <v>0.13619999999999999</v>
      </c>
      <c r="P20" s="133">
        <f t="shared" ref="P20:P21" si="1">IF(N20="","",N20*O20*$D$11)</f>
        <v>0</v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63"/>
      <c r="K21" s="19">
        <v>8</v>
      </c>
      <c r="L21" s="17" t="s">
        <v>28</v>
      </c>
      <c r="M21" s="141">
        <v>0.03</v>
      </c>
      <c r="N21" s="22">
        <v>0</v>
      </c>
      <c r="O21" s="132">
        <f>IF(D$7="2023-1",M21*'REFENRENTIEL 1 MIDI'!J9,IF(D$7="2023-2",M21*'REFENRENTIEL 1 MIDI'!J17,IF(D$7="2023-3",M21*'REFENRENTIEL 1 MIDI'!J25,"")))</f>
        <v>0.2127</v>
      </c>
      <c r="P21" s="133">
        <f t="shared" si="1"/>
        <v>0</v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45" t="str">
        <f>IF(OR(F21&gt;D14, N22&gt;M14),"Attention, vos distributions dépassent le maximum aidé.","")</f>
        <v/>
      </c>
      <c r="D24" s="145"/>
      <c r="E24" s="145"/>
      <c r="F24" s="145"/>
      <c r="G24" s="145"/>
      <c r="H24" s="145"/>
      <c r="J24" s="30"/>
      <c r="K24" s="146" t="str">
        <f>IF(OR(M18&gt;0.125,M19&gt;0.125,M20&gt;0.06,M21&gt;0.03),"Attention, les portions sont plafonnées","")</f>
        <v/>
      </c>
      <c r="L24" s="146"/>
      <c r="M24" s="146"/>
      <c r="N24" s="146"/>
      <c r="O24" s="146"/>
      <c r="P24" s="146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45"/>
      <c r="D25" s="145"/>
      <c r="E25" s="145"/>
      <c r="F25" s="145"/>
      <c r="G25" s="145"/>
      <c r="H25" s="145"/>
      <c r="K25" s="146"/>
      <c r="L25" s="146"/>
      <c r="M25" s="146"/>
      <c r="N25" s="146"/>
      <c r="O25" s="146"/>
      <c r="P25" s="146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O24" sqref="O24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68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s="4" customFormat="1" ht="15" customHeight="1" x14ac:dyDescent="0.25">
      <c r="A2" s="171" t="s">
        <v>96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s="4" customFormat="1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3"/>
    </row>
    <row r="4" spans="1:18" s="4" customFormat="1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</row>
    <row r="5" spans="1:18" s="4" customFormat="1" ht="15.75" thickBot="1" x14ac:dyDescent="0.3">
      <c r="A5" s="174" t="s">
        <v>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6"/>
    </row>
    <row r="6" spans="1:18" s="4" customFormat="1" ht="9" customHeight="1" thickBot="1" x14ac:dyDescent="0.3"/>
    <row r="7" spans="1:18" s="4" customFormat="1" ht="15.75" thickBot="1" x14ac:dyDescent="0.3">
      <c r="A7" s="165" t="s">
        <v>7</v>
      </c>
      <c r="B7" s="165"/>
      <c r="C7" s="166"/>
      <c r="D7" s="5" t="s">
        <v>99</v>
      </c>
      <c r="E7" s="6"/>
    </row>
    <row r="8" spans="1:18" s="4" customFormat="1" ht="9.9499999999999993" customHeight="1" thickBot="1" x14ac:dyDescent="0.3">
      <c r="H8" s="164" t="s">
        <v>10</v>
      </c>
      <c r="I8" s="164"/>
      <c r="J8" s="164"/>
      <c r="K8" s="164"/>
      <c r="L8" s="164"/>
      <c r="M8" s="164"/>
      <c r="N8" s="164"/>
      <c r="O8" s="164"/>
      <c r="P8" s="164"/>
    </row>
    <row r="9" spans="1:18" s="4" customFormat="1" ht="15.75" thickBot="1" x14ac:dyDescent="0.3">
      <c r="A9" s="165" t="s">
        <v>8</v>
      </c>
      <c r="B9" s="165"/>
      <c r="C9" s="166"/>
      <c r="D9" s="5" t="s">
        <v>9</v>
      </c>
      <c r="H9" s="164"/>
      <c r="I9" s="164"/>
      <c r="J9" s="164"/>
      <c r="K9" s="164"/>
      <c r="L9" s="164"/>
      <c r="M9" s="164"/>
      <c r="N9" s="164"/>
      <c r="O9" s="164"/>
      <c r="P9" s="164"/>
    </row>
    <row r="10" spans="1:18" s="4" customFormat="1" ht="9.9499999999999993" customHeight="1" thickBot="1" x14ac:dyDescent="0.3">
      <c r="H10" s="167" t="s">
        <v>87</v>
      </c>
      <c r="I10" s="167"/>
      <c r="J10" s="167"/>
      <c r="K10" s="167"/>
      <c r="L10" s="167"/>
      <c r="M10" s="167"/>
      <c r="N10" s="167"/>
      <c r="O10" s="167"/>
      <c r="P10" s="167"/>
      <c r="Q10" s="7"/>
    </row>
    <row r="11" spans="1:18" s="4" customFormat="1" ht="15.75" thickBot="1" x14ac:dyDescent="0.3">
      <c r="A11" s="165" t="s">
        <v>11</v>
      </c>
      <c r="B11" s="165"/>
      <c r="C11" s="166"/>
      <c r="D11" s="5">
        <v>100</v>
      </c>
      <c r="E11" s="6"/>
      <c r="H11" s="167"/>
      <c r="I11" s="167"/>
      <c r="J11" s="167"/>
      <c r="K11" s="167"/>
      <c r="L11" s="167"/>
      <c r="M11" s="167"/>
      <c r="N11" s="167"/>
      <c r="O11" s="167"/>
      <c r="P11" s="167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6" t="s">
        <v>84</v>
      </c>
      <c r="B13" s="180"/>
      <c r="C13" s="181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1" t="s">
        <v>12</v>
      </c>
      <c r="B16" s="152"/>
      <c r="C16" s="153"/>
      <c r="D16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MIDI'!M14))))),IF(D7="2023-3",(IF(D9="A",'REFENRENTIEL 1 MIDI'!M20,IF(D9="B",'REFENRENTIEL 1 MIDI'!M21,IF(D9="C",'REFENRENTIEL 1 MIDI'!M22,IF(D9="CORSE",'REFENRENTIEL 1 MIDI'!M23))))))))</f>
        <v>83</v>
      </c>
      <c r="E16" s="9" t="s">
        <v>13</v>
      </c>
      <c r="K16" s="151" t="s">
        <v>12</v>
      </c>
      <c r="L16" s="152"/>
      <c r="M16" s="153"/>
      <c r="N16" s="8">
        <f>$D$16</f>
        <v>83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2" t="s">
        <v>94</v>
      </c>
      <c r="B18" s="155" t="s">
        <v>15</v>
      </c>
      <c r="C18" s="157" t="s">
        <v>16</v>
      </c>
      <c r="D18" s="159" t="s">
        <v>17</v>
      </c>
      <c r="F18" s="161" t="s">
        <v>18</v>
      </c>
      <c r="G18" s="161" t="s">
        <v>81</v>
      </c>
      <c r="H18" s="161" t="s">
        <v>82</v>
      </c>
      <c r="I18" s="161" t="s">
        <v>20</v>
      </c>
      <c r="K18" s="177" t="s">
        <v>95</v>
      </c>
      <c r="L18" s="147" t="s">
        <v>15</v>
      </c>
      <c r="M18" s="147" t="s">
        <v>16</v>
      </c>
      <c r="N18" s="148" t="s">
        <v>17</v>
      </c>
      <c r="O18" s="149" t="s">
        <v>18</v>
      </c>
      <c r="P18" s="149" t="s">
        <v>81</v>
      </c>
      <c r="Q18" s="149" t="s">
        <v>82</v>
      </c>
      <c r="R18" s="149" t="s">
        <v>20</v>
      </c>
    </row>
    <row r="19" spans="1:18" s="4" customFormat="1" ht="22.5" customHeight="1" thickBot="1" x14ac:dyDescent="0.3">
      <c r="A19" s="183"/>
      <c r="B19" s="156"/>
      <c r="C19" s="158"/>
      <c r="D19" s="160"/>
      <c r="F19" s="162"/>
      <c r="G19" s="162"/>
      <c r="H19" s="162"/>
      <c r="I19" s="162"/>
      <c r="K19" s="178"/>
      <c r="L19" s="147"/>
      <c r="M19" s="147"/>
      <c r="N19" s="148"/>
      <c r="O19" s="150"/>
      <c r="P19" s="149"/>
      <c r="Q19" s="149"/>
      <c r="R19" s="149"/>
    </row>
    <row r="20" spans="1:18" s="4" customFormat="1" ht="27.75" customHeight="1" x14ac:dyDescent="0.25">
      <c r="A20" s="183"/>
      <c r="B20" s="12">
        <v>1</v>
      </c>
      <c r="C20" s="13" t="s">
        <v>21</v>
      </c>
      <c r="D20" s="140">
        <v>0.1</v>
      </c>
      <c r="E20" s="14"/>
      <c r="F20" s="15">
        <v>0</v>
      </c>
      <c r="G20" s="130">
        <f>IF(D$7="2023-1",D20*'REFERENTIEL 2 MATIN&amp;GOUTER '!I3,IF(D$7="2023-2",D20*'REFERENTIEL 2 MATIN&amp;GOUTER '!I11,IF(D$7="2023-3",D20*'REFERENTIEL 2 MATIN&amp;GOUTER '!I19,"")))</f>
        <v>0.26600000000000001</v>
      </c>
      <c r="H20" s="130">
        <f>IF(D$7="2023-1",D20*'REFERENTIEL 2 MATIN&amp;GOUTER '!J3,IF(D$7="2022-3",D20*'REFERENTIEL 2 MATIN&amp;GOUTER '!J11,IF(D$7="2023-3",D20*'REFERENTIEL 2 MATIN&amp;GOUTER '!J19,"")))</f>
        <v>0.33600000000000002</v>
      </c>
      <c r="I20" s="131">
        <f>IF(OR(F20="",$D$13=""),"",IF($D$13="Hors SIQO",F20*G20*$D$11,F20*H20*$D$11))</f>
        <v>0</v>
      </c>
      <c r="J20" s="14"/>
      <c r="K20" s="178"/>
      <c r="L20" s="16">
        <v>5</v>
      </c>
      <c r="M20" s="17" t="s">
        <v>22</v>
      </c>
      <c r="N20" s="141">
        <v>0.125</v>
      </c>
      <c r="O20" s="15">
        <v>0</v>
      </c>
      <c r="P20" s="132">
        <f>IF(D$7="2023-1",N20*'REFERENTIEL 2 MATIN&amp;GOUTER '!I6,IF(D$7="2022-3",N20*'REFERENTIEL 2 MATIN&amp;GOUTER '!I14,IF(D$7="2023-3",N20*'REFERENTIEL 2 MATIN&amp;GOUTER '!I22,"")))</f>
        <v>0.11749999999999999</v>
      </c>
      <c r="Q20" s="132">
        <f>IF(D$7="2023-1",N20*'REFERENTIEL 2 MATIN&amp;GOUTER '!J6,IF(D$7="2023-2",N20*'REFERENTIEL 2 MATIN&amp;GOUTER '!J14,IF(D$7="2023-3",N20*'REFERENTIEL 2 MATIN&amp;GOUTER '!J22,"")))</f>
        <v>0.16750000000000001</v>
      </c>
      <c r="R20" s="137">
        <f>IF(OR(O20="",$D$13=""),"",IF($D$13="Hors SIQO",O20*P20*$D$11,O20*Q20*$D$11))</f>
        <v>0</v>
      </c>
    </row>
    <row r="21" spans="1:18" s="14" customFormat="1" ht="26.25" customHeight="1" x14ac:dyDescent="0.25">
      <c r="A21" s="183"/>
      <c r="B21" s="12">
        <v>2</v>
      </c>
      <c r="C21" s="13" t="s">
        <v>23</v>
      </c>
      <c r="D21" s="140">
        <v>0.1</v>
      </c>
      <c r="F21" s="18">
        <v>0</v>
      </c>
      <c r="G21" s="130">
        <f>IF(D$7="2023-1",D21*'REFERENTIEL 2 MATIN&amp;GOUTER '!I4,IF(D$7="2023-2",D21*'REFERENTIEL 2 MATIN&amp;GOUTER '!I12,IF(D$7="2023-3",D21*'REFERENTIEL 2 MATIN&amp;GOUTER '!I20,"")))</f>
        <v>0.24300000000000002</v>
      </c>
      <c r="H21" s="130">
        <f>IF(D$7="2023-1",D21*'REFERENTIEL 2 MATIN&amp;GOUTER '!J4,IF(D$7="2023-3",D21*'REFERENTIEL 2 MATIN&amp;GOUTER '!J12,IF(D$7="2023-3",D21*'REFERENTIEL 2 MATIN&amp;GOUTER '!J20,"")))</f>
        <v>0.32700000000000001</v>
      </c>
      <c r="I21" s="131">
        <f>IF(OR(F21="",$D$13=""),"",IF($D$13="Hors SIQO",F21*G21*$D$11,F21*H21*$D$11))</f>
        <v>0</v>
      </c>
      <c r="K21" s="178"/>
      <c r="L21" s="19">
        <v>6</v>
      </c>
      <c r="M21" s="17" t="s">
        <v>24</v>
      </c>
      <c r="N21" s="141">
        <v>0.125</v>
      </c>
      <c r="O21" s="18">
        <v>0</v>
      </c>
      <c r="P21" s="132">
        <f>IF(D$7="2023-1",N21*'REFERENTIEL 2 MATIN&amp;GOUTER '!I7,IF(D$7="2022-3",N21*'REFERENTIEL 2 MATIN&amp;GOUTER '!I15,IF(D$7="2023-3",N21*'REFERENTIEL 2 MATIN&amp;GOUTER '!I23,"")))</f>
        <v>0.23499999999999999</v>
      </c>
      <c r="Q21" s="132">
        <f>IF(D$7="2023-1",N21*'REFERENTIEL 2 MATIN&amp;GOUTER '!J7,IF(D$7="2023-2",N21*'REFERENTIEL 2 MATIN&amp;GOUTER '!J15,IF(D$7="2023-3",N21*'REFERENTIEL 2 MATIN&amp;GOUTER '!J23,"")))</f>
        <v>0.39250000000000002</v>
      </c>
      <c r="R21" s="137">
        <f>IF(OR(O21="",$D$13=""),"",IF($D$13="Hors SIQO",O21*P21*$D$11,O21*Q21*$D$11))</f>
        <v>0</v>
      </c>
    </row>
    <row r="22" spans="1:18" s="14" customFormat="1" ht="45.75" thickBot="1" x14ac:dyDescent="0.3">
      <c r="A22" s="184"/>
      <c r="B22" s="12">
        <v>3</v>
      </c>
      <c r="C22" s="20" t="s">
        <v>25</v>
      </c>
      <c r="D22" s="140">
        <v>0.1</v>
      </c>
      <c r="E22" s="21"/>
      <c r="F22" s="22">
        <v>0</v>
      </c>
      <c r="G22" s="130">
        <f>IF(D$7="2023-1",D22*'REFERENTIEL 2 MATIN&amp;GOUTER '!I5,IF(D$7="2023-2",D22*'REFERENTIEL 2 MATIN&amp;GOUTER '!I13,IF(D$7="2023-3",D22*'REFERENTIEL 2 MATIN&amp;GOUTER '!I21,"")))</f>
        <v>0.69100000000000006</v>
      </c>
      <c r="H22" s="130">
        <f>IF(D$7="2023-1",D22*'REFERENTIEL 2 MATIN&amp;GOUTER '!J5,IF(D$7="2023-3",D22*'REFERENTIEL 2 MATIN&amp;GOUTER '!J13,IF(D$7="2023-3",D22*'REFERENTIEL 2 MATIN&amp;GOUTER '!J21,"")))</f>
        <v>0.88200000000000012</v>
      </c>
      <c r="I22" s="131">
        <f>IF(OR(F22="",$D$13=""),"",IF($D$13="Hors SIQO",F22*G22*$D$11,F22*H22*$D$11))</f>
        <v>0</v>
      </c>
      <c r="K22" s="178"/>
      <c r="L22" s="19">
        <v>7</v>
      </c>
      <c r="M22" s="17" t="s">
        <v>26</v>
      </c>
      <c r="N22" s="141">
        <v>0.06</v>
      </c>
      <c r="O22" s="18">
        <v>0</v>
      </c>
      <c r="P22" s="132">
        <f>IF(D$7="2023-1",N22*'REFERENTIEL 2 MATIN&amp;GOUTER '!I8,IF(D$7="2022-3",N22*'REFERENTIEL 2 MATIN&amp;GOUTER '!I16,IF(D$7="2023-3",N22*'REFERENTIEL 2 MATIN&amp;GOUTER '!I24,"")))</f>
        <v>0.17399999999999999</v>
      </c>
      <c r="Q22" s="132">
        <f>IF(D$7="2023-1",N22*'REFERENTIEL 2 MATIN&amp;GOUTER '!J8,IF(D$7="2023-2",N22*'REFERENTIEL 2 MATIN&amp;GOUTER '!J16,IF(D$7="2023-3",N22*'REFERENTIEL 2 MATIN&amp;GOUTER '!J24,"")))</f>
        <v>0.2994</v>
      </c>
      <c r="R22" s="137">
        <f>IF(OR(O22="",$D$13=""),"",IF($D$13="Hors SIQO",O22*P22*$D$11,O22*Q22*$D$11))</f>
        <v>0</v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79"/>
      <c r="L23" s="19">
        <v>8</v>
      </c>
      <c r="M23" s="17" t="s">
        <v>28</v>
      </c>
      <c r="N23" s="141">
        <v>0.03</v>
      </c>
      <c r="O23" s="22">
        <v>0</v>
      </c>
      <c r="P23" s="132">
        <f>IF(D$7="2023-1",N23*'REFERENTIEL 2 MATIN&amp;GOUTER '!I9,IF(D$7="2022-3",N23*'REFERENTIEL 2 MATIN&amp;GOUTER '!I17,IF(D$7="2023-3",N23*'REFERENTIEL 2 MATIN&amp;GOUTER '!I25,"")))</f>
        <v>0.29009999999999997</v>
      </c>
      <c r="Q23" s="132">
        <f>IF(D$7="2023-1",N23*'REFERENTIEL 2 MATIN&amp;GOUTER '!J9,IF(D$7="2023-2",N23*'REFERENTIEL 2 MATIN&amp;GOUTER '!J17,IF(D$7="2023-3",N23*'REFERENTIEL 2 MATIN&amp;GOUTER '!J25,"")))</f>
        <v>0.48570000000000002</v>
      </c>
      <c r="R23" s="137">
        <f>IF(OR(O23="",$D$13=""),"",IF($D$13="Hors SIQO",O23*P23*$D$11,O23*Q23*$D$11))</f>
        <v>0</v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5" t="str">
        <f>IF(OR(F23&gt;D16, O24&gt;N16),"Attention, vos distributions dépassent le maximum aidé.","")</f>
        <v/>
      </c>
      <c r="D26" s="145"/>
      <c r="E26" s="145"/>
      <c r="F26" s="145"/>
      <c r="G26" s="145"/>
      <c r="H26" s="145"/>
      <c r="I26" s="145"/>
      <c r="K26" s="30"/>
      <c r="L26" s="146" t="str">
        <f>IF(OR(N20&gt;0.125,N21&gt;0.125,N22&gt;0.06,N23&gt;0.03),"Attention, les portions sont plafonnées aux portions recommandées","")</f>
        <v/>
      </c>
      <c r="M26" s="146"/>
      <c r="N26" s="146"/>
      <c r="O26" s="146"/>
      <c r="P26" s="146"/>
      <c r="Q26" s="146"/>
      <c r="R26" s="146"/>
    </row>
    <row r="27" spans="1:18" s="4" customFormat="1" x14ac:dyDescent="0.25">
      <c r="A27" s="27"/>
      <c r="C27" s="145"/>
      <c r="D27" s="145"/>
      <c r="E27" s="145"/>
      <c r="F27" s="145"/>
      <c r="G27" s="145"/>
      <c r="H27" s="145"/>
      <c r="I27" s="145"/>
      <c r="L27" s="146"/>
      <c r="M27" s="146"/>
      <c r="N27" s="146"/>
      <c r="O27" s="146"/>
      <c r="P27" s="146"/>
      <c r="Q27" s="146"/>
      <c r="R27" s="146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tabSelected="1" workbookViewId="0">
      <selection activeCell="G12" sqref="G12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68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s="4" customFormat="1" ht="15" customHeight="1" x14ac:dyDescent="0.25">
      <c r="A2" s="171" t="s">
        <v>96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s="4" customFormat="1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3"/>
    </row>
    <row r="4" spans="1:18" s="4" customFormat="1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</row>
    <row r="5" spans="1:18" s="4" customFormat="1" ht="15.75" thickBot="1" x14ac:dyDescent="0.3">
      <c r="A5" s="174" t="s">
        <v>88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6"/>
    </row>
    <row r="6" spans="1:18" s="4" customFormat="1" ht="9" customHeight="1" thickBot="1" x14ac:dyDescent="0.3"/>
    <row r="7" spans="1:18" s="4" customFormat="1" ht="15.75" thickBot="1" x14ac:dyDescent="0.3">
      <c r="A7" s="165" t="s">
        <v>7</v>
      </c>
      <c r="B7" s="165"/>
      <c r="C7" s="166"/>
      <c r="D7" s="5" t="s">
        <v>99</v>
      </c>
      <c r="E7" s="6"/>
    </row>
    <row r="8" spans="1:18" s="4" customFormat="1" ht="9.9499999999999993" customHeight="1" thickBot="1" x14ac:dyDescent="0.3">
      <c r="H8" s="164" t="s">
        <v>10</v>
      </c>
      <c r="I8" s="164"/>
      <c r="J8" s="164"/>
      <c r="K8" s="164"/>
      <c r="L8" s="164"/>
      <c r="M8" s="164"/>
      <c r="N8" s="164"/>
      <c r="O8" s="164"/>
      <c r="P8" s="164"/>
    </row>
    <row r="9" spans="1:18" s="4" customFormat="1" ht="15.75" thickBot="1" x14ac:dyDescent="0.3">
      <c r="A9" s="165" t="s">
        <v>8</v>
      </c>
      <c r="B9" s="165"/>
      <c r="C9" s="166"/>
      <c r="D9" s="5" t="s">
        <v>80</v>
      </c>
      <c r="H9" s="164"/>
      <c r="I9" s="164"/>
      <c r="J9" s="164"/>
      <c r="K9" s="164"/>
      <c r="L9" s="164"/>
      <c r="M9" s="164"/>
      <c r="N9" s="164"/>
      <c r="O9" s="164"/>
      <c r="P9" s="164"/>
    </row>
    <row r="10" spans="1:18" s="4" customFormat="1" ht="9.9499999999999993" customHeight="1" thickBot="1" x14ac:dyDescent="0.3">
      <c r="H10" s="167" t="s">
        <v>87</v>
      </c>
      <c r="I10" s="167"/>
      <c r="J10" s="167"/>
      <c r="K10" s="167"/>
      <c r="L10" s="167"/>
      <c r="M10" s="167"/>
      <c r="N10" s="167"/>
      <c r="O10" s="167"/>
      <c r="P10" s="167"/>
      <c r="Q10" s="7"/>
    </row>
    <row r="11" spans="1:18" s="4" customFormat="1" ht="15.75" thickBot="1" x14ac:dyDescent="0.3">
      <c r="A11" s="165" t="s">
        <v>11</v>
      </c>
      <c r="B11" s="165"/>
      <c r="C11" s="166"/>
      <c r="D11" s="5">
        <v>100</v>
      </c>
      <c r="E11" s="6"/>
      <c r="H11" s="167"/>
      <c r="I11" s="167"/>
      <c r="J11" s="167"/>
      <c r="K11" s="167"/>
      <c r="L11" s="167"/>
      <c r="M11" s="167"/>
      <c r="N11" s="167"/>
      <c r="O11" s="167"/>
      <c r="P11" s="167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6" t="s">
        <v>84</v>
      </c>
      <c r="B13" s="180"/>
      <c r="C13" s="181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1" t="s">
        <v>12</v>
      </c>
      <c r="B16" s="152"/>
      <c r="C16" s="153"/>
      <c r="D16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93</v>
      </c>
      <c r="E16" s="9" t="s">
        <v>13</v>
      </c>
      <c r="K16" s="151" t="s">
        <v>12</v>
      </c>
      <c r="L16" s="152"/>
      <c r="M16" s="153"/>
      <c r="N16" s="8">
        <f>$D$16</f>
        <v>93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5" t="s">
        <v>94</v>
      </c>
      <c r="B18" s="155" t="s">
        <v>15</v>
      </c>
      <c r="C18" s="157" t="s">
        <v>16</v>
      </c>
      <c r="D18" s="159" t="s">
        <v>17</v>
      </c>
      <c r="F18" s="161" t="s">
        <v>18</v>
      </c>
      <c r="G18" s="161" t="s">
        <v>81</v>
      </c>
      <c r="H18" s="161" t="s">
        <v>82</v>
      </c>
      <c r="I18" s="161" t="s">
        <v>20</v>
      </c>
      <c r="K18" s="163" t="s">
        <v>95</v>
      </c>
      <c r="L18" s="147" t="s">
        <v>15</v>
      </c>
      <c r="M18" s="147" t="s">
        <v>16</v>
      </c>
      <c r="N18" s="148" t="s">
        <v>17</v>
      </c>
      <c r="O18" s="149" t="s">
        <v>18</v>
      </c>
      <c r="P18" s="149" t="s">
        <v>81</v>
      </c>
      <c r="Q18" s="149" t="s">
        <v>82</v>
      </c>
      <c r="R18" s="149" t="s">
        <v>20</v>
      </c>
    </row>
    <row r="19" spans="1:18" s="4" customFormat="1" ht="22.5" customHeight="1" thickBot="1" x14ac:dyDescent="0.3">
      <c r="A19" s="185"/>
      <c r="B19" s="156"/>
      <c r="C19" s="158"/>
      <c r="D19" s="160"/>
      <c r="F19" s="162"/>
      <c r="G19" s="162"/>
      <c r="H19" s="162"/>
      <c r="I19" s="162"/>
      <c r="K19" s="163"/>
      <c r="L19" s="147"/>
      <c r="M19" s="147"/>
      <c r="N19" s="148"/>
      <c r="O19" s="150"/>
      <c r="P19" s="149"/>
      <c r="Q19" s="149"/>
      <c r="R19" s="149"/>
    </row>
    <row r="20" spans="1:18" s="4" customFormat="1" ht="27.75" customHeight="1" x14ac:dyDescent="0.25">
      <c r="A20" s="185"/>
      <c r="B20" s="12">
        <v>1</v>
      </c>
      <c r="C20" s="13" t="s">
        <v>21</v>
      </c>
      <c r="D20" s="140">
        <v>0.1</v>
      </c>
      <c r="E20" s="14"/>
      <c r="F20" s="15">
        <v>0</v>
      </c>
      <c r="G20" s="130">
        <f>IF(D$7="2023-1",D20*'REFERENTIEL 2 MATIN&amp;GOUTER '!K3,IF(D$7="2023-2",D20*'REFERENTIEL 2 MATIN&amp;GOUTER '!K11,IF(D$7="2023-3",D20*'REFERENTIEL 2 MATIN&amp;GOUTER '!K19,"")))</f>
        <v>0.28900000000000003</v>
      </c>
      <c r="H20" s="130">
        <f>IF(D$7="2023-1",D20*'REFERENTIEL 2 MATIN&amp;GOUTER '!L3,IF(D$7="2023-2",D20*'REFERENTIEL 2 MATIN&amp;GOUTER '!L11,IF(D$7="2023-3",D20*'REFERENTIEL 2 MATIN&amp;GOUTER '!L19,"")))</f>
        <v>0.36499999999999999</v>
      </c>
      <c r="I20" s="131">
        <f>IF(OR(F20="",$D$13=""),"",IF($D$13="Hors SIQO",F20*G20*$D$11,F20*H20*$D$11))</f>
        <v>0</v>
      </c>
      <c r="J20" s="14"/>
      <c r="K20" s="163"/>
      <c r="L20" s="16">
        <v>5</v>
      </c>
      <c r="M20" s="17" t="s">
        <v>22</v>
      </c>
      <c r="N20" s="141">
        <v>0.125</v>
      </c>
      <c r="O20" s="15">
        <v>0</v>
      </c>
      <c r="P20" s="132">
        <f>IF(D$7="2023-1",N20*'REFERENTIEL 2 MATIN&amp;GOUTER '!K6,IF(D$7="2023-2",N20*'REFERENTIEL 2 MATIN&amp;GOUTER '!K14,IF(D$7="2023-3",N20*'REFERENTIEL 2 MATIN&amp;GOUTER '!K22,"")))</f>
        <v>0.12875</v>
      </c>
      <c r="Q20" s="132">
        <f>IF(D$7="2023-1",N20*'REFERENTIEL 2 MATIN&amp;GOUTER '!L6,IF(D$7="2023-2",N20*'REFERENTIEL 2 MATIN&amp;GOUTER '!L14,IF(D$7="2023-3",N20*'REFERENTIEL 2 MATIN&amp;GOUTER '!L22,"")))</f>
        <v>0.1825</v>
      </c>
      <c r="R20" s="137">
        <f>IF(OR(O20="",$D$13=""),"",IF($D$13="Hors SIQO",O20*P20*$D$11,O20*Q20*$D$11))</f>
        <v>0</v>
      </c>
    </row>
    <row r="21" spans="1:18" s="14" customFormat="1" ht="26.25" customHeight="1" x14ac:dyDescent="0.25">
      <c r="A21" s="185"/>
      <c r="B21" s="12">
        <v>2</v>
      </c>
      <c r="C21" s="13" t="s">
        <v>23</v>
      </c>
      <c r="D21" s="140">
        <v>0.1</v>
      </c>
      <c r="F21" s="18">
        <v>0</v>
      </c>
      <c r="G21" s="130">
        <f>IF(D$7="2023-1",D21*'REFERENTIEL 2 MATIN&amp;GOUTER '!K4,IF(D$7="2023-2",D21*'REFERENTIEL 2 MATIN&amp;GOUTER '!K12,IF(D$7="2023-3",D21*'REFERENTIEL 2 MATIN&amp;GOUTER '!K20,"")))</f>
        <v>0.26400000000000001</v>
      </c>
      <c r="H21" s="130">
        <f>IF(D$7="2023-1",D21*'REFERENTIEL 2 MATIN&amp;GOUTER '!L4,IF(D$7="2023-2",D21*'REFERENTIEL 2 MATIN&amp;GOUTER '!L12,IF(D$7="2023-3",D21*'REFERENTIEL 2 MATIN&amp;GOUTER '!L20,"")))</f>
        <v>0.35499999999999998</v>
      </c>
      <c r="I21" s="131">
        <f>IF(OR(F21="",$D$13=""),"",IF($D$13="Hors SIQO",F21*G21*$D$11,F21*H21*$D$11))</f>
        <v>0</v>
      </c>
      <c r="K21" s="163"/>
      <c r="L21" s="19">
        <v>6</v>
      </c>
      <c r="M21" s="17" t="s">
        <v>24</v>
      </c>
      <c r="N21" s="141">
        <v>0.125</v>
      </c>
      <c r="O21" s="18">
        <v>0</v>
      </c>
      <c r="P21" s="132">
        <f>IF(D$7="2023-1",N21*'REFERENTIEL 2 MATIN&amp;GOUTER '!K7,IF(D$7="2023-2",N21*'REFERENTIEL 2 MATIN&amp;GOUTER '!K15,IF(D$7="2023-3",N21*'REFERENTIEL 2 MATIN&amp;GOUTER '!K23,"")))</f>
        <v>0.255</v>
      </c>
      <c r="Q21" s="132">
        <f>IF(D$7="2023-1",N21*'REFERENTIEL 2 MATIN&amp;GOUTER '!L7,IF(D$7="2023-2",N21*'REFERENTIEL 2 MATIN&amp;GOUTER '!L15,IF(D$7="2023-3",N21*'REFERENTIEL 2 MATIN&amp;GOUTER '!L23,"")))</f>
        <v>0.42749999999999999</v>
      </c>
      <c r="R21" s="137">
        <f>IF(OR(O21="",$D$13=""),"",IF($D$13="Hors SIQO",O21*P21*$D$11,O21*Q21*$D$11))</f>
        <v>0</v>
      </c>
    </row>
    <row r="22" spans="1:18" s="14" customFormat="1" ht="45.75" thickBot="1" x14ac:dyDescent="0.3">
      <c r="A22" s="185"/>
      <c r="B22" s="12">
        <v>3</v>
      </c>
      <c r="C22" s="20" t="s">
        <v>25</v>
      </c>
      <c r="D22" s="140">
        <v>0.1</v>
      </c>
      <c r="E22" s="21"/>
      <c r="F22" s="22">
        <v>0</v>
      </c>
      <c r="G22" s="130">
        <f>IF(D$7="2023-1",D22*'REFERENTIEL 2 MATIN&amp;GOUTER '!K5,IF(D$7="2023-2",D22*'REFERENTIEL 2 MATIN&amp;GOUTER '!K13,IF(D$7="2023-3",D22*'REFERENTIEL 2 MATIN&amp;GOUTER '!K21,"")))</f>
        <v>0.752</v>
      </c>
      <c r="H22" s="130">
        <f>IF(D$7="2023-1",D22*'REFERENTIEL 2 MATIN&amp;GOUTER '!L5,IF(D$7="2023-2",D22*'REFERENTIEL 2 MATIN&amp;GOUTER '!L13,IF(D$7="2023-3",D22*'REFERENTIEL 2 MATIN&amp;GOUTER '!L21,"")))</f>
        <v>0.95900000000000007</v>
      </c>
      <c r="I22" s="131">
        <f>IF(OR(F22="",$D$13=""),"",IF($D$13="Hors SIQO",F22*G22*$D$11,F22*H22*$D$11))</f>
        <v>0</v>
      </c>
      <c r="K22" s="163"/>
      <c r="L22" s="19">
        <v>7</v>
      </c>
      <c r="M22" s="17" t="s">
        <v>26</v>
      </c>
      <c r="N22" s="141">
        <v>0.06</v>
      </c>
      <c r="O22" s="18">
        <v>0</v>
      </c>
      <c r="P22" s="132">
        <f>IF(D$7="2023-1",N22*'REFERENTIEL 2 MATIN&amp;GOUTER '!K8,IF(D$7="2023-2",N22*'REFERENTIEL 2 MATIN&amp;GOUTER '!K16,IF(D$7="2023-3",N22*'REFERENTIEL 2 MATIN&amp;GOUTER '!K24,"")))</f>
        <v>0.189</v>
      </c>
      <c r="Q22" s="132">
        <f>IF(D$7="2023-1",N22*'REFERENTIEL 2 MATIN&amp;GOUTER '!L8,IF(D$7="2023-2",N22*'REFERENTIEL 2 MATIN&amp;GOUTER '!L16,IF(D$7="2023-3",N22*'REFERENTIEL 2 MATIN&amp;GOUTER '!L24,"")))</f>
        <v>0.32519999999999999</v>
      </c>
      <c r="R22" s="137">
        <f>IF(OR(O22="",$D$13=""),"",IF($D$13="Hors SIQO",O22*P22*$D$11,O22*Q22*$D$11))</f>
        <v>0</v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63"/>
      <c r="L23" s="19">
        <v>8</v>
      </c>
      <c r="M23" s="17" t="s">
        <v>28</v>
      </c>
      <c r="N23" s="141">
        <v>0.03</v>
      </c>
      <c r="O23" s="22">
        <v>0</v>
      </c>
      <c r="P23" s="132">
        <f>IF(D$7="2023-1",N23*'REFERENTIEL 2 MATIN&amp;GOUTER '!K9,IF(D$7="2023-2",N23*'REFERENTIEL 2 MATIN&amp;GOUTER '!K17,IF(D$7="2023-3",N23*'REFERENTIEL 2 MATIN&amp;GOUTER '!K25,"")))</f>
        <v>0.31559999999999999</v>
      </c>
      <c r="Q23" s="132">
        <f>IF(D$7="2023-1",N23*'REFERENTIEL 2 MATIN&amp;GOUTER '!L9,IF(D$7="2023-2",N23*'REFERENTIEL 2 MATIN&amp;GOUTER '!L17,IF(D$7="2023-3",N23*'REFERENTIEL 2 MATIN&amp;GOUTER '!L25,"")))</f>
        <v>0.52829999999999999</v>
      </c>
      <c r="R23" s="137">
        <f>IF(OR(O23="",$D$13=""),"",IF($D$13="Hors SIQO",O23*P23*$D$11,O23*Q23*$D$11))</f>
        <v>0</v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96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5" t="str">
        <f>IF(OR(F23&gt;D16, O24&gt;N16),"Attention, vos distributions dépassent le maximum aidé.","")</f>
        <v/>
      </c>
      <c r="D26" s="145"/>
      <c r="E26" s="145"/>
      <c r="F26" s="145"/>
      <c r="G26" s="145"/>
      <c r="H26" s="145"/>
      <c r="I26" s="145"/>
      <c r="K26" s="30"/>
      <c r="L26" s="146" t="str">
        <f>IF(OR(N20&gt;0.125,N21&gt;0.125,N22&gt;0.06,N23&gt;0.03),"Attention, les portions sont plafonnées aux portions recommandées","")</f>
        <v/>
      </c>
      <c r="M26" s="146"/>
      <c r="N26" s="146"/>
      <c r="O26" s="146"/>
      <c r="P26" s="146"/>
      <c r="Q26" s="146"/>
      <c r="R26" s="146"/>
    </row>
    <row r="27" spans="1:18" s="4" customFormat="1" x14ac:dyDescent="0.25">
      <c r="A27" s="27"/>
      <c r="C27" s="145"/>
      <c r="D27" s="145"/>
      <c r="E27" s="145"/>
      <c r="F27" s="145"/>
      <c r="G27" s="145"/>
      <c r="H27" s="145"/>
      <c r="I27" s="145"/>
      <c r="L27" s="146"/>
      <c r="M27" s="146"/>
      <c r="N27" s="146"/>
      <c r="O27" s="146"/>
      <c r="P27" s="146"/>
      <c r="Q27" s="146"/>
      <c r="R27" s="146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31"/>
  <sheetViews>
    <sheetView workbookViewId="0">
      <selection activeCell="H3" sqref="H3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8" t="s">
        <v>30</v>
      </c>
      <c r="B1" s="198"/>
      <c r="C1" s="37" t="s">
        <v>31</v>
      </c>
      <c r="D1" s="38"/>
      <c r="E1" s="39" t="s">
        <v>90</v>
      </c>
      <c r="F1" s="186" t="s">
        <v>32</v>
      </c>
      <c r="G1" s="187"/>
      <c r="H1" s="190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.75" thickBot="1" x14ac:dyDescent="0.3">
      <c r="A2" s="44" t="s">
        <v>36</v>
      </c>
      <c r="B2" s="44" t="s">
        <v>15</v>
      </c>
      <c r="C2" s="45" t="s">
        <v>99</v>
      </c>
      <c r="F2" s="188"/>
      <c r="G2" s="189"/>
      <c r="H2" s="191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3">
      <c r="A3" s="50" t="s">
        <v>9</v>
      </c>
      <c r="B3" s="50">
        <v>1</v>
      </c>
      <c r="C3" s="50" t="s">
        <v>100</v>
      </c>
      <c r="E3" s="192" t="s">
        <v>38</v>
      </c>
      <c r="F3" s="51">
        <v>1</v>
      </c>
      <c r="G3" s="52" t="s">
        <v>21</v>
      </c>
      <c r="H3" s="53">
        <v>0.1</v>
      </c>
      <c r="I3" s="54">
        <v>1.1100000000000001</v>
      </c>
      <c r="J3" s="55">
        <v>1.2</v>
      </c>
      <c r="L3" s="56" t="s">
        <v>49</v>
      </c>
      <c r="M3" s="49">
        <v>83</v>
      </c>
    </row>
    <row r="4" spans="1:13" ht="15" customHeight="1" thickBot="1" x14ac:dyDescent="0.3">
      <c r="A4" s="50" t="s">
        <v>39</v>
      </c>
      <c r="B4" s="50">
        <v>2</v>
      </c>
      <c r="C4" s="50" t="s">
        <v>101</v>
      </c>
      <c r="E4" s="193"/>
      <c r="F4" s="58">
        <v>2</v>
      </c>
      <c r="G4" s="59" t="s">
        <v>23</v>
      </c>
      <c r="H4" s="53">
        <v>0.1</v>
      </c>
      <c r="I4" s="61">
        <v>1.25</v>
      </c>
      <c r="J4" s="62">
        <v>1.35</v>
      </c>
      <c r="L4" s="56" t="s">
        <v>50</v>
      </c>
      <c r="M4" s="49">
        <v>83</v>
      </c>
    </row>
    <row r="5" spans="1:13" ht="15" customHeight="1" thickBot="1" x14ac:dyDescent="0.3">
      <c r="A5" s="63" t="s">
        <v>40</v>
      </c>
      <c r="B5" s="50">
        <v>3</v>
      </c>
      <c r="C5" s="50"/>
      <c r="E5" s="194"/>
      <c r="F5" s="64">
        <v>3</v>
      </c>
      <c r="G5" s="65" t="s">
        <v>25</v>
      </c>
      <c r="H5" s="53">
        <v>0.1</v>
      </c>
      <c r="I5" s="67">
        <v>2.3199999999999998</v>
      </c>
      <c r="J5" s="68">
        <v>2.52</v>
      </c>
      <c r="L5" s="56" t="s">
        <v>51</v>
      </c>
      <c r="M5" s="57">
        <v>82</v>
      </c>
    </row>
    <row r="6" spans="1:13" ht="15" customHeight="1" x14ac:dyDescent="0.25">
      <c r="A6" s="50" t="s">
        <v>41</v>
      </c>
      <c r="B6" s="50">
        <v>4</v>
      </c>
      <c r="C6" s="50"/>
      <c r="E6" s="195" t="s">
        <v>42</v>
      </c>
      <c r="F6" s="69">
        <v>5</v>
      </c>
      <c r="G6" s="70" t="s">
        <v>22</v>
      </c>
      <c r="H6" s="71">
        <v>0.125</v>
      </c>
      <c r="I6" s="72">
        <v>1.34</v>
      </c>
      <c r="J6" s="73">
        <v>1.46</v>
      </c>
      <c r="L6" s="56" t="s">
        <v>52</v>
      </c>
      <c r="M6" s="57">
        <v>83</v>
      </c>
    </row>
    <row r="7" spans="1:13" ht="15" customHeight="1" x14ac:dyDescent="0.25">
      <c r="A7" s="50" t="s">
        <v>43</v>
      </c>
      <c r="B7" s="50">
        <v>5</v>
      </c>
      <c r="C7" s="50"/>
      <c r="E7" s="196"/>
      <c r="F7" s="74">
        <v>6</v>
      </c>
      <c r="G7" s="75" t="s">
        <v>24</v>
      </c>
      <c r="H7" s="76">
        <v>0.125</v>
      </c>
      <c r="I7" s="77">
        <v>1.26</v>
      </c>
      <c r="J7" s="78">
        <v>1.38</v>
      </c>
      <c r="L7" s="56" t="s">
        <v>53</v>
      </c>
      <c r="M7" s="57">
        <v>83</v>
      </c>
    </row>
    <row r="8" spans="1:13" x14ac:dyDescent="0.25">
      <c r="A8" s="50" t="s">
        <v>44</v>
      </c>
      <c r="B8" s="50">
        <v>6</v>
      </c>
      <c r="C8" s="50"/>
      <c r="E8" s="196"/>
      <c r="F8" s="74">
        <v>7</v>
      </c>
      <c r="G8" s="75" t="s">
        <v>45</v>
      </c>
      <c r="H8" s="79">
        <v>0.06</v>
      </c>
      <c r="I8" s="77">
        <v>2.09</v>
      </c>
      <c r="J8" s="78">
        <v>2.27</v>
      </c>
      <c r="L8" s="56" t="s">
        <v>54</v>
      </c>
      <c r="M8" s="57">
        <v>83</v>
      </c>
    </row>
    <row r="9" spans="1:13" x14ac:dyDescent="0.25">
      <c r="A9" s="50" t="s">
        <v>46</v>
      </c>
      <c r="B9" s="50">
        <v>7</v>
      </c>
      <c r="C9" s="50"/>
      <c r="E9" s="197"/>
      <c r="F9" s="74">
        <v>8</v>
      </c>
      <c r="G9" s="75" t="s">
        <v>28</v>
      </c>
      <c r="H9" s="76">
        <v>0.03</v>
      </c>
      <c r="I9" s="77">
        <v>6.52</v>
      </c>
      <c r="J9" s="78">
        <v>7.09</v>
      </c>
      <c r="L9" s="56" t="s">
        <v>55</v>
      </c>
      <c r="M9" s="57">
        <v>93</v>
      </c>
    </row>
    <row r="10" spans="1:13" ht="15.75" thickBot="1" x14ac:dyDescent="0.3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86</v>
      </c>
    </row>
    <row r="11" spans="1:13" ht="15.75" thickBot="1" x14ac:dyDescent="0.3">
      <c r="A11" s="50" t="s">
        <v>47</v>
      </c>
      <c r="B11" s="50">
        <v>9</v>
      </c>
      <c r="C11" s="50"/>
      <c r="E11" s="192" t="s">
        <v>38</v>
      </c>
      <c r="F11" s="51">
        <v>1</v>
      </c>
      <c r="G11" s="52" t="s">
        <v>21</v>
      </c>
      <c r="H11" s="53">
        <v>0.1</v>
      </c>
      <c r="I11" s="54"/>
      <c r="J11" s="55"/>
      <c r="L11" s="82" t="s">
        <v>57</v>
      </c>
      <c r="M11" s="83"/>
    </row>
    <row r="12" spans="1:13" ht="15.75" thickBot="1" x14ac:dyDescent="0.3">
      <c r="E12" s="193"/>
      <c r="F12" s="58">
        <v>2</v>
      </c>
      <c r="G12" s="59" t="s">
        <v>23</v>
      </c>
      <c r="H12" s="53">
        <v>0.1</v>
      </c>
      <c r="I12" s="61"/>
      <c r="J12" s="62"/>
      <c r="L12" s="84" t="s">
        <v>58</v>
      </c>
      <c r="M12" s="85"/>
    </row>
    <row r="13" spans="1:13" ht="15.75" thickBot="1" x14ac:dyDescent="0.3">
      <c r="E13" s="194"/>
      <c r="F13" s="64">
        <v>3</v>
      </c>
      <c r="G13" s="65" t="s">
        <v>25</v>
      </c>
      <c r="H13" s="53">
        <v>0.1</v>
      </c>
      <c r="I13" s="67"/>
      <c r="J13" s="68"/>
      <c r="L13" s="84" t="s">
        <v>59</v>
      </c>
      <c r="M13" s="85"/>
    </row>
    <row r="14" spans="1:13" x14ac:dyDescent="0.25">
      <c r="E14" s="195" t="s">
        <v>42</v>
      </c>
      <c r="F14" s="69">
        <v>5</v>
      </c>
      <c r="G14" s="70" t="s">
        <v>22</v>
      </c>
      <c r="H14" s="71">
        <v>0.125</v>
      </c>
      <c r="I14" s="72"/>
      <c r="J14" s="72"/>
      <c r="L14" s="84" t="s">
        <v>60</v>
      </c>
      <c r="M14" s="85"/>
    </row>
    <row r="15" spans="1:13" x14ac:dyDescent="0.25">
      <c r="E15" s="196"/>
      <c r="F15" s="74">
        <v>6</v>
      </c>
      <c r="G15" s="75" t="s">
        <v>24</v>
      </c>
      <c r="H15" s="76">
        <v>0.125</v>
      </c>
      <c r="I15" s="77"/>
      <c r="J15" s="77"/>
      <c r="L15" s="84" t="s">
        <v>61</v>
      </c>
      <c r="M15" s="85"/>
    </row>
    <row r="16" spans="1:13" x14ac:dyDescent="0.25">
      <c r="E16" s="196"/>
      <c r="F16" s="74">
        <v>7</v>
      </c>
      <c r="G16" s="75" t="s">
        <v>45</v>
      </c>
      <c r="H16" s="79">
        <v>0.06</v>
      </c>
      <c r="I16" s="77"/>
      <c r="J16" s="77"/>
      <c r="L16" s="84" t="s">
        <v>62</v>
      </c>
      <c r="M16" s="85"/>
    </row>
    <row r="17" spans="5:13" x14ac:dyDescent="0.25">
      <c r="E17" s="197"/>
      <c r="F17" s="74">
        <v>8</v>
      </c>
      <c r="G17" s="75" t="s">
        <v>28</v>
      </c>
      <c r="H17" s="76">
        <v>0.03</v>
      </c>
      <c r="I17" s="77"/>
      <c r="J17" s="77"/>
      <c r="L17" s="84" t="s">
        <v>63</v>
      </c>
      <c r="M17" s="85"/>
    </row>
    <row r="18" spans="5:13" ht="15.75" thickBot="1" x14ac:dyDescent="0.3">
      <c r="E18" s="39" t="s">
        <v>93</v>
      </c>
      <c r="L18" s="84" t="s">
        <v>64</v>
      </c>
      <c r="M18" s="85"/>
    </row>
    <row r="19" spans="5:13" ht="15.75" thickBot="1" x14ac:dyDescent="0.3">
      <c r="E19" s="192" t="s">
        <v>38</v>
      </c>
      <c r="F19" s="51">
        <v>1</v>
      </c>
      <c r="G19" s="52" t="s">
        <v>21</v>
      </c>
      <c r="H19" s="53">
        <v>0.1</v>
      </c>
      <c r="I19" s="54"/>
      <c r="J19" s="55"/>
      <c r="L19" s="86" t="s">
        <v>65</v>
      </c>
      <c r="M19" s="87"/>
    </row>
    <row r="20" spans="5:13" ht="15.75" thickBot="1" x14ac:dyDescent="0.3">
      <c r="E20" s="193"/>
      <c r="F20" s="58">
        <v>2</v>
      </c>
      <c r="G20" s="59" t="s">
        <v>23</v>
      </c>
      <c r="H20" s="53">
        <v>0.1</v>
      </c>
      <c r="I20" s="61"/>
      <c r="J20" s="62"/>
      <c r="L20" s="88" t="s">
        <v>66</v>
      </c>
      <c r="M20" s="89"/>
    </row>
    <row r="21" spans="5:13" ht="15.75" thickBot="1" x14ac:dyDescent="0.3">
      <c r="E21" s="194"/>
      <c r="F21" s="64">
        <v>3</v>
      </c>
      <c r="G21" s="65" t="s">
        <v>25</v>
      </c>
      <c r="H21" s="53">
        <v>0.1</v>
      </c>
      <c r="I21" s="67"/>
      <c r="J21" s="68"/>
      <c r="L21" s="90" t="s">
        <v>67</v>
      </c>
      <c r="M21" s="91"/>
    </row>
    <row r="22" spans="5:13" x14ac:dyDescent="0.25">
      <c r="E22" s="195" t="s">
        <v>42</v>
      </c>
      <c r="F22" s="69">
        <v>5</v>
      </c>
      <c r="G22" s="70" t="s">
        <v>22</v>
      </c>
      <c r="H22" s="71">
        <v>0.125</v>
      </c>
      <c r="I22" s="72"/>
      <c r="J22" s="72"/>
      <c r="L22" s="90" t="s">
        <v>68</v>
      </c>
      <c r="M22" s="91"/>
    </row>
    <row r="23" spans="5:13" x14ac:dyDescent="0.25">
      <c r="E23" s="196"/>
      <c r="F23" s="74">
        <v>6</v>
      </c>
      <c r="G23" s="75" t="s">
        <v>24</v>
      </c>
      <c r="H23" s="76">
        <v>0.125</v>
      </c>
      <c r="I23" s="77"/>
      <c r="J23" s="77"/>
      <c r="L23" s="90" t="s">
        <v>69</v>
      </c>
      <c r="M23" s="91"/>
    </row>
    <row r="24" spans="5:13" x14ac:dyDescent="0.25">
      <c r="E24" s="196"/>
      <c r="F24" s="74">
        <v>7</v>
      </c>
      <c r="G24" s="75" t="s">
        <v>45</v>
      </c>
      <c r="H24" s="79">
        <v>0.06</v>
      </c>
      <c r="I24" s="77"/>
      <c r="J24" s="77"/>
      <c r="L24" s="90" t="s">
        <v>70</v>
      </c>
      <c r="M24" s="91"/>
    </row>
    <row r="25" spans="5:13" x14ac:dyDescent="0.25">
      <c r="E25" s="197"/>
      <c r="F25" s="74">
        <v>8</v>
      </c>
      <c r="G25" s="75" t="s">
        <v>28</v>
      </c>
      <c r="H25" s="76">
        <v>0.03</v>
      </c>
      <c r="I25" s="77"/>
      <c r="J25" s="77"/>
      <c r="L25" s="90" t="s">
        <v>71</v>
      </c>
      <c r="M25" s="91"/>
    </row>
    <row r="26" spans="5:13" x14ac:dyDescent="0.25">
      <c r="L26" s="90" t="s">
        <v>72</v>
      </c>
      <c r="M26" s="91"/>
    </row>
    <row r="27" spans="5:13" x14ac:dyDescent="0.25">
      <c r="L27" s="90" t="s">
        <v>73</v>
      </c>
      <c r="M27" s="91"/>
    </row>
    <row r="28" spans="5:13" ht="15.75" thickBot="1" x14ac:dyDescent="0.3">
      <c r="L28" s="92" t="s">
        <v>74</v>
      </c>
      <c r="M28" s="93"/>
    </row>
    <row r="29" spans="5:13" x14ac:dyDescent="0.25">
      <c r="L29" s="94"/>
    </row>
    <row r="30" spans="5:13" x14ac:dyDescent="0.25">
      <c r="L30" s="94"/>
      <c r="M30" s="94"/>
    </row>
    <row r="31" spans="5:13" x14ac:dyDescent="0.25">
      <c r="L31" s="94"/>
      <c r="M31" s="94"/>
    </row>
  </sheetData>
  <mergeCells count="9">
    <mergeCell ref="E22:E25"/>
    <mergeCell ref="E11:E13"/>
    <mergeCell ref="E14:E17"/>
    <mergeCell ref="A1:B1"/>
    <mergeCell ref="F1:G2"/>
    <mergeCell ref="H1:H2"/>
    <mergeCell ref="E3:E5"/>
    <mergeCell ref="E6:E9"/>
    <mergeCell ref="E19:E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29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199" t="s">
        <v>30</v>
      </c>
      <c r="B1" s="199"/>
      <c r="C1" s="98" t="s">
        <v>31</v>
      </c>
      <c r="D1" s="99" t="s">
        <v>75</v>
      </c>
      <c r="E1" s="39" t="s">
        <v>90</v>
      </c>
      <c r="F1" s="186" t="s">
        <v>32</v>
      </c>
      <c r="G1" s="187"/>
      <c r="H1" s="190" t="s">
        <v>33</v>
      </c>
      <c r="I1" s="200" t="s">
        <v>34</v>
      </c>
      <c r="J1" s="201"/>
      <c r="K1" s="202" t="s">
        <v>35</v>
      </c>
      <c r="L1" s="203"/>
    </row>
    <row r="2" spans="1:12" ht="15.75" thickBot="1" x14ac:dyDescent="0.3">
      <c r="A2" s="100" t="s">
        <v>36</v>
      </c>
      <c r="B2" s="100" t="s">
        <v>15</v>
      </c>
      <c r="C2" s="101" t="s">
        <v>99</v>
      </c>
      <c r="D2" t="s">
        <v>76</v>
      </c>
      <c r="F2" s="188"/>
      <c r="G2" s="189"/>
      <c r="H2" s="191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x14ac:dyDescent="0.25">
      <c r="A3" s="106" t="s">
        <v>9</v>
      </c>
      <c r="B3" s="106">
        <v>1</v>
      </c>
      <c r="C3" s="106" t="s">
        <v>100</v>
      </c>
      <c r="D3" t="s">
        <v>79</v>
      </c>
      <c r="E3" s="192" t="s">
        <v>38</v>
      </c>
      <c r="F3" s="51">
        <v>1</v>
      </c>
      <c r="G3" s="52" t="s">
        <v>21</v>
      </c>
      <c r="H3" s="53">
        <v>100</v>
      </c>
      <c r="I3" s="107">
        <v>2.66</v>
      </c>
      <c r="J3" s="108">
        <v>3.36</v>
      </c>
      <c r="K3" s="109">
        <v>2.89</v>
      </c>
      <c r="L3" s="110">
        <v>3.65</v>
      </c>
    </row>
    <row r="4" spans="1:12" x14ac:dyDescent="0.25">
      <c r="A4" s="106" t="s">
        <v>39</v>
      </c>
      <c r="B4" s="106">
        <v>2</v>
      </c>
      <c r="C4" s="106" t="s">
        <v>101</v>
      </c>
      <c r="E4" s="193"/>
      <c r="F4" s="58">
        <v>2</v>
      </c>
      <c r="G4" s="59" t="s">
        <v>23</v>
      </c>
      <c r="H4" s="60">
        <v>100</v>
      </c>
      <c r="I4" s="111">
        <v>2.4300000000000002</v>
      </c>
      <c r="J4" s="112">
        <v>3.27</v>
      </c>
      <c r="K4" s="113">
        <v>2.64</v>
      </c>
      <c r="L4" s="114">
        <v>3.55</v>
      </c>
    </row>
    <row r="5" spans="1:12" ht="15.75" thickBot="1" x14ac:dyDescent="0.3">
      <c r="A5" s="106" t="s">
        <v>40</v>
      </c>
      <c r="B5" s="106">
        <v>3</v>
      </c>
      <c r="C5" s="106"/>
      <c r="E5" s="194"/>
      <c r="F5" s="64">
        <v>3</v>
      </c>
      <c r="G5" s="65" t="s">
        <v>25</v>
      </c>
      <c r="H5" s="66">
        <v>100</v>
      </c>
      <c r="I5" s="115">
        <v>6.91</v>
      </c>
      <c r="J5" s="116">
        <v>8.82</v>
      </c>
      <c r="K5" s="117">
        <v>7.52</v>
      </c>
      <c r="L5" s="118">
        <v>9.59</v>
      </c>
    </row>
    <row r="6" spans="1:12" ht="15" customHeight="1" x14ac:dyDescent="0.25">
      <c r="A6" s="106" t="s">
        <v>41</v>
      </c>
      <c r="B6" s="106">
        <v>4</v>
      </c>
      <c r="C6" s="106"/>
      <c r="E6" s="195" t="s">
        <v>42</v>
      </c>
      <c r="F6" s="69">
        <v>5</v>
      </c>
      <c r="G6" s="70" t="s">
        <v>22</v>
      </c>
      <c r="H6" s="71">
        <v>125</v>
      </c>
      <c r="I6" s="119">
        <v>0.94</v>
      </c>
      <c r="J6" s="128">
        <v>1.34</v>
      </c>
      <c r="K6" s="120">
        <v>1.03</v>
      </c>
      <c r="L6" s="110">
        <v>1.46</v>
      </c>
    </row>
    <row r="7" spans="1:12" x14ac:dyDescent="0.25">
      <c r="A7" s="106" t="s">
        <v>43</v>
      </c>
      <c r="B7" s="106">
        <v>5</v>
      </c>
      <c r="C7" s="106"/>
      <c r="E7" s="196"/>
      <c r="F7" s="74">
        <v>6</v>
      </c>
      <c r="G7" s="75" t="s">
        <v>24</v>
      </c>
      <c r="H7" s="76">
        <v>125</v>
      </c>
      <c r="I7" s="121">
        <v>1.88</v>
      </c>
      <c r="J7" s="112">
        <v>3.14</v>
      </c>
      <c r="K7" s="113">
        <v>2.04</v>
      </c>
      <c r="L7" s="123">
        <v>3.42</v>
      </c>
    </row>
    <row r="8" spans="1:12" x14ac:dyDescent="0.25">
      <c r="A8" s="106" t="s">
        <v>44</v>
      </c>
      <c r="B8" s="106">
        <v>6</v>
      </c>
      <c r="C8" s="106"/>
      <c r="E8" s="196"/>
      <c r="F8" s="74">
        <v>7</v>
      </c>
      <c r="G8" s="75" t="s">
        <v>45</v>
      </c>
      <c r="H8" s="79">
        <v>60</v>
      </c>
      <c r="I8" s="121">
        <v>2.9</v>
      </c>
      <c r="J8" s="112">
        <v>4.99</v>
      </c>
      <c r="K8" s="122">
        <v>3.15</v>
      </c>
      <c r="L8" s="123">
        <v>5.42</v>
      </c>
    </row>
    <row r="9" spans="1:12" x14ac:dyDescent="0.25">
      <c r="A9" s="106" t="s">
        <v>46</v>
      </c>
      <c r="B9" s="106">
        <v>7</v>
      </c>
      <c r="C9" s="106"/>
      <c r="E9" s="197"/>
      <c r="F9" s="74">
        <v>8</v>
      </c>
      <c r="G9" s="75" t="s">
        <v>83</v>
      </c>
      <c r="H9" s="76">
        <v>30</v>
      </c>
      <c r="I9" s="121">
        <v>9.67</v>
      </c>
      <c r="J9" s="112">
        <v>16.190000000000001</v>
      </c>
      <c r="K9" s="122">
        <v>10.52</v>
      </c>
      <c r="L9" s="123">
        <v>17.61</v>
      </c>
    </row>
    <row r="10" spans="1:12" ht="15.75" thickBot="1" x14ac:dyDescent="0.3">
      <c r="A10" s="106" t="s">
        <v>80</v>
      </c>
      <c r="B10" s="106">
        <v>8</v>
      </c>
      <c r="C10" s="106"/>
      <c r="E10" s="39" t="s">
        <v>91</v>
      </c>
    </row>
    <row r="11" spans="1:12" x14ac:dyDescent="0.25">
      <c r="A11" s="50" t="s">
        <v>47</v>
      </c>
      <c r="B11" s="50">
        <v>9</v>
      </c>
      <c r="E11" s="192" t="s">
        <v>38</v>
      </c>
      <c r="F11" s="51">
        <v>1</v>
      </c>
      <c r="G11" s="52" t="s">
        <v>21</v>
      </c>
      <c r="H11" s="53">
        <v>100</v>
      </c>
      <c r="I11" s="107"/>
      <c r="J11" s="108"/>
      <c r="K11" s="109"/>
      <c r="L11" s="110"/>
    </row>
    <row r="12" spans="1:12" x14ac:dyDescent="0.25">
      <c r="E12" s="193"/>
      <c r="F12" s="58">
        <v>2</v>
      </c>
      <c r="G12" s="59" t="s">
        <v>23</v>
      </c>
      <c r="H12" s="60">
        <v>100</v>
      </c>
      <c r="I12" s="111"/>
      <c r="J12" s="112"/>
      <c r="K12" s="113"/>
      <c r="L12" s="114"/>
    </row>
    <row r="13" spans="1:12" ht="15.75" thickBot="1" x14ac:dyDescent="0.3">
      <c r="E13" s="194"/>
      <c r="F13" s="64">
        <v>3</v>
      </c>
      <c r="G13" s="65" t="s">
        <v>25</v>
      </c>
      <c r="H13" s="66">
        <v>100</v>
      </c>
      <c r="I13" s="115"/>
      <c r="J13" s="116"/>
      <c r="K13" s="117"/>
      <c r="L13" s="118"/>
    </row>
    <row r="14" spans="1:12" x14ac:dyDescent="0.25">
      <c r="E14" s="195" t="s">
        <v>42</v>
      </c>
      <c r="F14" s="69">
        <v>5</v>
      </c>
      <c r="G14" s="70" t="s">
        <v>22</v>
      </c>
      <c r="H14" s="71">
        <v>125</v>
      </c>
      <c r="I14" s="119"/>
      <c r="J14" s="128"/>
      <c r="K14" s="120"/>
      <c r="L14" s="110"/>
    </row>
    <row r="15" spans="1:12" x14ac:dyDescent="0.25">
      <c r="E15" s="196"/>
      <c r="F15" s="74">
        <v>6</v>
      </c>
      <c r="G15" s="75" t="s">
        <v>24</v>
      </c>
      <c r="H15" s="76">
        <v>125</v>
      </c>
      <c r="I15" s="121"/>
      <c r="J15" s="112"/>
      <c r="K15" s="113"/>
      <c r="L15" s="123"/>
    </row>
    <row r="16" spans="1:12" x14ac:dyDescent="0.25">
      <c r="E16" s="196"/>
      <c r="F16" s="74">
        <v>7</v>
      </c>
      <c r="G16" s="75" t="s">
        <v>45</v>
      </c>
      <c r="H16" s="79">
        <v>60</v>
      </c>
      <c r="I16" s="121"/>
      <c r="J16" s="112"/>
      <c r="K16" s="122"/>
      <c r="L16" s="123"/>
    </row>
    <row r="17" spans="5:15" x14ac:dyDescent="0.25">
      <c r="E17" s="197"/>
      <c r="F17" s="74">
        <v>8</v>
      </c>
      <c r="G17" s="75" t="s">
        <v>83</v>
      </c>
      <c r="H17" s="76">
        <v>30</v>
      </c>
      <c r="I17" s="121"/>
      <c r="J17" s="112"/>
      <c r="K17" s="122"/>
      <c r="L17" s="123"/>
    </row>
    <row r="18" spans="5:15" ht="15.75" thickBot="1" x14ac:dyDescent="0.3">
      <c r="E18" s="39" t="s">
        <v>93</v>
      </c>
    </row>
    <row r="19" spans="5:15" x14ac:dyDescent="0.25">
      <c r="E19" s="192" t="s">
        <v>38</v>
      </c>
      <c r="F19" s="51">
        <v>1</v>
      </c>
      <c r="G19" s="52" t="s">
        <v>21</v>
      </c>
      <c r="H19" s="53">
        <v>100</v>
      </c>
      <c r="I19" s="107"/>
      <c r="J19" s="108"/>
      <c r="K19" s="109"/>
      <c r="L19" s="110"/>
    </row>
    <row r="20" spans="5:15" x14ac:dyDescent="0.25">
      <c r="E20" s="193"/>
      <c r="F20" s="58">
        <v>2</v>
      </c>
      <c r="G20" s="59" t="s">
        <v>23</v>
      </c>
      <c r="H20" s="60">
        <v>100</v>
      </c>
      <c r="I20" s="111"/>
      <c r="J20" s="112"/>
      <c r="K20" s="113"/>
      <c r="L20" s="114"/>
    </row>
    <row r="21" spans="5:15" ht="15.75" thickBot="1" x14ac:dyDescent="0.3">
      <c r="E21" s="194"/>
      <c r="F21" s="64">
        <v>3</v>
      </c>
      <c r="G21" s="65" t="s">
        <v>25</v>
      </c>
      <c r="H21" s="66">
        <v>100</v>
      </c>
      <c r="I21" s="115"/>
      <c r="J21" s="116"/>
      <c r="K21" s="117"/>
      <c r="L21" s="118"/>
    </row>
    <row r="22" spans="5:15" x14ac:dyDescent="0.25">
      <c r="E22" s="195" t="s">
        <v>42</v>
      </c>
      <c r="F22" s="69">
        <v>5</v>
      </c>
      <c r="G22" s="70" t="s">
        <v>22</v>
      </c>
      <c r="H22" s="71">
        <v>125</v>
      </c>
      <c r="I22" s="119"/>
      <c r="J22" s="128"/>
      <c r="K22" s="120"/>
      <c r="L22" s="110"/>
    </row>
    <row r="23" spans="5:15" x14ac:dyDescent="0.25">
      <c r="E23" s="196"/>
      <c r="F23" s="74">
        <v>6</v>
      </c>
      <c r="G23" s="75" t="s">
        <v>24</v>
      </c>
      <c r="H23" s="76">
        <v>125</v>
      </c>
      <c r="I23" s="121"/>
      <c r="J23" s="112"/>
      <c r="K23" s="113"/>
      <c r="L23" s="123"/>
    </row>
    <row r="24" spans="5:15" x14ac:dyDescent="0.25">
      <c r="E24" s="196"/>
      <c r="F24" s="74">
        <v>7</v>
      </c>
      <c r="G24" s="75" t="s">
        <v>45</v>
      </c>
      <c r="H24" s="79">
        <v>60</v>
      </c>
      <c r="I24" s="121"/>
      <c r="J24" s="112"/>
      <c r="K24" s="122"/>
      <c r="L24" s="123"/>
    </row>
    <row r="25" spans="5:15" x14ac:dyDescent="0.25">
      <c r="E25" s="197"/>
      <c r="F25" s="74">
        <v>8</v>
      </c>
      <c r="G25" s="75" t="s">
        <v>83</v>
      </c>
      <c r="H25" s="76">
        <v>30</v>
      </c>
      <c r="I25" s="121"/>
      <c r="J25" s="112"/>
      <c r="K25" s="122"/>
      <c r="L25" s="123"/>
    </row>
    <row r="27" spans="5:15" x14ac:dyDescent="0.25">
      <c r="M27" s="124"/>
    </row>
    <row r="28" spans="5:15" x14ac:dyDescent="0.25">
      <c r="M28" s="124"/>
    </row>
    <row r="29" spans="5:15" x14ac:dyDescent="0.25">
      <c r="M29" s="124"/>
      <c r="N29" s="124"/>
      <c r="O29" s="124"/>
    </row>
  </sheetData>
  <mergeCells count="11">
    <mergeCell ref="E19:E21"/>
    <mergeCell ref="E22:E25"/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2023-10-10T10:04:40Z</dcterms:modified>
</cp:coreProperties>
</file>