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0" windowWidth="14025" windowHeight="7440" tabRatio="911" activeTab="0"/>
  </bookViews>
  <sheets>
    <sheet name="toutes céréales" sheetId="1" r:id="rId1"/>
    <sheet name="blé tendre" sheetId="2" r:id="rId2"/>
    <sheet name="maïs" sheetId="3" r:id="rId3"/>
    <sheet name="orges" sheetId="4" r:id="rId4"/>
    <sheet name="orges de printemps" sheetId="5" r:id="rId5"/>
    <sheet name="orges d'hiver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<sst xmlns="http://schemas.openxmlformats.org/spreadsheetml/2006/main" count="1484" uniqueCount="111">
  <si>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</si>
  <si>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</si>
  <si>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</si>
  <si>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</si>
  <si>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</si>
  <si>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</si>
  <si>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</si>
  <si>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</si>
  <si>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</si>
  <si>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</si>
  <si>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</si>
  <si>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</si>
  <si>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</si>
  <si>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</si>
  <si>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</si>
  <si>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</si>
  <si>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</si>
  <si>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</si>
  <si>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</si>
  <si>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</si>
  <si>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</si>
  <si>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</si>
  <si>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</si>
  <si>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</si>
  <si>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</si>
  <si>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</si>
  <si>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</si>
  <si>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</si>
  <si>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</si>
  <si>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</si>
  <si>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</si>
  <si>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</si>
  <si>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</si>
  <si>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</si>
  <si>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</si>
  <si>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</si>
  <si>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</si>
  <si>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</si>
  <si>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</si>
  <si>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</si>
  <si>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</si>
  <si>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</si>
  <si>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</si>
  <si>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</si>
  <si>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2013/2014</t>
  </si>
  <si>
    <t>RAPPEL CAMPAGNE</t>
  </si>
  <si>
    <t>PRECEDENTE</t>
  </si>
  <si>
    <t>2013/14</t>
  </si>
  <si>
    <t>2014/15</t>
  </si>
  <si>
    <t>2014/2015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</si>
  <si>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</si>
  <si>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</si>
  <si>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</si>
  <si>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</si>
  <si>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</si>
  <si>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</si>
  <si>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</si>
  <si>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</si>
  <si>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</si>
  <si>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</si>
  <si>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</si>
  <si>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</si>
  <si>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</si>
  <si>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</si>
  <si>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2014 -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</si>
  <si>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</si>
  <si>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</si>
  <si>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</si>
  <si>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</si>
  <si>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</si>
  <si>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</si>
  <si>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</si>
  <si>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</si>
  <si>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</si>
  <si>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2013</t>
  </si>
  <si>
    <t>13.14/12.13</t>
  </si>
  <si>
    <t>TOTALE</t>
  </si>
  <si>
    <t>en %</t>
  </si>
  <si>
    <t>14.15</t>
  </si>
  <si>
    <t>13.14</t>
  </si>
  <si>
    <t>14.15/13.14</t>
  </si>
  <si>
    <t>CAMPAGNE 13.14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</si>
  <si>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</si>
  <si>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</si>
  <si>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</si>
  <si>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</si>
  <si>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</si>
  <si>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</si>
  <si>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</si>
  <si>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</si>
  <si>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</si>
  <si>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</si>
  <si>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</si>
  <si>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</si>
  <si>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</si>
  <si>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</si>
  <si>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</si>
  <si>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</si>
  <si>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</si>
  <si>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2014 -</t>
  </si>
  <si>
    <t>Prévisions de Production d'Orges d'Hiver - Récolte 2014 -</t>
  </si>
  <si>
    <t>Prévisions de Collecte de BLE DUR - Récolte 2014 -</t>
  </si>
  <si>
    <t>Prévisions de Collecte d'AVOINE - Récolte 2014</t>
  </si>
  <si>
    <t>Prévisions de Collecte de SEIGLE - Récolte 2014 -</t>
  </si>
  <si>
    <t>Prévisions de Collecte de SORGHO - Récolte 2014 -</t>
  </si>
  <si>
    <t>Prévisions de Collecte de TRITICALE - Récolte 2014 -</t>
  </si>
  <si>
    <t>Prévisions de Collecte de MAIS - Récolte 2014 -</t>
  </si>
  <si>
    <t>au 01/02/15</t>
  </si>
  <si>
    <t>au 01/02/14</t>
  </si>
  <si>
    <t>Prévisions de Production d'Orges de Printemps - Récolte 2014 -</t>
  </si>
  <si>
    <t>au 01/02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</si>
</sst>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3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2" fillId="2" borderId="1" xfId="0" applyFont="1" applyFill="1" applyBorder="1" applyAlignment="1" applyProtection="1">
      <alignment/>
      <protection locked="0"/>
    </xf>
    <xf numFmtId="3" fontId="22" fillId="2" borderId="2" xfId="0" applyNumberFormat="1" applyFont="1" applyFill="1" applyBorder="1" applyAlignment="1" applyProtection="1">
      <alignment horizontal="center"/>
      <protection locked="0"/>
    </xf>
    <xf numFmtId="3" fontId="22" fillId="2" borderId="3" xfId="0" applyNumberFormat="1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/>
      <protection locked="0"/>
    </xf>
    <xf numFmtId="3" fontId="22" fillId="2" borderId="5" xfId="0" applyNumberFormat="1" applyFont="1" applyFill="1" applyBorder="1" applyAlignment="1" applyProtection="1">
      <alignment horizontal="center"/>
      <protection locked="0"/>
    </xf>
    <xf numFmtId="3" fontId="22" fillId="2" borderId="6" xfId="0" applyNumberFormat="1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/>
      <protection locked="0"/>
    </xf>
    <xf numFmtId="3" fontId="22" fillId="2" borderId="8" xfId="0" applyNumberFormat="1" applyFont="1" applyFill="1" applyBorder="1" applyAlignment="1" applyProtection="1">
      <alignment horizontal="center"/>
      <protection locked="0"/>
    </xf>
    <xf numFmtId="3" fontId="22" fillId="2" borderId="9" xfId="0" applyNumberFormat="1" applyFont="1" applyFill="1" applyBorder="1" applyAlignment="1" applyProtection="1">
      <alignment horizontal="center"/>
      <protection locked="0"/>
    </xf>
    <xf numFmtId="3" fontId="22" fillId="2" borderId="10" xfId="0" applyNumberFormat="1" applyFont="1" applyFill="1" applyBorder="1" applyAlignment="1" applyProtection="1">
      <alignment horizontal="center"/>
      <protection locked="0"/>
    </xf>
    <xf numFmtId="3" fontId="22" fillId="2" borderId="11" xfId="0" applyNumberFormat="1" applyFont="1" applyFill="1" applyBorder="1" applyAlignment="1" applyProtection="1">
      <alignment horizontal="center"/>
      <protection locked="0"/>
    </xf>
    <xf numFmtId="3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13" xfId="0" applyNumberFormat="1" applyFont="1" applyFill="1" applyBorder="1" applyAlignment="1" applyProtection="1">
      <alignment horizontal="center"/>
      <protection locked="0"/>
    </xf>
    <xf numFmtId="3" fontId="29" fillId="2" borderId="14" xfId="0" applyNumberFormat="1" applyFont="1" applyFill="1" applyBorder="1" applyAlignment="1" applyProtection="1">
      <alignment horizontal="center"/>
      <protection locked="0"/>
    </xf>
    <xf numFmtId="3" fontId="22" fillId="2" borderId="15" xfId="0" applyNumberFormat="1" applyFont="1" applyFill="1" applyBorder="1" applyAlignment="1" applyProtection="1">
      <alignment horizontal="center" wrapText="1"/>
      <protection locked="0"/>
    </xf>
    <xf numFmtId="3" fontId="22" fillId="2" borderId="16" xfId="0" applyNumberFormat="1" applyFont="1" applyFill="1" applyBorder="1" applyAlignment="1" applyProtection="1">
      <alignment horizontal="center"/>
      <protection locked="0"/>
    </xf>
    <xf numFmtId="3" fontId="29" fillId="2" borderId="17" xfId="0" applyNumberFormat="1" applyFont="1" applyFill="1" applyBorder="1" applyAlignment="1" applyProtection="1">
      <alignment horizontal="center"/>
      <protection locked="0"/>
    </xf>
    <xf numFmtId="3" fontId="29" fillId="2" borderId="18" xfId="0" applyNumberFormat="1" applyFont="1" applyFill="1" applyBorder="1" applyAlignment="1" applyProtection="1">
      <alignment horizontal="center" wrapText="1"/>
      <protection locked="0"/>
    </xf>
    <xf numFmtId="3" fontId="22" fillId="2" borderId="19" xfId="0" applyNumberFormat="1" applyFont="1" applyFill="1" applyBorder="1" applyAlignment="1" applyProtection="1">
      <alignment horizontal="center"/>
      <protection locked="0"/>
    </xf>
    <xf numFmtId="190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20" xfId="0" applyNumberFormat="1" applyFont="1" applyFill="1" applyBorder="1" applyAlignment="1" applyProtection="1">
      <alignment horizontal="center"/>
      <protection locked="0"/>
    </xf>
    <xf numFmtId="3" fontId="22" fillId="2" borderId="2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18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3" fontId="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184" fontId="19" fillId="2" borderId="0" xfId="0" applyNumberFormat="1" applyFont="1" applyFill="1" applyAlignment="1" applyProtection="1">
      <alignment/>
      <protection locked="0"/>
    </xf>
    <xf numFmtId="22" fontId="18" fillId="2" borderId="0" xfId="0" applyNumberFormat="1" applyFont="1" applyFill="1" applyAlignment="1" applyProtection="1">
      <alignment horizontal="center"/>
      <protection locked="0"/>
    </xf>
    <xf numFmtId="189" fontId="20" fillId="2" borderId="0" xfId="0" applyNumberFormat="1" applyFont="1" applyFill="1" applyAlignment="1" applyProtection="1">
      <alignment/>
      <protection locked="0"/>
    </xf>
    <xf numFmtId="184" fontId="21" fillId="2" borderId="0" xfId="0" applyNumberFormat="1" applyFont="1" applyFill="1" applyAlignment="1" applyProtection="1">
      <alignment/>
      <protection locked="0"/>
    </xf>
    <xf numFmtId="0" fontId="10" fillId="2" borderId="22" xfId="0" applyFont="1" applyFill="1" applyBorder="1" applyAlignment="1" applyProtection="1">
      <alignment/>
      <protection locked="0"/>
    </xf>
    <xf numFmtId="3" fontId="5" fillId="2" borderId="16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/>
      <protection locked="0"/>
    </xf>
    <xf numFmtId="3" fontId="5" fillId="2" borderId="18" xfId="0" applyNumberFormat="1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6" fillId="2" borderId="17" xfId="0" applyNumberFormat="1" applyFont="1" applyFill="1" applyBorder="1" applyAlignment="1" applyProtection="1">
      <alignment/>
      <protection locked="0"/>
    </xf>
    <xf numFmtId="182" fontId="6" fillId="2" borderId="16" xfId="0" applyNumberFormat="1" applyFont="1" applyFill="1" applyBorder="1" applyAlignment="1" applyProtection="1">
      <alignment/>
      <protection locked="0"/>
    </xf>
    <xf numFmtId="10" fontId="6" fillId="2" borderId="18" xfId="19" applyNumberFormat="1" applyFont="1" applyFill="1" applyBorder="1" applyAlignment="1" applyProtection="1">
      <alignment/>
      <protection locked="0"/>
    </xf>
    <xf numFmtId="3" fontId="8" fillId="2" borderId="16" xfId="0" applyNumberFormat="1" applyFont="1" applyFill="1" applyBorder="1" applyAlignment="1" applyProtection="1">
      <alignment/>
      <protection locked="0"/>
    </xf>
    <xf numFmtId="4" fontId="8" fillId="2" borderId="16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182" fontId="8" fillId="2" borderId="16" xfId="0" applyNumberFormat="1" applyFont="1" applyFill="1" applyBorder="1" applyAlignment="1" applyProtection="1">
      <alignment/>
      <protection locked="0"/>
    </xf>
    <xf numFmtId="3" fontId="8" fillId="2" borderId="18" xfId="0" applyNumberFormat="1" applyFont="1" applyFill="1" applyBorder="1" applyAlignment="1" applyProtection="1">
      <alignment/>
      <protection locked="0"/>
    </xf>
    <xf numFmtId="3" fontId="30" fillId="2" borderId="17" xfId="0" applyNumberFormat="1" applyFont="1" applyFill="1" applyBorder="1" applyAlignment="1" applyProtection="1">
      <alignment/>
      <protection locked="0"/>
    </xf>
    <xf numFmtId="10" fontId="8" fillId="2" borderId="18" xfId="19" applyNumberFormat="1" applyFont="1" applyFill="1" applyBorder="1" applyAlignment="1" applyProtection="1">
      <alignment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182" fontId="8" fillId="2" borderId="24" xfId="0" applyNumberFormat="1" applyFont="1" applyFill="1" applyBorder="1" applyAlignment="1" applyProtection="1">
      <alignment/>
      <protection locked="0"/>
    </xf>
    <xf numFmtId="182" fontId="8" fillId="2" borderId="25" xfId="0" applyNumberFormat="1" applyFont="1" applyFill="1" applyBorder="1" applyAlignment="1" applyProtection="1">
      <alignment/>
      <protection locked="0"/>
    </xf>
    <xf numFmtId="182" fontId="8" fillId="2" borderId="26" xfId="0" applyNumberFormat="1" applyFont="1" applyFill="1" applyBorder="1" applyAlignment="1" applyProtection="1">
      <alignment/>
      <protection locked="0"/>
    </xf>
    <xf numFmtId="182" fontId="8" fillId="2" borderId="27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182" fontId="8" fillId="2" borderId="17" xfId="0" applyNumberFormat="1" applyFont="1" applyFill="1" applyBorder="1" applyAlignment="1" applyProtection="1">
      <alignment/>
      <protection locked="0"/>
    </xf>
    <xf numFmtId="182" fontId="8" fillId="2" borderId="18" xfId="0" applyNumberFormat="1" applyFont="1" applyFill="1" applyBorder="1" applyAlignment="1" applyProtection="1">
      <alignment/>
      <protection locked="0"/>
    </xf>
    <xf numFmtId="3" fontId="30" fillId="2" borderId="11" xfId="0" applyNumberFormat="1" applyFont="1" applyFill="1" applyBorder="1" applyAlignment="1" applyProtection="1">
      <alignment/>
      <protection locked="0"/>
    </xf>
    <xf numFmtId="183" fontId="8" fillId="2" borderId="16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16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/>
      <protection locked="0"/>
    </xf>
    <xf numFmtId="0" fontId="8" fillId="2" borderId="18" xfId="0" applyFont="1" applyFill="1" applyBorder="1" applyAlignment="1" applyProtection="1">
      <alignment/>
      <protection locked="0"/>
    </xf>
    <xf numFmtId="183" fontId="6" fillId="2" borderId="16" xfId="0" applyNumberFormat="1" applyFont="1" applyFill="1" applyBorder="1" applyAlignment="1" applyProtection="1">
      <alignment/>
      <protection locked="0"/>
    </xf>
    <xf numFmtId="3" fontId="15" fillId="2" borderId="16" xfId="0" applyNumberFormat="1" applyFont="1" applyFill="1" applyBorder="1" applyAlignment="1" applyProtection="1">
      <alignment/>
      <protection locked="0"/>
    </xf>
    <xf numFmtId="3" fontId="30" fillId="2" borderId="16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182" fontId="8" fillId="2" borderId="29" xfId="0" applyNumberFormat="1" applyFont="1" applyFill="1" applyBorder="1" applyAlignment="1" applyProtection="1">
      <alignment/>
      <protection locked="0"/>
    </xf>
    <xf numFmtId="182" fontId="8" fillId="2" borderId="30" xfId="0" applyNumberFormat="1" applyFont="1" applyFill="1" applyBorder="1" applyAlignment="1" applyProtection="1">
      <alignment/>
      <protection locked="0"/>
    </xf>
    <xf numFmtId="182" fontId="8" fillId="2" borderId="31" xfId="0" applyNumberFormat="1" applyFont="1" applyFill="1" applyBorder="1" applyAlignment="1" applyProtection="1">
      <alignment/>
      <protection locked="0"/>
    </xf>
    <xf numFmtId="182" fontId="8" fillId="2" borderId="32" xfId="0" applyNumberFormat="1" applyFont="1" applyFill="1" applyBorder="1" applyAlignment="1" applyProtection="1">
      <alignment/>
      <protection locked="0"/>
    </xf>
    <xf numFmtId="182" fontId="8" fillId="2" borderId="33" xfId="0" applyNumberFormat="1" applyFont="1" applyFill="1" applyBorder="1" applyAlignment="1" applyProtection="1">
      <alignment/>
      <protection locked="0"/>
    </xf>
    <xf numFmtId="4" fontId="6" fillId="2" borderId="16" xfId="0" applyNumberFormat="1" applyFont="1" applyFill="1" applyBorder="1" applyAlignment="1" applyProtection="1">
      <alignment/>
      <protection locked="0"/>
    </xf>
    <xf numFmtId="2" fontId="8" fillId="2" borderId="34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9" fontId="0" fillId="2" borderId="0" xfId="19" applyFill="1" applyAlignment="1" applyProtection="1">
      <alignment/>
      <protection locked="0"/>
    </xf>
    <xf numFmtId="184" fontId="15" fillId="2" borderId="0" xfId="0" applyNumberFormat="1" applyFon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22" fontId="23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6" fillId="2" borderId="35" xfId="0" applyNumberFormat="1" applyFont="1" applyFill="1" applyBorder="1" applyAlignment="1" applyProtection="1">
      <alignment horizontal="centerContinuous"/>
      <protection locked="0"/>
    </xf>
    <xf numFmtId="4" fontId="0" fillId="2" borderId="35" xfId="0" applyNumberFormat="1" applyFill="1" applyBorder="1" applyAlignment="1" applyProtection="1">
      <alignment horizontal="centerContinuous"/>
      <protection locked="0"/>
    </xf>
    <xf numFmtId="3" fontId="0" fillId="2" borderId="35" xfId="0" applyNumberFormat="1" applyFill="1" applyBorder="1" applyAlignment="1" applyProtection="1">
      <alignment horizontal="centerContinuous"/>
      <protection locked="0"/>
    </xf>
    <xf numFmtId="183" fontId="0" fillId="2" borderId="35" xfId="0" applyNumberFormat="1" applyFill="1" applyBorder="1" applyAlignment="1" applyProtection="1">
      <alignment horizontal="centerContinuous"/>
      <protection locked="0"/>
    </xf>
    <xf numFmtId="0" fontId="0" fillId="2" borderId="35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6" fillId="2" borderId="36" xfId="0" applyFont="1" applyFill="1" applyBorder="1" applyAlignment="1" applyProtection="1">
      <alignment horizontal="center"/>
      <protection locked="0"/>
    </xf>
    <xf numFmtId="4" fontId="11" fillId="2" borderId="37" xfId="0" applyNumberFormat="1" applyFont="1" applyFill="1" applyBorder="1" applyAlignment="1" applyProtection="1">
      <alignment horizontal="center"/>
      <protection locked="0"/>
    </xf>
    <xf numFmtId="4" fontId="11" fillId="2" borderId="38" xfId="0" applyNumberFormat="1" applyFont="1" applyFill="1" applyBorder="1" applyAlignment="1" applyProtection="1">
      <alignment horizontal="center"/>
      <protection locked="0"/>
    </xf>
    <xf numFmtId="4" fontId="11" fillId="2" borderId="39" xfId="0" applyNumberFormat="1" applyFont="1" applyFill="1" applyBorder="1" applyAlignment="1" applyProtection="1">
      <alignment horizontal="center"/>
      <protection locked="0"/>
    </xf>
    <xf numFmtId="3" fontId="11" fillId="2" borderId="40" xfId="0" applyNumberFormat="1" applyFont="1" applyFill="1" applyBorder="1" applyAlignment="1" applyProtection="1" quotePrefix="1">
      <alignment horizontal="center"/>
      <protection locked="0"/>
    </xf>
    <xf numFmtId="182" fontId="6" fillId="2" borderId="36" xfId="0" applyNumberFormat="1" applyFont="1" applyFill="1" applyBorder="1" applyAlignment="1" applyProtection="1">
      <alignment horizontal="center"/>
      <protection locked="0"/>
    </xf>
    <xf numFmtId="183" fontId="6" fillId="2" borderId="41" xfId="0" applyNumberFormat="1" applyFont="1" applyFill="1" applyBorder="1" applyAlignment="1" applyProtection="1">
      <alignment horizontal="centerContinuous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3" fontId="6" fillId="2" borderId="41" xfId="0" applyNumberFormat="1" applyFont="1" applyFill="1" applyBorder="1" applyAlignment="1" applyProtection="1">
      <alignment/>
      <protection locked="0"/>
    </xf>
    <xf numFmtId="4" fontId="11" fillId="2" borderId="41" xfId="0" applyNumberFormat="1" applyFont="1" applyFill="1" applyBorder="1" applyAlignment="1" applyProtection="1">
      <alignment/>
      <protection locked="0"/>
    </xf>
    <xf numFmtId="3" fontId="6" fillId="2" borderId="40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43" xfId="0" applyNumberFormat="1" applyFont="1" applyFill="1" applyBorder="1" applyAlignment="1" applyProtection="1">
      <alignment horizontal="center" wrapText="1"/>
      <protection locked="0"/>
    </xf>
    <xf numFmtId="4" fontId="6" fillId="2" borderId="44" xfId="0" applyNumberFormat="1" applyFont="1" applyFill="1" applyBorder="1" applyAlignment="1" applyProtection="1">
      <alignment horizontal="center"/>
      <protection locked="0"/>
    </xf>
    <xf numFmtId="0" fontId="15" fillId="2" borderId="45" xfId="0" applyNumberFormat="1" applyFont="1" applyFill="1" applyBorder="1" applyAlignment="1" applyProtection="1">
      <alignment horizontal="center"/>
      <protection locked="0"/>
    </xf>
    <xf numFmtId="3" fontId="10" fillId="2" borderId="46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46" xfId="0" applyNumberFormat="1" applyFont="1" applyFill="1" applyBorder="1" applyAlignment="1" applyProtection="1">
      <alignment horizontal="center"/>
      <protection locked="0"/>
    </xf>
    <xf numFmtId="3" fontId="6" fillId="2" borderId="48" xfId="0" applyNumberFormat="1" applyFont="1" applyFill="1" applyBorder="1" applyAlignment="1" applyProtection="1">
      <alignment horizontal="center" wrapText="1"/>
      <protection locked="0"/>
    </xf>
    <xf numFmtId="4" fontId="6" fillId="2" borderId="46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15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49" xfId="0" applyNumberFormat="1" applyFont="1" applyFill="1" applyBorder="1" applyAlignment="1" applyProtection="1">
      <alignment horizontal="center"/>
      <protection locked="0"/>
    </xf>
    <xf numFmtId="4" fontId="6" fillId="2" borderId="49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6" fillId="2" borderId="50" xfId="0" applyNumberFormat="1" applyFont="1" applyFill="1" applyBorder="1" applyAlignment="1" applyProtection="1">
      <alignment horizontal="center" wrapText="1"/>
      <protection locked="0"/>
    </xf>
    <xf numFmtId="4" fontId="6" fillId="2" borderId="50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15" fillId="2" borderId="12" xfId="0" applyNumberFormat="1" applyFont="1" applyFill="1" applyBorder="1" applyAlignment="1" applyProtection="1">
      <alignment horizontal="center"/>
      <protection locked="0"/>
    </xf>
    <xf numFmtId="3" fontId="6" fillId="2" borderId="50" xfId="0" applyNumberFormat="1" applyFont="1" applyFill="1" applyBorder="1" applyAlignment="1" applyProtection="1">
      <alignment horizontal="center"/>
      <protection locked="0"/>
    </xf>
    <xf numFmtId="182" fontId="6" fillId="2" borderId="12" xfId="0" applyNumberFormat="1" applyFont="1" applyFill="1" applyBorder="1" applyAlignment="1" applyProtection="1">
      <alignment horizontal="center"/>
      <protection locked="0"/>
    </xf>
    <xf numFmtId="183" fontId="5" fillId="2" borderId="51" xfId="0" applyNumberFormat="1" applyFont="1" applyFill="1" applyBorder="1" applyAlignment="1" applyProtection="1">
      <alignment horizontal="center"/>
      <protection locked="0"/>
    </xf>
    <xf numFmtId="0" fontId="5" fillId="2" borderId="51" xfId="0" applyFont="1" applyFill="1" applyBorder="1" applyAlignment="1" applyProtection="1">
      <alignment horizontal="center"/>
      <protection locked="0"/>
    </xf>
    <xf numFmtId="0" fontId="6" fillId="2" borderId="52" xfId="0" applyFont="1" applyFill="1" applyBorder="1" applyAlignment="1" applyProtection="1">
      <alignment horizont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3" fontId="6" fillId="2" borderId="4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15" fillId="2" borderId="11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46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54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right"/>
      <protection locked="0"/>
    </xf>
    <xf numFmtId="3" fontId="6" fillId="2" borderId="55" xfId="0" applyNumberFormat="1" applyFont="1" applyFill="1" applyBorder="1" applyAlignment="1" applyProtection="1">
      <alignment vertical="center"/>
      <protection locked="0"/>
    </xf>
    <xf numFmtId="3" fontId="15" fillId="2" borderId="55" xfId="0" applyNumberFormat="1" applyFont="1" applyFill="1" applyBorder="1" applyAlignment="1" applyProtection="1">
      <alignment vertical="center"/>
      <protection locked="0"/>
    </xf>
    <xf numFmtId="3" fontId="8" fillId="2" borderId="56" xfId="0" applyNumberFormat="1" applyFont="1" applyFill="1" applyBorder="1" applyAlignment="1" applyProtection="1">
      <alignment vertical="center"/>
      <protection locked="0"/>
    </xf>
    <xf numFmtId="9" fontId="6" fillId="2" borderId="0" xfId="19" applyFont="1" applyFill="1" applyBorder="1" applyAlignment="1" applyProtection="1">
      <alignment horizontal="right"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3" fontId="15" fillId="2" borderId="11" xfId="0" applyNumberFormat="1" applyFont="1" applyFill="1" applyBorder="1" applyAlignment="1" applyProtection="1">
      <alignment/>
      <protection locked="0"/>
    </xf>
    <xf numFmtId="3" fontId="10" fillId="2" borderId="46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46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46" xfId="0" applyNumberFormat="1" applyFont="1" applyFill="1" applyBorder="1" applyAlignment="1" applyProtection="1">
      <alignment/>
      <protection locked="0"/>
    </xf>
    <xf numFmtId="0" fontId="13" fillId="2" borderId="57" xfId="0" applyFont="1" applyFill="1" applyBorder="1" applyAlignment="1" applyProtection="1">
      <alignment horizontal="center" vertical="center"/>
      <protection locked="0"/>
    </xf>
    <xf numFmtId="3" fontId="13" fillId="2" borderId="57" xfId="0" applyNumberFormat="1" applyFont="1" applyFill="1" applyBorder="1" applyAlignment="1" applyProtection="1">
      <alignment vertical="center"/>
      <protection locked="0"/>
    </xf>
    <xf numFmtId="3" fontId="13" fillId="2" borderId="57" xfId="0" applyNumberFormat="1" applyFont="1" applyFill="1" applyBorder="1" applyAlignment="1" applyProtection="1">
      <alignment vertical="center"/>
      <protection locked="0"/>
    </xf>
    <xf numFmtId="3" fontId="13" fillId="2" borderId="58" xfId="0" applyNumberFormat="1" applyFont="1" applyFill="1" applyBorder="1" applyAlignment="1" applyProtection="1">
      <alignment vertical="center"/>
      <protection locked="0"/>
    </xf>
    <xf numFmtId="3" fontId="14" fillId="2" borderId="57" xfId="0" applyNumberFormat="1" applyFont="1" applyFill="1" applyBorder="1" applyAlignment="1" applyProtection="1">
      <alignment vertical="center"/>
      <protection locked="0"/>
    </xf>
    <xf numFmtId="182" fontId="6" fillId="2" borderId="57" xfId="0" applyNumberFormat="1" applyFont="1" applyFill="1" applyBorder="1" applyAlignment="1" applyProtection="1">
      <alignment vertical="center"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8" fillId="2" borderId="59" xfId="0" applyNumberFormat="1" applyFont="1" applyFill="1" applyBorder="1" applyAlignment="1" applyProtection="1">
      <alignment/>
      <protection locked="0"/>
    </xf>
    <xf numFmtId="0" fontId="6" fillId="2" borderId="60" xfId="0" applyFont="1" applyFill="1" applyBorder="1" applyAlignment="1" applyProtection="1">
      <alignment horizontal="center"/>
      <protection locked="0"/>
    </xf>
    <xf numFmtId="3" fontId="8" fillId="2" borderId="57" xfId="0" applyNumberFormat="1" applyFont="1" applyFill="1" applyBorder="1" applyAlignment="1" applyProtection="1">
      <alignment/>
      <protection locked="0"/>
    </xf>
    <xf numFmtId="3" fontId="12" fillId="2" borderId="61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3" fontId="5" fillId="2" borderId="62" xfId="0" applyNumberFormat="1" applyFont="1" applyFill="1" applyBorder="1" applyAlignment="1" applyProtection="1">
      <alignment horizontal="center"/>
      <protection locked="0"/>
    </xf>
    <xf numFmtId="182" fontId="6" fillId="2" borderId="63" xfId="0" applyNumberFormat="1" applyFont="1" applyFill="1" applyBorder="1" applyAlignment="1" applyProtection="1">
      <alignment horizontal="center"/>
      <protection locked="0"/>
    </xf>
    <xf numFmtId="3" fontId="6" fillId="2" borderId="64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46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64" xfId="0" applyNumberFormat="1" applyFont="1" applyFill="1" applyBorder="1" applyAlignment="1" applyProtection="1">
      <alignment horizontal="center"/>
      <protection locked="0"/>
    </xf>
    <xf numFmtId="185" fontId="10" fillId="2" borderId="3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8" fillId="2" borderId="12" xfId="0" applyNumberFormat="1" applyFont="1" applyFill="1" applyBorder="1" applyAlignment="1" applyProtection="1">
      <alignment horizontal="center"/>
      <protection locked="0"/>
    </xf>
    <xf numFmtId="3" fontId="5" fillId="2" borderId="50" xfId="0" applyNumberFormat="1" applyFont="1" applyFill="1" applyBorder="1" applyAlignment="1" applyProtection="1">
      <alignment horizontal="center"/>
      <protection locked="0"/>
    </xf>
    <xf numFmtId="182" fontId="6" fillId="2" borderId="51" xfId="0" applyNumberFormat="1" applyFont="1" applyFill="1" applyBorder="1" applyAlignment="1" applyProtection="1">
      <alignment horizontal="center"/>
      <protection locked="0"/>
    </xf>
    <xf numFmtId="182" fontId="30" fillId="2" borderId="11" xfId="0" applyNumberFormat="1" applyFont="1" applyFill="1" applyBorder="1" applyAlignment="1" applyProtection="1">
      <alignment/>
      <protection locked="0"/>
    </xf>
    <xf numFmtId="4" fontId="8" fillId="2" borderId="46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3" fontId="6" fillId="2" borderId="66" xfId="0" applyNumberFormat="1" applyFont="1" applyFill="1" applyBorder="1" applyAlignment="1" applyProtection="1">
      <alignment/>
      <protection locked="0"/>
    </xf>
    <xf numFmtId="182" fontId="8" fillId="2" borderId="65" xfId="0" applyNumberFormat="1" applyFont="1" applyFill="1" applyBorder="1" applyAlignment="1" applyProtection="1">
      <alignment/>
      <protection locked="0"/>
    </xf>
    <xf numFmtId="182" fontId="8" fillId="2" borderId="67" xfId="0" applyNumberFormat="1" applyFont="1" applyFill="1" applyBorder="1" applyAlignment="1" applyProtection="1">
      <alignment/>
      <protection locked="0"/>
    </xf>
    <xf numFmtId="4" fontId="8" fillId="2" borderId="68" xfId="0" applyNumberFormat="1" applyFont="1" applyFill="1" applyBorder="1" applyAlignment="1" applyProtection="1">
      <alignment/>
      <protection locked="0"/>
    </xf>
    <xf numFmtId="182" fontId="6" fillId="2" borderId="69" xfId="0" applyNumberFormat="1" applyFont="1" applyFill="1" applyBorder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10" fillId="2" borderId="46" xfId="0" applyNumberFormat="1" applyFont="1" applyFill="1" applyBorder="1" applyAlignment="1" applyProtection="1">
      <alignment vertical="center"/>
      <protection locked="0"/>
    </xf>
    <xf numFmtId="3" fontId="10" fillId="2" borderId="70" xfId="0" applyNumberFormat="1" applyFont="1" applyFill="1" applyBorder="1" applyAlignment="1" applyProtection="1">
      <alignment vertical="center"/>
      <protection locked="0"/>
    </xf>
    <xf numFmtId="3" fontId="12" fillId="2" borderId="71" xfId="0" applyNumberFormat="1" applyFont="1" applyFill="1" applyBorder="1" applyAlignment="1" applyProtection="1">
      <alignment/>
      <protection locked="0"/>
    </xf>
    <xf numFmtId="3" fontId="30" fillId="2" borderId="70" xfId="0" applyNumberFormat="1" applyFont="1" applyFill="1" applyBorder="1" applyAlignment="1" applyProtection="1">
      <alignment/>
      <protection locked="0"/>
    </xf>
    <xf numFmtId="3" fontId="14" fillId="2" borderId="72" xfId="0" applyNumberFormat="1" applyFont="1" applyFill="1" applyBorder="1" applyAlignment="1" applyProtection="1">
      <alignment vertical="center"/>
      <protection locked="0"/>
    </xf>
    <xf numFmtId="182" fontId="8" fillId="2" borderId="55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3" fontId="32" fillId="2" borderId="35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/>
      <protection locked="0"/>
    </xf>
    <xf numFmtId="3" fontId="6" fillId="2" borderId="53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21" fillId="2" borderId="35" xfId="0" applyNumberFormat="1" applyFont="1" applyFill="1" applyBorder="1" applyAlignment="1" applyProtection="1">
      <alignment horizontal="center"/>
      <protection locked="0"/>
    </xf>
    <xf numFmtId="3" fontId="15" fillId="2" borderId="73" xfId="0" applyNumberFormat="1" applyFont="1" applyFill="1" applyBorder="1" applyAlignment="1" applyProtection="1">
      <alignment vertical="center"/>
      <protection locked="0"/>
    </xf>
    <xf numFmtId="4" fontId="15" fillId="2" borderId="0" xfId="0" applyNumberFormat="1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182" fontId="31" fillId="2" borderId="63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31" fillId="2" borderId="0" xfId="0" applyNumberFormat="1" applyFont="1" applyFill="1" applyBorder="1" applyAlignment="1" applyProtection="1">
      <alignment horizontal="center"/>
      <protection locked="0"/>
    </xf>
    <xf numFmtId="185" fontId="12" fillId="2" borderId="3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Alignment="1" quotePrefix="1">
      <alignment/>
    </xf>
    <xf numFmtId="182" fontId="8" fillId="2" borderId="74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69" xfId="0" applyNumberFormat="1" applyFont="1" applyFill="1" applyBorder="1" applyAlignment="1" applyProtection="1">
      <alignment horizontal="right"/>
      <protection locked="0"/>
    </xf>
    <xf numFmtId="22" fontId="17" fillId="2" borderId="0" xfId="0" applyNumberFormat="1" applyFont="1" applyFill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75" xfId="0" applyFill="1" applyBorder="1" applyAlignment="1" applyProtection="1">
      <alignment horizontal="center"/>
      <protection locked="0"/>
    </xf>
    <xf numFmtId="0" fontId="0" fillId="2" borderId="76" xfId="0" applyFill="1" applyBorder="1" applyAlignment="1" applyProtection="1">
      <alignment horizontal="center"/>
      <protection locked="0"/>
    </xf>
    <xf numFmtId="0" fontId="0" fillId="2" borderId="77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77" xfId="0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10" fontId="0" fillId="2" borderId="79" xfId="0" applyNumberFormat="1" applyFill="1" applyBorder="1" applyAlignment="1">
      <alignment/>
    </xf>
    <xf numFmtId="3" fontId="0" fillId="2" borderId="80" xfId="0" applyNumberFormat="1" applyFill="1" applyBorder="1" applyAlignment="1">
      <alignment/>
    </xf>
    <xf numFmtId="3" fontId="0" fillId="2" borderId="22" xfId="0" applyNumberFormat="1" applyFill="1" applyBorder="1" applyAlignment="1" applyProtection="1">
      <alignment/>
      <protection locked="0"/>
    </xf>
    <xf numFmtId="3" fontId="0" fillId="2" borderId="45" xfId="0" applyNumberFormat="1" applyFill="1" applyBorder="1" applyAlignment="1" applyProtection="1">
      <alignment/>
      <protection locked="0"/>
    </xf>
    <xf numFmtId="4" fontId="0" fillId="2" borderId="45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77" xfId="0" applyNumberFormat="1" applyFill="1" applyBorder="1" applyAlignment="1">
      <alignment/>
    </xf>
    <xf numFmtId="3" fontId="0" fillId="2" borderId="55" xfId="0" applyNumberFormat="1" applyFill="1" applyBorder="1" applyAlignment="1" applyProtection="1">
      <alignment/>
      <protection locked="0"/>
    </xf>
    <xf numFmtId="4" fontId="0" fillId="2" borderId="55" xfId="0" applyNumberFormat="1" applyFill="1" applyBorder="1" applyAlignment="1" applyProtection="1">
      <alignment/>
      <protection locked="0"/>
    </xf>
    <xf numFmtId="3" fontId="0" fillId="2" borderId="77" xfId="0" applyNumberFormat="1" applyFill="1" applyBorder="1" applyAlignment="1">
      <alignment vertical="center"/>
    </xf>
    <xf numFmtId="0" fontId="0" fillId="2" borderId="81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10" fontId="0" fillId="2" borderId="61" xfId="0" applyNumberFormat="1" applyFill="1" applyBorder="1" applyAlignment="1">
      <alignment/>
    </xf>
    <xf numFmtId="3" fontId="0" fillId="2" borderId="82" xfId="0" applyNumberFormat="1" applyFill="1" applyBorder="1" applyAlignment="1">
      <alignment/>
    </xf>
    <xf numFmtId="3" fontId="12" fillId="2" borderId="57" xfId="0" applyNumberFormat="1" applyFont="1" applyFill="1" applyBorder="1" applyAlignment="1" applyProtection="1">
      <alignment/>
      <protection locked="0"/>
    </xf>
    <xf numFmtId="3" fontId="12" fillId="2" borderId="58" xfId="0" applyNumberFormat="1" applyFont="1" applyFill="1" applyBorder="1" applyAlignment="1" applyProtection="1">
      <alignment/>
      <protection locked="0"/>
    </xf>
    <xf numFmtId="3" fontId="12" fillId="2" borderId="59" xfId="0" applyNumberFormat="1" applyFont="1" applyFill="1" applyBorder="1" applyAlignment="1" applyProtection="1">
      <alignment/>
      <protection locked="0"/>
    </xf>
    <xf numFmtId="3" fontId="0" fillId="2" borderId="83" xfId="0" applyNumberFormat="1" applyFill="1" applyBorder="1" applyAlignment="1" applyProtection="1">
      <alignment/>
      <protection locked="0"/>
    </xf>
    <xf numFmtId="3" fontId="0" fillId="2" borderId="84" xfId="0" applyNumberFormat="1" applyFill="1" applyBorder="1" applyAlignment="1" applyProtection="1">
      <alignment/>
      <protection locked="0"/>
    </xf>
    <xf numFmtId="4" fontId="0" fillId="2" borderId="84" xfId="0" applyNumberFormat="1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/>
      <protection locked="0"/>
    </xf>
    <xf numFmtId="182" fontId="31" fillId="2" borderId="62" xfId="0" applyNumberFormat="1" applyFont="1" applyFill="1" applyBorder="1" applyAlignment="1" applyProtection="1">
      <alignment horizontal="center"/>
      <protection locked="0"/>
    </xf>
    <xf numFmtId="182" fontId="31" fillId="2" borderId="46" xfId="0" applyNumberFormat="1" applyFont="1" applyFill="1" applyBorder="1" applyAlignment="1" applyProtection="1">
      <alignment horizontal="center"/>
      <protection locked="0"/>
    </xf>
    <xf numFmtId="182" fontId="6" fillId="2" borderId="50" xfId="0" applyNumberFormat="1" applyFont="1" applyFill="1" applyBorder="1" applyAlignment="1" applyProtection="1">
      <alignment horizontal="center"/>
      <protection locked="0"/>
    </xf>
    <xf numFmtId="182" fontId="8" fillId="2" borderId="46" xfId="0" applyNumberFormat="1" applyFont="1" applyFill="1" applyBorder="1" applyAlignment="1" applyProtection="1">
      <alignment horizontal="right"/>
      <protection locked="0"/>
    </xf>
    <xf numFmtId="182" fontId="8" fillId="2" borderId="68" xfId="0" applyNumberFormat="1" applyFont="1" applyFill="1" applyBorder="1" applyAlignment="1" applyProtection="1">
      <alignment horizontal="right"/>
      <protection locked="0"/>
    </xf>
    <xf numFmtId="3" fontId="0" fillId="2" borderId="80" xfId="0" applyNumberFormat="1" applyFill="1" applyBorder="1" applyAlignment="1">
      <alignment horizontal="right"/>
    </xf>
    <xf numFmtId="3" fontId="0" fillId="2" borderId="77" xfId="0" applyNumberFormat="1" applyFill="1" applyBorder="1" applyAlignment="1">
      <alignment horizontal="right"/>
    </xf>
    <xf numFmtId="185" fontId="12" fillId="2" borderId="64" xfId="0" applyNumberFormat="1" applyFont="1" applyFill="1" applyBorder="1" applyAlignment="1" applyProtection="1">
      <alignment horizontal="center"/>
      <protection locked="0"/>
    </xf>
    <xf numFmtId="182" fontId="8" fillId="2" borderId="4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externalLink" Target="externalLinks/externalLink71.xml" /><Relationship Id="rId85" Type="http://schemas.openxmlformats.org/officeDocument/2006/relationships/externalLink" Target="externalLinks/externalLink72.xml" /><Relationship Id="rId86" Type="http://schemas.openxmlformats.org/officeDocument/2006/relationships/externalLink" Target="externalLinks/externalLink73.xml" /><Relationship Id="rId87" Type="http://schemas.openxmlformats.org/officeDocument/2006/relationships/externalLink" Target="externalLinks/externalLink74.xml" /><Relationship Id="rId88" Type="http://schemas.openxmlformats.org/officeDocument/2006/relationships/externalLink" Target="externalLinks/externalLink75.xml" /><Relationship Id="rId89" Type="http://schemas.openxmlformats.org/officeDocument/2006/relationships/externalLink" Target="externalLinks/externalLink76.xml" /><Relationship Id="rId90" Type="http://schemas.openxmlformats.org/officeDocument/2006/relationships/externalLink" Target="externalLinks/externalLink77.xml" /><Relationship Id="rId91" Type="http://schemas.openxmlformats.org/officeDocument/2006/relationships/externalLink" Target="externalLinks/externalLink7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Janvier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2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2014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3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Février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106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606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8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906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0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106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2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706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BLET1415_02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BLED1415_02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ORGE1415_02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AVOI1415_02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SEIG1415_02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Trit1415_02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MAIS1415_02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210\Sorg1415_02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101201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201201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3012015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3012015_bi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401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401201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501201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601201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501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701201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7012015_bi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601201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801201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09012015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001201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101201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201201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2012015_bi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301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406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210\prevreg1701201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102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202201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3022015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3022015_bi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402201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4022015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502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6022015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502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406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7022015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7022015_bi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6022015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802201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902201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002201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102201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2022015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2022015_bi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302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506201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7022015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BLET1415_0304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BLED1415_030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ORGE1415_030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AVOI1415_030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SEIG1415_030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Trit1415_030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MAIS1415_0304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Sorg1415_0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6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5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8">
          <cell r="F8">
            <v>2165</v>
          </cell>
          <cell r="H8">
            <v>10675</v>
          </cell>
        </row>
        <row r="9">
          <cell r="F9">
            <v>109200</v>
          </cell>
          <cell r="H9">
            <v>631000</v>
          </cell>
        </row>
        <row r="10">
          <cell r="F10">
            <v>480</v>
          </cell>
          <cell r="H10">
            <v>2140</v>
          </cell>
        </row>
        <row r="13">
          <cell r="F13">
            <v>17140</v>
          </cell>
          <cell r="H13">
            <v>95455</v>
          </cell>
        </row>
        <row r="14">
          <cell r="F14">
            <v>1855</v>
          </cell>
          <cell r="H14">
            <v>8075</v>
          </cell>
        </row>
        <row r="15">
          <cell r="F15">
            <v>18255</v>
          </cell>
          <cell r="H15">
            <v>93075</v>
          </cell>
        </row>
        <row r="18">
          <cell r="F18">
            <v>317355</v>
          </cell>
          <cell r="H18">
            <v>2299640</v>
          </cell>
        </row>
        <row r="19">
          <cell r="F19">
            <v>5190</v>
          </cell>
          <cell r="H19">
            <v>22850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9">
          <cell r="F9">
            <v>258000</v>
          </cell>
          <cell r="H9">
            <v>1880000</v>
          </cell>
        </row>
        <row r="10">
          <cell r="F10">
            <v>850</v>
          </cell>
          <cell r="H10">
            <v>4250</v>
          </cell>
        </row>
        <row r="13">
          <cell r="F13">
            <v>151400</v>
          </cell>
          <cell r="H13">
            <v>853000</v>
          </cell>
        </row>
        <row r="14">
          <cell r="F14">
            <v>4290</v>
          </cell>
          <cell r="H14">
            <v>15900</v>
          </cell>
        </row>
        <row r="15">
          <cell r="F15">
            <v>13400</v>
          </cell>
          <cell r="H15">
            <v>73500</v>
          </cell>
        </row>
        <row r="18">
          <cell r="F18">
            <v>17000</v>
          </cell>
          <cell r="H18">
            <v>125000</v>
          </cell>
        </row>
        <row r="19">
          <cell r="F19">
            <v>460</v>
          </cell>
          <cell r="H19">
            <v>2300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</row>
        <row r="10">
          <cell r="F10">
            <v>230</v>
          </cell>
          <cell r="H10">
            <v>1035</v>
          </cell>
        </row>
        <row r="13">
          <cell r="F13">
            <v>4300</v>
          </cell>
          <cell r="H13">
            <v>25700</v>
          </cell>
        </row>
        <row r="14">
          <cell r="F14">
            <v>600</v>
          </cell>
          <cell r="H14">
            <v>2700</v>
          </cell>
        </row>
        <row r="15">
          <cell r="F15">
            <v>1850</v>
          </cell>
          <cell r="H15">
            <v>9000</v>
          </cell>
        </row>
        <row r="18">
          <cell r="F18">
            <v>131000</v>
          </cell>
          <cell r="H18">
            <v>1300000</v>
          </cell>
        </row>
        <row r="19">
          <cell r="F19">
            <v>970</v>
          </cell>
          <cell r="H19">
            <v>8250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</row>
        <row r="10">
          <cell r="F10">
            <v>219</v>
          </cell>
          <cell r="H10">
            <v>958.4</v>
          </cell>
        </row>
        <row r="13">
          <cell r="F13">
            <v>71361</v>
          </cell>
          <cell r="H13">
            <v>507684.5</v>
          </cell>
        </row>
        <row r="14">
          <cell r="F14">
            <v>10790</v>
          </cell>
          <cell r="H14">
            <v>61010.5</v>
          </cell>
        </row>
        <row r="15">
          <cell r="F15">
            <v>55717</v>
          </cell>
          <cell r="H15">
            <v>363041.2</v>
          </cell>
        </row>
        <row r="18">
          <cell r="F18">
            <v>95800</v>
          </cell>
          <cell r="H18">
            <v>784589.8997610402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8">
          <cell r="F8">
            <v>24045</v>
          </cell>
          <cell r="H8">
            <v>154500</v>
          </cell>
        </row>
        <row r="9">
          <cell r="F9">
            <v>338540</v>
          </cell>
          <cell r="H9">
            <v>2296425</v>
          </cell>
        </row>
        <row r="10">
          <cell r="F10">
            <v>765</v>
          </cell>
          <cell r="H10">
            <v>4150</v>
          </cell>
        </row>
        <row r="13">
          <cell r="F13">
            <v>50360</v>
          </cell>
          <cell r="H13">
            <v>308040</v>
          </cell>
        </row>
        <row r="14">
          <cell r="F14">
            <v>5320</v>
          </cell>
          <cell r="H14">
            <v>27155</v>
          </cell>
        </row>
        <row r="15">
          <cell r="F15">
            <v>44735</v>
          </cell>
          <cell r="H15">
            <v>258740</v>
          </cell>
        </row>
        <row r="18">
          <cell r="F18">
            <v>168845</v>
          </cell>
          <cell r="H18">
            <v>1300200</v>
          </cell>
        </row>
        <row r="19">
          <cell r="F19">
            <v>2120</v>
          </cell>
          <cell r="H19">
            <v>12590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8">
          <cell r="F8">
            <v>79000</v>
          </cell>
          <cell r="H8">
            <v>525000</v>
          </cell>
        </row>
        <row r="9">
          <cell r="F9">
            <v>655000</v>
          </cell>
          <cell r="H9">
            <v>4653000</v>
          </cell>
        </row>
        <row r="10">
          <cell r="F10">
            <v>7700</v>
          </cell>
          <cell r="H10">
            <v>45000</v>
          </cell>
        </row>
        <row r="13">
          <cell r="F13">
            <v>264900</v>
          </cell>
          <cell r="H13">
            <v>1739000</v>
          </cell>
        </row>
        <row r="14">
          <cell r="F14">
            <v>11000</v>
          </cell>
          <cell r="H14">
            <v>53500</v>
          </cell>
        </row>
        <row r="15">
          <cell r="F15">
            <v>26500</v>
          </cell>
          <cell r="H15">
            <v>140000</v>
          </cell>
        </row>
        <row r="18">
          <cell r="F18">
            <v>168500</v>
          </cell>
          <cell r="H18">
            <v>1596500</v>
          </cell>
        </row>
        <row r="19">
          <cell r="F19">
            <v>9200</v>
          </cell>
          <cell r="H19">
            <v>55000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8">
          <cell r="F8">
            <v>3500</v>
          </cell>
          <cell r="H8">
            <v>23100</v>
          </cell>
        </row>
        <row r="9">
          <cell r="F9">
            <v>236000</v>
          </cell>
          <cell r="H9">
            <v>1982400</v>
          </cell>
        </row>
        <row r="10">
          <cell r="F10">
            <v>380</v>
          </cell>
          <cell r="H10">
            <v>2470</v>
          </cell>
        </row>
        <row r="13">
          <cell r="F13">
            <v>70250</v>
          </cell>
          <cell r="H13">
            <v>502180</v>
          </cell>
        </row>
        <row r="14">
          <cell r="F14">
            <v>2480</v>
          </cell>
          <cell r="H14">
            <v>14880</v>
          </cell>
        </row>
        <row r="15">
          <cell r="F15">
            <v>1380</v>
          </cell>
          <cell r="H15">
            <v>8970</v>
          </cell>
        </row>
        <row r="18">
          <cell r="F18">
            <v>50600</v>
          </cell>
          <cell r="H18">
            <v>490820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8">
          <cell r="F8">
            <v>34265</v>
          </cell>
          <cell r="H8">
            <v>198409</v>
          </cell>
        </row>
        <row r="9">
          <cell r="F9">
            <v>391080</v>
          </cell>
          <cell r="H9">
            <v>2589499</v>
          </cell>
        </row>
        <row r="10">
          <cell r="F10">
            <v>625</v>
          </cell>
          <cell r="H10">
            <v>3507</v>
          </cell>
        </row>
        <row r="13">
          <cell r="F13">
            <v>98100</v>
          </cell>
          <cell r="H13">
            <v>584865</v>
          </cell>
        </row>
        <row r="14">
          <cell r="F14">
            <v>4550</v>
          </cell>
          <cell r="H14">
            <v>16518</v>
          </cell>
        </row>
        <row r="15">
          <cell r="F15">
            <v>21950</v>
          </cell>
          <cell r="H15">
            <v>99930</v>
          </cell>
        </row>
        <row r="18">
          <cell r="F18">
            <v>202850</v>
          </cell>
          <cell r="H18">
            <v>1661179</v>
          </cell>
        </row>
        <row r="19">
          <cell r="F19">
            <v>5310</v>
          </cell>
          <cell r="H19">
            <v>27790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8">
          <cell r="F8">
            <v>600</v>
          </cell>
          <cell r="H8">
            <v>3282</v>
          </cell>
        </row>
        <row r="9">
          <cell r="F9">
            <v>266700</v>
          </cell>
          <cell r="H9">
            <v>2334158.4</v>
          </cell>
        </row>
        <row r="10">
          <cell r="F10">
            <v>85</v>
          </cell>
          <cell r="H10">
            <v>425</v>
          </cell>
        </row>
        <row r="13">
          <cell r="F13">
            <v>49400</v>
          </cell>
          <cell r="H13">
            <v>375094.20000000007</v>
          </cell>
        </row>
        <row r="14">
          <cell r="F14">
            <v>2400</v>
          </cell>
          <cell r="H14">
            <v>13392</v>
          </cell>
        </row>
        <row r="15">
          <cell r="F15">
            <v>1000</v>
          </cell>
          <cell r="H15">
            <v>5170</v>
          </cell>
        </row>
        <row r="18">
          <cell r="F18">
            <v>12600</v>
          </cell>
          <cell r="H18">
            <v>88200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8">
          <cell r="F8">
            <v>400</v>
          </cell>
          <cell r="H8">
            <v>2280</v>
          </cell>
        </row>
        <row r="9">
          <cell r="F9">
            <v>203700</v>
          </cell>
          <cell r="H9">
            <v>1561509.9999999998</v>
          </cell>
        </row>
        <row r="10">
          <cell r="F10">
            <v>300</v>
          </cell>
          <cell r="H10">
            <v>1525</v>
          </cell>
        </row>
        <row r="13">
          <cell r="F13">
            <v>43000</v>
          </cell>
          <cell r="H13">
            <v>301241.3953488372</v>
          </cell>
        </row>
        <row r="14">
          <cell r="F14">
            <v>7850</v>
          </cell>
          <cell r="H14">
            <v>44810</v>
          </cell>
        </row>
        <row r="15">
          <cell r="F15">
            <v>8350</v>
          </cell>
          <cell r="H15">
            <v>48180</v>
          </cell>
        </row>
        <row r="18">
          <cell r="F18">
            <v>23000</v>
          </cell>
          <cell r="H18">
            <v>195500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8">
          <cell r="F8">
            <v>80147</v>
          </cell>
          <cell r="H8">
            <v>395000</v>
          </cell>
        </row>
        <row r="9">
          <cell r="F9">
            <v>271463</v>
          </cell>
          <cell r="H9">
            <v>1451560</v>
          </cell>
        </row>
        <row r="10">
          <cell r="F10">
            <v>1387</v>
          </cell>
          <cell r="H10">
            <v>5348</v>
          </cell>
        </row>
        <row r="13">
          <cell r="F13">
            <v>87790</v>
          </cell>
          <cell r="H13">
            <v>423948</v>
          </cell>
        </row>
        <row r="14">
          <cell r="F14">
            <v>5799</v>
          </cell>
          <cell r="H14">
            <v>19085</v>
          </cell>
        </row>
        <row r="15">
          <cell r="F15">
            <v>46772</v>
          </cell>
          <cell r="H15">
            <v>208072</v>
          </cell>
        </row>
        <row r="18">
          <cell r="F18">
            <v>173721</v>
          </cell>
          <cell r="H18">
            <v>1344154</v>
          </cell>
        </row>
        <row r="19">
          <cell r="F19">
            <v>18165</v>
          </cell>
          <cell r="H19">
            <v>92867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9">
          <cell r="F9">
            <v>139200</v>
          </cell>
          <cell r="H9">
            <v>872041</v>
          </cell>
        </row>
        <row r="10">
          <cell r="F10">
            <v>6040</v>
          </cell>
          <cell r="H10">
            <v>26661</v>
          </cell>
        </row>
        <row r="13">
          <cell r="F13">
            <v>36340</v>
          </cell>
          <cell r="H13">
            <v>198894</v>
          </cell>
        </row>
        <row r="14">
          <cell r="F14">
            <v>5070</v>
          </cell>
          <cell r="H14">
            <v>18385</v>
          </cell>
        </row>
        <row r="15">
          <cell r="F15">
            <v>73900</v>
          </cell>
          <cell r="H15">
            <v>371550</v>
          </cell>
        </row>
        <row r="18">
          <cell r="F18">
            <v>54100</v>
          </cell>
          <cell r="H18">
            <v>453142</v>
          </cell>
        </row>
        <row r="19">
          <cell r="F19">
            <v>475</v>
          </cell>
          <cell r="H19">
            <v>3540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8">
          <cell r="F8">
            <v>63600</v>
          </cell>
          <cell r="H8">
            <v>271840</v>
          </cell>
        </row>
        <row r="9">
          <cell r="F9">
            <v>13600</v>
          </cell>
          <cell r="H9">
            <v>71100</v>
          </cell>
        </row>
        <row r="10">
          <cell r="F10">
            <v>1900</v>
          </cell>
          <cell r="H10">
            <v>6572</v>
          </cell>
        </row>
        <row r="13">
          <cell r="F13">
            <v>11750</v>
          </cell>
          <cell r="H13">
            <v>51765</v>
          </cell>
        </row>
        <row r="14">
          <cell r="F14">
            <v>2200</v>
          </cell>
          <cell r="H14">
            <v>8253</v>
          </cell>
        </row>
        <row r="15">
          <cell r="F15">
            <v>6600</v>
          </cell>
          <cell r="H15">
            <v>28815</v>
          </cell>
        </row>
        <row r="18">
          <cell r="F18">
            <v>4800</v>
          </cell>
          <cell r="H18">
            <v>23900</v>
          </cell>
        </row>
        <row r="19">
          <cell r="F19">
            <v>2300</v>
          </cell>
          <cell r="H19">
            <v>11400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D168">
            <v>472450.8</v>
          </cell>
          <cell r="AI168">
            <v>552467.4</v>
          </cell>
        </row>
        <row r="169">
          <cell r="AD169">
            <v>441538.5</v>
          </cell>
          <cell r="AI169">
            <v>627778.2</v>
          </cell>
        </row>
        <row r="170">
          <cell r="AD170">
            <v>1494125.8</v>
          </cell>
          <cell r="AI170">
            <v>1996908.1</v>
          </cell>
        </row>
        <row r="171">
          <cell r="AD171">
            <v>315530</v>
          </cell>
          <cell r="AI171">
            <v>380837.4</v>
          </cell>
        </row>
        <row r="172">
          <cell r="AD172">
            <v>1800871.2</v>
          </cell>
          <cell r="AI172">
            <v>2457114.5</v>
          </cell>
        </row>
        <row r="173">
          <cell r="AD173">
            <v>3755347.8</v>
          </cell>
          <cell r="AI173">
            <v>4673562.5</v>
          </cell>
        </row>
        <row r="174">
          <cell r="AD174">
            <v>552442.7</v>
          </cell>
          <cell r="AI174">
            <v>584148.3</v>
          </cell>
        </row>
        <row r="175">
          <cell r="AD175">
            <v>33925</v>
          </cell>
          <cell r="AI175">
            <v>35621.9</v>
          </cell>
        </row>
        <row r="176">
          <cell r="AD176">
            <v>2592306.9</v>
          </cell>
          <cell r="AI176">
            <v>3115448.2</v>
          </cell>
        </row>
        <row r="177">
          <cell r="AD177">
            <v>1272335.3</v>
          </cell>
          <cell r="AI177">
            <v>1634916.3</v>
          </cell>
        </row>
        <row r="178">
          <cell r="AD178">
            <v>290284.4</v>
          </cell>
          <cell r="AI178">
            <v>324025.7</v>
          </cell>
        </row>
        <row r="179">
          <cell r="AD179">
            <v>1608154.2</v>
          </cell>
          <cell r="AI179">
            <v>1717020.9</v>
          </cell>
        </row>
        <row r="180">
          <cell r="AD180">
            <v>1672220.9</v>
          </cell>
          <cell r="AI180">
            <v>1969192.2</v>
          </cell>
        </row>
        <row r="181">
          <cell r="AD181">
            <v>3035154.2</v>
          </cell>
          <cell r="AI181">
            <v>4422018</v>
          </cell>
        </row>
        <row r="182">
          <cell r="AD182">
            <v>1342961.7</v>
          </cell>
          <cell r="AI182">
            <v>1877117.9</v>
          </cell>
        </row>
        <row r="183">
          <cell r="AD183">
            <v>2077618.4</v>
          </cell>
          <cell r="AI183">
            <v>2421752</v>
          </cell>
        </row>
        <row r="184">
          <cell r="AD184">
            <v>1530524.8</v>
          </cell>
          <cell r="AI184">
            <v>2389381.1</v>
          </cell>
        </row>
        <row r="185">
          <cell r="AD185">
            <v>1070916.6</v>
          </cell>
          <cell r="AI185">
            <v>1338178.3</v>
          </cell>
        </row>
        <row r="186">
          <cell r="AD186">
            <v>1193766.8</v>
          </cell>
          <cell r="AI186">
            <v>1448858</v>
          </cell>
        </row>
        <row r="187">
          <cell r="AD187">
            <v>41297.6</v>
          </cell>
          <cell r="AI187">
            <v>45782.2</v>
          </cell>
        </row>
      </sheetData>
      <sheetData sheetId="1">
        <row r="168">
          <cell r="AD168">
            <v>2687.6</v>
          </cell>
          <cell r="AI168">
            <v>3565.2</v>
          </cell>
        </row>
        <row r="169">
          <cell r="AD169">
            <v>377.8</v>
          </cell>
          <cell r="AI169">
            <v>436.9</v>
          </cell>
        </row>
        <row r="170">
          <cell r="AD170">
            <v>1051.8</v>
          </cell>
          <cell r="AI170">
            <v>2017.2</v>
          </cell>
        </row>
        <row r="171">
          <cell r="AD171">
            <v>25.9</v>
          </cell>
          <cell r="AI171">
            <v>25.9</v>
          </cell>
        </row>
        <row r="172">
          <cell r="AD172">
            <v>3.4</v>
          </cell>
          <cell r="AI172">
            <v>3.4</v>
          </cell>
        </row>
        <row r="173">
          <cell r="AD173">
            <v>29.2</v>
          </cell>
          <cell r="AI173">
            <v>142.5</v>
          </cell>
        </row>
        <row r="174">
          <cell r="AD174">
            <v>37662.8</v>
          </cell>
          <cell r="AI174">
            <v>41787.3</v>
          </cell>
        </row>
        <row r="175">
          <cell r="AD175">
            <v>175978.6</v>
          </cell>
          <cell r="AI175">
            <v>179836.4</v>
          </cell>
        </row>
        <row r="176">
          <cell r="AD176">
            <v>415.1</v>
          </cell>
          <cell r="AI176">
            <v>700.1</v>
          </cell>
        </row>
        <row r="177">
          <cell r="AD177">
            <v>0</v>
          </cell>
          <cell r="AI177">
            <v>102.3</v>
          </cell>
        </row>
        <row r="178">
          <cell r="AD178">
            <v>0</v>
          </cell>
          <cell r="AI178">
            <v>0</v>
          </cell>
        </row>
        <row r="179">
          <cell r="AD179">
            <v>707.1</v>
          </cell>
          <cell r="AI179">
            <v>707.1</v>
          </cell>
        </row>
        <row r="180">
          <cell r="AD180">
            <v>122355</v>
          </cell>
          <cell r="AI180">
            <v>154806.2</v>
          </cell>
        </row>
        <row r="181">
          <cell r="AD181">
            <v>339413.2</v>
          </cell>
          <cell r="AI181">
            <v>528656.2</v>
          </cell>
        </row>
        <row r="182">
          <cell r="AD182">
            <v>19509.4</v>
          </cell>
          <cell r="AI182">
            <v>27635.3</v>
          </cell>
        </row>
        <row r="183">
          <cell r="AD183">
            <v>170118</v>
          </cell>
          <cell r="AI183">
            <v>203379</v>
          </cell>
        </row>
        <row r="184">
          <cell r="AD184">
            <v>652.7</v>
          </cell>
          <cell r="AI184">
            <v>1057.1</v>
          </cell>
        </row>
        <row r="185">
          <cell r="AD185">
            <v>1885.5</v>
          </cell>
          <cell r="AI185">
            <v>2272.7</v>
          </cell>
        </row>
        <row r="186">
          <cell r="AD186">
            <v>303637.6</v>
          </cell>
          <cell r="AI186">
            <v>405529.1</v>
          </cell>
        </row>
        <row r="187">
          <cell r="AD187">
            <v>246865.8</v>
          </cell>
          <cell r="AI187">
            <v>267384.5</v>
          </cell>
        </row>
      </sheetData>
      <sheetData sheetId="2">
        <row r="168">
          <cell r="AD168">
            <v>45729.2</v>
          </cell>
          <cell r="AI168">
            <v>51469.8</v>
          </cell>
        </row>
        <row r="169">
          <cell r="AD169">
            <v>56505.2</v>
          </cell>
          <cell r="AI169">
            <v>71878.9</v>
          </cell>
        </row>
        <row r="170">
          <cell r="AD170">
            <v>747020.9</v>
          </cell>
          <cell r="AI170">
            <v>904172.7</v>
          </cell>
        </row>
        <row r="171">
          <cell r="AD171">
            <v>77489.8</v>
          </cell>
          <cell r="AI171">
            <v>89547</v>
          </cell>
        </row>
        <row r="172">
          <cell r="AD172">
            <v>279390.9</v>
          </cell>
          <cell r="AI172">
            <v>344488.9</v>
          </cell>
        </row>
        <row r="173">
          <cell r="AD173">
            <v>627514.1</v>
          </cell>
          <cell r="AI173">
            <v>682877.1</v>
          </cell>
        </row>
        <row r="174">
          <cell r="AD174">
            <v>106434.9</v>
          </cell>
          <cell r="AI174">
            <v>114149.3</v>
          </cell>
        </row>
        <row r="175">
          <cell r="AD175">
            <v>15569.1</v>
          </cell>
          <cell r="AI175">
            <v>16689</v>
          </cell>
        </row>
        <row r="176">
          <cell r="AD176">
            <v>1501968.8</v>
          </cell>
          <cell r="AI176">
            <v>1643646.2</v>
          </cell>
        </row>
        <row r="177">
          <cell r="AD177">
            <v>586728.6</v>
          </cell>
          <cell r="AI177">
            <v>708852.2</v>
          </cell>
        </row>
        <row r="178">
          <cell r="AD178">
            <v>6261.5</v>
          </cell>
          <cell r="AI178">
            <v>7050</v>
          </cell>
        </row>
        <row r="179">
          <cell r="AD179">
            <v>313386.7</v>
          </cell>
          <cell r="AI179">
            <v>328900</v>
          </cell>
        </row>
        <row r="180">
          <cell r="AD180">
            <v>157128.6</v>
          </cell>
          <cell r="AI180">
            <v>181966.8</v>
          </cell>
        </row>
        <row r="181">
          <cell r="AD181">
            <v>1283963.3</v>
          </cell>
          <cell r="AI181">
            <v>1585130.1</v>
          </cell>
        </row>
        <row r="182">
          <cell r="AD182">
            <v>403001.4</v>
          </cell>
          <cell r="AI182">
            <v>472952.3</v>
          </cell>
        </row>
        <row r="183">
          <cell r="AD183">
            <v>447703.7</v>
          </cell>
          <cell r="AI183">
            <v>490610.4</v>
          </cell>
        </row>
        <row r="184">
          <cell r="AD184">
            <v>252304.9</v>
          </cell>
          <cell r="AI184">
            <v>323031.2</v>
          </cell>
        </row>
        <row r="185">
          <cell r="AD185">
            <v>173592.4</v>
          </cell>
          <cell r="AI185">
            <v>215161.2</v>
          </cell>
        </row>
        <row r="186">
          <cell r="AD186">
            <v>161280.8</v>
          </cell>
          <cell r="AI186">
            <v>188128.6</v>
          </cell>
        </row>
        <row r="187">
          <cell r="AD187">
            <v>20331.9</v>
          </cell>
          <cell r="AI187">
            <v>21880.9</v>
          </cell>
        </row>
      </sheetData>
      <sheetData sheetId="3">
        <row r="168">
          <cell r="AD168">
            <v>1686208.4</v>
          </cell>
          <cell r="AI168">
            <v>2021176.9</v>
          </cell>
        </row>
        <row r="169">
          <cell r="AD169">
            <v>262806.1</v>
          </cell>
          <cell r="AI169">
            <v>349400</v>
          </cell>
        </row>
        <row r="170">
          <cell r="AD170">
            <v>303941.8</v>
          </cell>
          <cell r="AI170">
            <v>369283.5</v>
          </cell>
        </row>
        <row r="171">
          <cell r="AD171">
            <v>187873.4</v>
          </cell>
          <cell r="AI171">
            <v>215095.7</v>
          </cell>
        </row>
        <row r="172">
          <cell r="AD172">
            <v>116392.4</v>
          </cell>
          <cell r="AI172">
            <v>179270.6</v>
          </cell>
        </row>
        <row r="173">
          <cell r="AD173">
            <v>376644.6</v>
          </cell>
          <cell r="AI173">
            <v>443079.3</v>
          </cell>
        </row>
        <row r="174">
          <cell r="AD174">
            <v>861586.3</v>
          </cell>
          <cell r="AI174">
            <v>960777.6</v>
          </cell>
        </row>
        <row r="175">
          <cell r="AD175">
            <v>26254.1</v>
          </cell>
          <cell r="AI175">
            <v>31446.2</v>
          </cell>
        </row>
        <row r="176">
          <cell r="AD176">
            <v>325671.8</v>
          </cell>
          <cell r="AI176">
            <v>349314.7</v>
          </cell>
        </row>
        <row r="177">
          <cell r="AD177">
            <v>114604.8</v>
          </cell>
          <cell r="AI177">
            <v>132298.1</v>
          </cell>
        </row>
        <row r="178">
          <cell r="AD178">
            <v>910258.5</v>
          </cell>
          <cell r="AI178">
            <v>1235142.1</v>
          </cell>
        </row>
        <row r="179">
          <cell r="AD179">
            <v>558597.3</v>
          </cell>
          <cell r="AI179">
            <v>593598.1</v>
          </cell>
        </row>
        <row r="180">
          <cell r="AD180">
            <v>924061.7</v>
          </cell>
          <cell r="AI180">
            <v>1171441.9</v>
          </cell>
        </row>
        <row r="181">
          <cell r="AD181">
            <v>889609.2</v>
          </cell>
          <cell r="AI181">
            <v>1252544.4</v>
          </cell>
        </row>
        <row r="182">
          <cell r="AD182">
            <v>353478.7</v>
          </cell>
          <cell r="AI182">
            <v>408193.2</v>
          </cell>
        </row>
        <row r="183">
          <cell r="AD183">
            <v>1161012.1</v>
          </cell>
          <cell r="AI183">
            <v>1453931.3</v>
          </cell>
        </row>
        <row r="184">
          <cell r="AD184">
            <v>52149.1</v>
          </cell>
          <cell r="AI184">
            <v>72141.1</v>
          </cell>
        </row>
        <row r="185">
          <cell r="AD185">
            <v>105977.2</v>
          </cell>
          <cell r="AI185">
            <v>135396.6</v>
          </cell>
        </row>
        <row r="186">
          <cell r="AD186">
            <v>789945</v>
          </cell>
          <cell r="AI186">
            <v>1079294.4</v>
          </cell>
        </row>
        <row r="187">
          <cell r="AD187">
            <v>16108.3</v>
          </cell>
          <cell r="AI187">
            <v>16977.7</v>
          </cell>
        </row>
      </sheetData>
      <sheetData sheetId="4">
        <row r="168">
          <cell r="AD168">
            <v>407</v>
          </cell>
          <cell r="AI168">
            <v>423.1</v>
          </cell>
        </row>
        <row r="169">
          <cell r="AD169">
            <v>5121.5</v>
          </cell>
          <cell r="AI169">
            <v>5579.6</v>
          </cell>
        </row>
        <row r="170">
          <cell r="AD170">
            <v>4468.6</v>
          </cell>
          <cell r="AI170">
            <v>5631.5</v>
          </cell>
        </row>
        <row r="171">
          <cell r="AD171">
            <v>3975.3</v>
          </cell>
          <cell r="AI171">
            <v>4896.1</v>
          </cell>
        </row>
        <row r="172">
          <cell r="AD172">
            <v>838.7</v>
          </cell>
          <cell r="AI172">
            <v>838.7</v>
          </cell>
        </row>
        <row r="173">
          <cell r="AD173">
            <v>2796.4</v>
          </cell>
          <cell r="AI173">
            <v>2913.2</v>
          </cell>
        </row>
        <row r="174">
          <cell r="AD174">
            <v>4986</v>
          </cell>
          <cell r="AI174">
            <v>5023</v>
          </cell>
        </row>
        <row r="175">
          <cell r="AD175">
            <v>516.4</v>
          </cell>
          <cell r="AI175">
            <v>533.4</v>
          </cell>
        </row>
        <row r="176">
          <cell r="AD176">
            <v>551.9</v>
          </cell>
          <cell r="AI176">
            <v>844.6</v>
          </cell>
        </row>
        <row r="177">
          <cell r="AD177">
            <v>398.9</v>
          </cell>
          <cell r="AI177">
            <v>1089.4</v>
          </cell>
        </row>
        <row r="178">
          <cell r="AD178">
            <v>565.2</v>
          </cell>
          <cell r="AI178">
            <v>596</v>
          </cell>
        </row>
        <row r="179">
          <cell r="AD179">
            <v>250</v>
          </cell>
          <cell r="AI179">
            <v>250</v>
          </cell>
        </row>
        <row r="180">
          <cell r="AD180">
            <v>2799.1</v>
          </cell>
          <cell r="AI180">
            <v>2890</v>
          </cell>
        </row>
        <row r="181">
          <cell r="AD181">
            <v>18151.9</v>
          </cell>
          <cell r="AI181">
            <v>24438</v>
          </cell>
        </row>
        <row r="182">
          <cell r="AD182">
            <v>1398</v>
          </cell>
          <cell r="AI182">
            <v>1682.4</v>
          </cell>
        </row>
        <row r="183">
          <cell r="AD183">
            <v>943.6</v>
          </cell>
          <cell r="AI183">
            <v>976.1</v>
          </cell>
        </row>
        <row r="184">
          <cell r="AD184">
            <v>290.7</v>
          </cell>
          <cell r="AI184">
            <v>349.5</v>
          </cell>
        </row>
        <row r="185">
          <cell r="AD185">
            <v>556.5</v>
          </cell>
          <cell r="AI185">
            <v>588.6</v>
          </cell>
        </row>
        <row r="186">
          <cell r="AD186">
            <v>1369.3</v>
          </cell>
          <cell r="AI186">
            <v>1382.8</v>
          </cell>
        </row>
        <row r="187">
          <cell r="AD187">
            <v>409.6</v>
          </cell>
          <cell r="AI187">
            <v>421.8</v>
          </cell>
        </row>
      </sheetData>
      <sheetData sheetId="5">
        <row r="168">
          <cell r="AD168">
            <v>2453.7</v>
          </cell>
          <cell r="AI168">
            <v>2676.4</v>
          </cell>
        </row>
        <row r="169">
          <cell r="AD169">
            <v>5774.8</v>
          </cell>
          <cell r="AI169">
            <v>6417.1</v>
          </cell>
        </row>
        <row r="170">
          <cell r="AD170">
            <v>19306.2</v>
          </cell>
          <cell r="AI170">
            <v>23037.9</v>
          </cell>
        </row>
        <row r="171">
          <cell r="AD171">
            <v>2090.2</v>
          </cell>
          <cell r="AI171">
            <v>2244.7</v>
          </cell>
        </row>
        <row r="172">
          <cell r="AD172">
            <v>11251.6</v>
          </cell>
          <cell r="AI172">
            <v>13417</v>
          </cell>
        </row>
        <row r="173">
          <cell r="AD173">
            <v>18323.3</v>
          </cell>
          <cell r="AI173">
            <v>20764.1</v>
          </cell>
        </row>
        <row r="174">
          <cell r="AD174">
            <v>3019.1</v>
          </cell>
          <cell r="AI174">
            <v>3313.5</v>
          </cell>
        </row>
        <row r="175">
          <cell r="AD175">
            <v>314.3</v>
          </cell>
          <cell r="AI175">
            <v>314.3</v>
          </cell>
        </row>
        <row r="176">
          <cell r="AD176">
            <v>19360.5</v>
          </cell>
          <cell r="AI176">
            <v>21636.9</v>
          </cell>
        </row>
        <row r="177">
          <cell r="AD177">
            <v>5691.2</v>
          </cell>
          <cell r="AI177">
            <v>6779.1</v>
          </cell>
        </row>
        <row r="178">
          <cell r="AD178">
            <v>435.7</v>
          </cell>
          <cell r="AI178">
            <v>480.2</v>
          </cell>
        </row>
        <row r="179">
          <cell r="AD179">
            <v>38718.8</v>
          </cell>
          <cell r="AI179">
            <v>39673.8</v>
          </cell>
        </row>
        <row r="180">
          <cell r="AD180">
            <v>12727.3</v>
          </cell>
          <cell r="AI180">
            <v>14547.3</v>
          </cell>
        </row>
        <row r="181">
          <cell r="AD181">
            <v>22827.3</v>
          </cell>
          <cell r="AI181">
            <v>30779.9</v>
          </cell>
        </row>
        <row r="182">
          <cell r="AD182">
            <v>10314.9</v>
          </cell>
          <cell r="AI182">
            <v>11571.4</v>
          </cell>
        </row>
        <row r="183">
          <cell r="AD183">
            <v>5621.5</v>
          </cell>
          <cell r="AI183">
            <v>6217.7</v>
          </cell>
        </row>
        <row r="184">
          <cell r="AD184">
            <v>5539.6</v>
          </cell>
          <cell r="AI184">
            <v>6816.7</v>
          </cell>
        </row>
        <row r="185">
          <cell r="AD185">
            <v>26247.4</v>
          </cell>
          <cell r="AI185">
            <v>30790.8</v>
          </cell>
        </row>
        <row r="186">
          <cell r="AD186">
            <v>6162.6</v>
          </cell>
          <cell r="AI186">
            <v>6730.9</v>
          </cell>
        </row>
        <row r="187">
          <cell r="AD187">
            <v>662.3</v>
          </cell>
          <cell r="AI187">
            <v>662.5</v>
          </cell>
        </row>
      </sheetData>
      <sheetData sheetId="6">
        <row r="168">
          <cell r="AD168">
            <v>10049.3</v>
          </cell>
          <cell r="AI168">
            <v>12343.3</v>
          </cell>
        </row>
        <row r="169">
          <cell r="AD169">
            <v>355.7</v>
          </cell>
          <cell r="AI169">
            <v>359.6</v>
          </cell>
        </row>
        <row r="170">
          <cell r="AD170">
            <v>285.1</v>
          </cell>
          <cell r="AI170">
            <v>299.7</v>
          </cell>
        </row>
        <row r="171">
          <cell r="AD171">
            <v>36</v>
          </cell>
          <cell r="AI171">
            <v>36</v>
          </cell>
        </row>
        <row r="172">
          <cell r="AD172">
            <v>0</v>
          </cell>
          <cell r="AI172">
            <v>0</v>
          </cell>
        </row>
        <row r="173">
          <cell r="AD173">
            <v>60.2</v>
          </cell>
          <cell r="AI173">
            <v>60.2</v>
          </cell>
        </row>
        <row r="174">
          <cell r="AD174">
            <v>18554.9</v>
          </cell>
          <cell r="AI174">
            <v>18580.1</v>
          </cell>
        </row>
        <row r="175">
          <cell r="AD175">
            <v>4074.2</v>
          </cell>
          <cell r="AI175">
            <v>4736.2</v>
          </cell>
        </row>
        <row r="176">
          <cell r="AD176">
            <v>0</v>
          </cell>
          <cell r="AI176">
            <v>0</v>
          </cell>
        </row>
        <row r="177">
          <cell r="AD177">
            <v>0</v>
          </cell>
          <cell r="AI177">
            <v>0</v>
          </cell>
        </row>
        <row r="178">
          <cell r="AD178">
            <v>4359.8</v>
          </cell>
          <cell r="AI178">
            <v>5333.5</v>
          </cell>
        </row>
        <row r="179">
          <cell r="AD179">
            <v>0</v>
          </cell>
          <cell r="AI179">
            <v>0</v>
          </cell>
        </row>
        <row r="180">
          <cell r="AD180">
            <v>1978.3</v>
          </cell>
          <cell r="AI180">
            <v>2154.5</v>
          </cell>
        </row>
        <row r="181">
          <cell r="AD181">
            <v>17235.3</v>
          </cell>
          <cell r="AI181">
            <v>22844</v>
          </cell>
        </row>
        <row r="182">
          <cell r="AD182">
            <v>263.6</v>
          </cell>
          <cell r="AI182">
            <v>263.6</v>
          </cell>
        </row>
        <row r="183">
          <cell r="AD183">
            <v>11320.9</v>
          </cell>
          <cell r="AI183">
            <v>11763.5</v>
          </cell>
        </row>
        <row r="184">
          <cell r="AD184">
            <v>0</v>
          </cell>
          <cell r="AI184">
            <v>0</v>
          </cell>
        </row>
        <row r="185">
          <cell r="AD185">
            <v>0</v>
          </cell>
          <cell r="AI185">
            <v>0</v>
          </cell>
        </row>
        <row r="186">
          <cell r="AD186">
            <v>55002.6</v>
          </cell>
          <cell r="AI186">
            <v>62128.2</v>
          </cell>
        </row>
        <row r="187">
          <cell r="AD187">
            <v>5008</v>
          </cell>
          <cell r="AI187">
            <v>5292.2</v>
          </cell>
        </row>
      </sheetData>
      <sheetData sheetId="7">
        <row r="168">
          <cell r="AD168">
            <v>24546.7</v>
          </cell>
          <cell r="AI168">
            <v>25739.3</v>
          </cell>
        </row>
        <row r="169">
          <cell r="AD169">
            <v>52419.1</v>
          </cell>
          <cell r="AI169">
            <v>62904.6</v>
          </cell>
        </row>
        <row r="170">
          <cell r="AD170">
            <v>25759.4</v>
          </cell>
          <cell r="AI170">
            <v>33056.7</v>
          </cell>
        </row>
        <row r="171">
          <cell r="AD171">
            <v>8759.2</v>
          </cell>
          <cell r="AI171">
            <v>10314.3</v>
          </cell>
        </row>
        <row r="172">
          <cell r="AD172">
            <v>2807.9</v>
          </cell>
          <cell r="AI172">
            <v>3243.2</v>
          </cell>
        </row>
        <row r="173">
          <cell r="AD173">
            <v>4079.1</v>
          </cell>
          <cell r="AI173">
            <v>4622.8</v>
          </cell>
        </row>
        <row r="174">
          <cell r="AD174">
            <v>29461</v>
          </cell>
          <cell r="AI174">
            <v>32342</v>
          </cell>
        </row>
        <row r="175">
          <cell r="AD175">
            <v>2524.4</v>
          </cell>
          <cell r="AI175">
            <v>2727.3</v>
          </cell>
        </row>
        <row r="176">
          <cell r="AD176">
            <v>13687.5</v>
          </cell>
          <cell r="AI176">
            <v>14601</v>
          </cell>
        </row>
        <row r="177">
          <cell r="AD177">
            <v>24957.5</v>
          </cell>
          <cell r="AI177">
            <v>28578.1</v>
          </cell>
        </row>
        <row r="178">
          <cell r="AD178">
            <v>1752.2</v>
          </cell>
          <cell r="AI178">
            <v>1775</v>
          </cell>
        </row>
        <row r="179">
          <cell r="AD179">
            <v>245094</v>
          </cell>
          <cell r="AI179">
            <v>251503.8</v>
          </cell>
        </row>
        <row r="180">
          <cell r="AD180">
            <v>100139.8</v>
          </cell>
          <cell r="AI180">
            <v>115627.5</v>
          </cell>
        </row>
        <row r="181">
          <cell r="AD181">
            <v>56564.3</v>
          </cell>
          <cell r="AI181">
            <v>67767</v>
          </cell>
        </row>
        <row r="182">
          <cell r="AD182">
            <v>3545.9</v>
          </cell>
          <cell r="AI182">
            <v>4578.6</v>
          </cell>
        </row>
        <row r="183">
          <cell r="AD183">
            <v>33418</v>
          </cell>
          <cell r="AI183">
            <v>38348.1</v>
          </cell>
        </row>
        <row r="184">
          <cell r="AD184">
            <v>2274.3</v>
          </cell>
          <cell r="AI184">
            <v>2809.8</v>
          </cell>
        </row>
        <row r="185">
          <cell r="AD185">
            <v>19643.5</v>
          </cell>
          <cell r="AI185">
            <v>21814.5</v>
          </cell>
        </row>
        <row r="186">
          <cell r="AD186">
            <v>48394.2</v>
          </cell>
          <cell r="AI186">
            <v>58986.6</v>
          </cell>
        </row>
        <row r="187">
          <cell r="AD187">
            <v>2189.1</v>
          </cell>
          <cell r="AI187">
            <v>2411.2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0">
        <row r="168">
          <cell r="AI168">
            <v>396683.1</v>
          </cell>
        </row>
        <row r="169">
          <cell r="AI169">
            <v>442945</v>
          </cell>
        </row>
        <row r="170">
          <cell r="AI170">
            <v>1412666.4</v>
          </cell>
        </row>
        <row r="171">
          <cell r="AI171">
            <v>337438.6</v>
          </cell>
        </row>
        <row r="172">
          <cell r="AI172">
            <v>1857187.6</v>
          </cell>
        </row>
        <row r="173">
          <cell r="AI173">
            <v>3733340.5</v>
          </cell>
        </row>
        <row r="174">
          <cell r="AI174">
            <v>525742.6</v>
          </cell>
        </row>
        <row r="175">
          <cell r="AI175">
            <v>28830.1</v>
          </cell>
        </row>
        <row r="176">
          <cell r="AI176">
            <v>2676322.3</v>
          </cell>
        </row>
        <row r="177">
          <cell r="AI177">
            <v>1025011.9</v>
          </cell>
        </row>
        <row r="178">
          <cell r="AI178">
            <v>292853.8</v>
          </cell>
        </row>
        <row r="179">
          <cell r="AI179">
            <v>1738860.6</v>
          </cell>
        </row>
        <row r="180">
          <cell r="AI180">
            <v>2143082.1</v>
          </cell>
        </row>
        <row r="181">
          <cell r="AI181">
            <v>3282840</v>
          </cell>
        </row>
        <row r="182">
          <cell r="AI182">
            <v>1396998.6</v>
          </cell>
        </row>
        <row r="183">
          <cell r="AI183">
            <v>2162779.6</v>
          </cell>
        </row>
        <row r="184">
          <cell r="AI184">
            <v>1488435.8</v>
          </cell>
        </row>
        <row r="185">
          <cell r="AI185">
            <v>1103111.1</v>
          </cell>
        </row>
        <row r="186">
          <cell r="AI186">
            <v>1025814.9</v>
          </cell>
        </row>
        <row r="187">
          <cell r="AI187">
            <v>43073.9</v>
          </cell>
        </row>
      </sheetData>
      <sheetData sheetId="1">
        <row r="168">
          <cell r="AI168">
            <v>1782.1</v>
          </cell>
        </row>
        <row r="169">
          <cell r="AI169">
            <v>942.4</v>
          </cell>
        </row>
        <row r="170">
          <cell r="AI170">
            <v>438.5</v>
          </cell>
        </row>
        <row r="171">
          <cell r="AI171">
            <v>5.8</v>
          </cell>
        </row>
        <row r="172">
          <cell r="AI172">
            <v>3486.7</v>
          </cell>
        </row>
        <row r="173">
          <cell r="AI173">
            <v>0</v>
          </cell>
        </row>
        <row r="174">
          <cell r="AI174">
            <v>25797.7</v>
          </cell>
        </row>
        <row r="175">
          <cell r="AI175">
            <v>127817.1</v>
          </cell>
        </row>
        <row r="176">
          <cell r="AI176">
            <v>687.1</v>
          </cell>
        </row>
        <row r="177">
          <cell r="AI177">
            <v>64.6</v>
          </cell>
        </row>
        <row r="178">
          <cell r="AI178">
            <v>0</v>
          </cell>
        </row>
        <row r="179">
          <cell r="AI179">
            <v>476.4</v>
          </cell>
        </row>
        <row r="180">
          <cell r="AI180">
            <v>144236.2</v>
          </cell>
        </row>
        <row r="181">
          <cell r="AI181">
            <v>354803</v>
          </cell>
        </row>
        <row r="182">
          <cell r="AI182">
            <v>11915.6</v>
          </cell>
        </row>
        <row r="183">
          <cell r="AI183">
            <v>155442</v>
          </cell>
        </row>
        <row r="184">
          <cell r="AI184">
            <v>191.1</v>
          </cell>
        </row>
        <row r="185">
          <cell r="AI185">
            <v>1226.7</v>
          </cell>
        </row>
        <row r="186">
          <cell r="AI186">
            <v>239917.6</v>
          </cell>
        </row>
        <row r="187">
          <cell r="AI187">
            <v>178461.6</v>
          </cell>
        </row>
      </sheetData>
      <sheetData sheetId="2">
        <row r="168">
          <cell r="AI168">
            <v>46672.3</v>
          </cell>
        </row>
        <row r="169">
          <cell r="AI169">
            <v>63777</v>
          </cell>
        </row>
        <row r="170">
          <cell r="AI170">
            <v>845777.5</v>
          </cell>
        </row>
        <row r="171">
          <cell r="AI171">
            <v>107770.9</v>
          </cell>
        </row>
        <row r="172">
          <cell r="AI172">
            <v>293043.2</v>
          </cell>
        </row>
        <row r="173">
          <cell r="AI173">
            <v>694204.4</v>
          </cell>
        </row>
        <row r="174">
          <cell r="AI174">
            <v>108254.7</v>
          </cell>
        </row>
        <row r="175">
          <cell r="AI175">
            <v>15967.4</v>
          </cell>
        </row>
        <row r="176">
          <cell r="AI176">
            <v>1752572.8</v>
          </cell>
        </row>
        <row r="177">
          <cell r="AI177">
            <v>744895.9</v>
          </cell>
        </row>
        <row r="178">
          <cell r="AI178">
            <v>9054.9</v>
          </cell>
        </row>
        <row r="179">
          <cell r="AI179">
            <v>391998.9</v>
          </cell>
        </row>
        <row r="180">
          <cell r="AI180">
            <v>253860.9</v>
          </cell>
        </row>
        <row r="181">
          <cell r="AI181">
            <v>1572922.6</v>
          </cell>
        </row>
        <row r="182">
          <cell r="AI182">
            <v>422802.8</v>
          </cell>
        </row>
        <row r="183">
          <cell r="AI183">
            <v>521800.6</v>
          </cell>
        </row>
        <row r="184">
          <cell r="AI184">
            <v>340166.1</v>
          </cell>
        </row>
        <row r="185">
          <cell r="AI185">
            <v>219935.1</v>
          </cell>
        </row>
        <row r="186">
          <cell r="AI186">
            <v>193910.6</v>
          </cell>
        </row>
        <row r="187">
          <cell r="AI187">
            <v>21010.5</v>
          </cell>
        </row>
      </sheetData>
      <sheetData sheetId="3">
        <row r="168">
          <cell r="AI168">
            <v>2700873.1</v>
          </cell>
        </row>
        <row r="169">
          <cell r="AI169">
            <v>379082.1</v>
          </cell>
        </row>
        <row r="170">
          <cell r="AI170">
            <v>482953.2</v>
          </cell>
        </row>
        <row r="171">
          <cell r="AI171">
            <v>266471.8</v>
          </cell>
        </row>
        <row r="172">
          <cell r="AI172">
            <v>109112.9</v>
          </cell>
        </row>
        <row r="173">
          <cell r="AI173">
            <v>345652.2</v>
          </cell>
        </row>
        <row r="174">
          <cell r="AI174">
            <v>1217381.2</v>
          </cell>
        </row>
        <row r="175">
          <cell r="AI175">
            <v>29998.9</v>
          </cell>
        </row>
        <row r="176">
          <cell r="AI176">
            <v>494463.5</v>
          </cell>
        </row>
        <row r="177">
          <cell r="AI177">
            <v>189199.3</v>
          </cell>
        </row>
        <row r="178">
          <cell r="AI178">
            <v>1147373.9</v>
          </cell>
        </row>
        <row r="179">
          <cell r="AI179">
            <v>684579.7</v>
          </cell>
        </row>
        <row r="180">
          <cell r="AI180">
            <v>992263.1</v>
          </cell>
        </row>
        <row r="181">
          <cell r="AI181">
            <v>1058458.6</v>
          </cell>
        </row>
        <row r="182">
          <cell r="AI182">
            <v>366522.3</v>
          </cell>
        </row>
        <row r="183">
          <cell r="AI183">
            <v>1666037</v>
          </cell>
        </row>
        <row r="184">
          <cell r="AI184">
            <v>47508.6</v>
          </cell>
        </row>
        <row r="185">
          <cell r="AI185">
            <v>88192.2</v>
          </cell>
        </row>
        <row r="186">
          <cell r="AI186">
            <v>1119990.1</v>
          </cell>
        </row>
        <row r="187">
          <cell r="AI187">
            <v>13536.4</v>
          </cell>
        </row>
      </sheetData>
      <sheetData sheetId="4">
        <row r="168">
          <cell r="AI168">
            <v>209.9</v>
          </cell>
        </row>
        <row r="169">
          <cell r="AI169">
            <v>5196.6</v>
          </cell>
        </row>
        <row r="170">
          <cell r="AI170">
            <v>3093.8</v>
          </cell>
        </row>
        <row r="171">
          <cell r="AI171">
            <v>4260.1</v>
          </cell>
        </row>
        <row r="172">
          <cell r="AI172">
            <v>988.3</v>
          </cell>
        </row>
        <row r="173">
          <cell r="AI173">
            <v>2377.9</v>
          </cell>
        </row>
        <row r="174">
          <cell r="AI174">
            <v>3122</v>
          </cell>
        </row>
        <row r="175">
          <cell r="AI175">
            <v>328.6</v>
          </cell>
        </row>
        <row r="176">
          <cell r="AI176">
            <v>128</v>
          </cell>
        </row>
        <row r="177">
          <cell r="AI177">
            <v>274.4</v>
          </cell>
        </row>
        <row r="178">
          <cell r="AI178">
            <v>227.4</v>
          </cell>
        </row>
        <row r="179">
          <cell r="AI179">
            <v>807.3</v>
          </cell>
        </row>
        <row r="180">
          <cell r="AI180">
            <v>3722.4</v>
          </cell>
        </row>
        <row r="181">
          <cell r="AI181">
            <v>17559.5</v>
          </cell>
        </row>
        <row r="182">
          <cell r="AI182">
            <v>1502.9</v>
          </cell>
        </row>
        <row r="183">
          <cell r="AI183">
            <v>1169.9</v>
          </cell>
        </row>
        <row r="184">
          <cell r="AI184">
            <v>392.5</v>
          </cell>
        </row>
        <row r="185">
          <cell r="AI185">
            <v>572.5</v>
          </cell>
        </row>
        <row r="186">
          <cell r="AI186">
            <v>1467.8</v>
          </cell>
        </row>
        <row r="187">
          <cell r="AI187">
            <v>418.2</v>
          </cell>
        </row>
      </sheetData>
      <sheetData sheetId="5">
        <row r="168">
          <cell r="AI168">
            <v>2040.4</v>
          </cell>
        </row>
        <row r="169">
          <cell r="AI169">
            <v>5801.3</v>
          </cell>
        </row>
        <row r="170">
          <cell r="AI170">
            <v>23096.1</v>
          </cell>
        </row>
        <row r="171">
          <cell r="AI171">
            <v>3157.9</v>
          </cell>
        </row>
        <row r="172">
          <cell r="AI172">
            <v>6137.9</v>
          </cell>
        </row>
        <row r="173">
          <cell r="AI173">
            <v>16260.6</v>
          </cell>
        </row>
        <row r="174">
          <cell r="AI174">
            <v>5327.2</v>
          </cell>
        </row>
        <row r="175">
          <cell r="AI175">
            <v>298.7</v>
          </cell>
        </row>
        <row r="176">
          <cell r="AI176">
            <v>17425.3</v>
          </cell>
        </row>
        <row r="177">
          <cell r="AI177">
            <v>6207.4</v>
          </cell>
        </row>
        <row r="178">
          <cell r="AI178">
            <v>582.2</v>
          </cell>
        </row>
        <row r="179">
          <cell r="AI179">
            <v>35631.5</v>
          </cell>
        </row>
        <row r="180">
          <cell r="AI180">
            <v>11822.7</v>
          </cell>
        </row>
        <row r="181">
          <cell r="AI181">
            <v>24483.5</v>
          </cell>
        </row>
        <row r="182">
          <cell r="AI182">
            <v>9399.6</v>
          </cell>
        </row>
        <row r="183">
          <cell r="AI183">
            <v>6632.7</v>
          </cell>
        </row>
        <row r="184">
          <cell r="AI184">
            <v>3522</v>
          </cell>
        </row>
        <row r="185">
          <cell r="AI185">
            <v>23914.3</v>
          </cell>
        </row>
        <row r="186">
          <cell r="AI186">
            <v>6588.7</v>
          </cell>
        </row>
        <row r="187">
          <cell r="AI187">
            <v>493.2</v>
          </cell>
        </row>
      </sheetData>
      <sheetData sheetId="6">
        <row r="168">
          <cell r="AI168">
            <v>33955.9</v>
          </cell>
        </row>
        <row r="169">
          <cell r="AI169">
            <v>386.9</v>
          </cell>
        </row>
        <row r="170">
          <cell r="AI170">
            <v>548.7</v>
          </cell>
        </row>
        <row r="171">
          <cell r="AI171">
            <v>176.7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32289.9</v>
          </cell>
        </row>
        <row r="175">
          <cell r="AI175">
            <v>5473.9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1389.6</v>
          </cell>
        </row>
        <row r="179">
          <cell r="AI179">
            <v>0</v>
          </cell>
        </row>
        <row r="180">
          <cell r="AI180">
            <v>2623.2</v>
          </cell>
        </row>
        <row r="181">
          <cell r="AI181">
            <v>23077.5</v>
          </cell>
        </row>
        <row r="182">
          <cell r="AI182">
            <v>287.3</v>
          </cell>
        </row>
        <row r="183">
          <cell r="AI183">
            <v>18204.5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133245.5</v>
          </cell>
        </row>
        <row r="187">
          <cell r="AI187">
            <v>9177.1</v>
          </cell>
        </row>
      </sheetData>
      <sheetData sheetId="7">
        <row r="168">
          <cell r="AI168">
            <v>20113.3</v>
          </cell>
        </row>
        <row r="169">
          <cell r="AI169">
            <v>62644</v>
          </cell>
        </row>
        <row r="170">
          <cell r="AI170">
            <v>25220.4</v>
          </cell>
        </row>
        <row r="171">
          <cell r="AI171">
            <v>10512.4</v>
          </cell>
        </row>
        <row r="172">
          <cell r="AI172">
            <v>2843.9</v>
          </cell>
        </row>
        <row r="173">
          <cell r="AI173">
            <v>5367.6</v>
          </cell>
        </row>
        <row r="174">
          <cell r="AI174">
            <v>29138.9</v>
          </cell>
        </row>
        <row r="175">
          <cell r="AI175">
            <v>2359.8</v>
          </cell>
        </row>
        <row r="176">
          <cell r="AI176">
            <v>18541</v>
          </cell>
        </row>
        <row r="177">
          <cell r="AI177">
            <v>23149.6</v>
          </cell>
        </row>
        <row r="178">
          <cell r="AI178">
            <v>2037.6</v>
          </cell>
        </row>
        <row r="179">
          <cell r="AI179">
            <v>214353</v>
          </cell>
        </row>
        <row r="180">
          <cell r="AI180">
            <v>149901.7</v>
          </cell>
        </row>
        <row r="181">
          <cell r="AI181">
            <v>62758</v>
          </cell>
        </row>
        <row r="182">
          <cell r="AI182">
            <v>3925.7</v>
          </cell>
        </row>
        <row r="183">
          <cell r="AI183">
            <v>50364.6</v>
          </cell>
        </row>
        <row r="184">
          <cell r="AI184">
            <v>2365.6</v>
          </cell>
        </row>
        <row r="185">
          <cell r="AI185">
            <v>20501.5</v>
          </cell>
        </row>
        <row r="186">
          <cell r="AI186">
            <v>49830.5</v>
          </cell>
        </row>
        <row r="187">
          <cell r="AI187">
            <v>2444.6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317700</v>
          </cell>
          <cell r="H9">
            <v>2079250</v>
          </cell>
        </row>
        <row r="10">
          <cell r="F10">
            <v>2130</v>
          </cell>
          <cell r="H10">
            <v>10279</v>
          </cell>
        </row>
        <row r="13">
          <cell r="F13">
            <v>186800</v>
          </cell>
          <cell r="H13">
            <v>1028390</v>
          </cell>
        </row>
        <row r="14">
          <cell r="F14">
            <v>11100</v>
          </cell>
          <cell r="H14">
            <v>40270</v>
          </cell>
        </row>
        <row r="15">
          <cell r="F15">
            <v>27400</v>
          </cell>
          <cell r="H15">
            <v>129280</v>
          </cell>
        </row>
        <row r="18">
          <cell r="F18">
            <v>55800</v>
          </cell>
          <cell r="H18">
            <v>434740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9">
          <cell r="F9">
            <v>66300</v>
          </cell>
          <cell r="H9">
            <v>417690</v>
          </cell>
        </row>
        <row r="10">
          <cell r="F10">
            <v>1530</v>
          </cell>
          <cell r="H10">
            <v>8109</v>
          </cell>
        </row>
        <row r="13">
          <cell r="F13">
            <v>30000</v>
          </cell>
          <cell r="H13">
            <v>164670</v>
          </cell>
        </row>
        <row r="14">
          <cell r="F14">
            <v>1550</v>
          </cell>
          <cell r="H14">
            <v>6200</v>
          </cell>
        </row>
        <row r="15">
          <cell r="F15">
            <v>6150</v>
          </cell>
          <cell r="H15">
            <v>33210</v>
          </cell>
        </row>
        <row r="18">
          <cell r="F18">
            <v>31500</v>
          </cell>
          <cell r="H18">
            <v>252000</v>
          </cell>
        </row>
        <row r="19">
          <cell r="F19">
            <v>60</v>
          </cell>
          <cell r="H19">
            <v>300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 dép 22"/>
      <sheetName val="Récolte_N+1 dép 29"/>
      <sheetName val="Récolte_N+1 dép 35"/>
      <sheetName val="Récolte_N+1 dép 56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9">
          <cell r="F9">
            <v>283000</v>
          </cell>
          <cell r="H9">
            <v>2520000</v>
          </cell>
        </row>
        <row r="10">
          <cell r="F10">
            <v>100</v>
          </cell>
          <cell r="H10">
            <v>760</v>
          </cell>
        </row>
        <row r="13">
          <cell r="F13">
            <v>49500</v>
          </cell>
          <cell r="H13">
            <v>399300</v>
          </cell>
        </row>
        <row r="14">
          <cell r="F14">
            <v>3800</v>
          </cell>
          <cell r="H14">
            <v>24700</v>
          </cell>
        </row>
        <row r="15">
          <cell r="F15">
            <v>1120</v>
          </cell>
          <cell r="H15">
            <v>8400</v>
          </cell>
        </row>
        <row r="18">
          <cell r="F18">
            <v>20000</v>
          </cell>
          <cell r="H18">
            <v>186000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1995</v>
          </cell>
          <cell r="H8">
            <v>9695</v>
          </cell>
          <cell r="I8">
            <v>2200</v>
          </cell>
        </row>
        <row r="9">
          <cell r="F9">
            <v>98650</v>
          </cell>
          <cell r="H9">
            <v>510400</v>
          </cell>
          <cell r="I9">
            <v>433000</v>
          </cell>
        </row>
        <row r="10">
          <cell r="F10">
            <v>350</v>
          </cell>
          <cell r="H10">
            <v>1575</v>
          </cell>
          <cell r="I10">
            <v>295</v>
          </cell>
        </row>
        <row r="11">
          <cell r="F11">
            <v>15750</v>
          </cell>
          <cell r="H11">
            <v>89615</v>
          </cell>
        </row>
        <row r="12">
          <cell r="F12">
            <v>2525</v>
          </cell>
          <cell r="H12">
            <v>13995</v>
          </cell>
        </row>
        <row r="13">
          <cell r="F13">
            <v>18275</v>
          </cell>
          <cell r="H13">
            <v>103610</v>
          </cell>
          <cell r="I13">
            <v>53600</v>
          </cell>
        </row>
        <row r="14">
          <cell r="F14">
            <v>2045</v>
          </cell>
          <cell r="H14">
            <v>9050</v>
          </cell>
          <cell r="I14">
            <v>2425</v>
          </cell>
        </row>
        <row r="15">
          <cell r="F15">
            <v>17320</v>
          </cell>
          <cell r="H15">
            <v>86450</v>
          </cell>
          <cell r="I15">
            <v>22800</v>
          </cell>
        </row>
        <row r="18">
          <cell r="F18">
            <v>328675</v>
          </cell>
          <cell r="H18">
            <v>3371250</v>
          </cell>
          <cell r="I18">
            <v>3117850</v>
          </cell>
        </row>
        <row r="19">
          <cell r="F19">
            <v>7575</v>
          </cell>
          <cell r="H19">
            <v>48025</v>
          </cell>
          <cell r="I19">
            <v>36450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138250</v>
          </cell>
          <cell r="H9">
            <v>864745</v>
          </cell>
          <cell r="I9">
            <v>612000</v>
          </cell>
        </row>
        <row r="10">
          <cell r="F10">
            <v>5510</v>
          </cell>
          <cell r="H10">
            <v>24424</v>
          </cell>
          <cell r="I10">
            <v>5300</v>
          </cell>
        </row>
        <row r="11">
          <cell r="F11">
            <v>33670</v>
          </cell>
          <cell r="H11">
            <v>198991</v>
          </cell>
        </row>
        <row r="12">
          <cell r="F12">
            <v>4050</v>
          </cell>
          <cell r="H12">
            <v>15164</v>
          </cell>
        </row>
        <row r="13">
          <cell r="F13">
            <v>37720</v>
          </cell>
          <cell r="H13">
            <v>214155</v>
          </cell>
          <cell r="I13">
            <v>79000</v>
          </cell>
        </row>
        <row r="14">
          <cell r="F14">
            <v>5650</v>
          </cell>
          <cell r="H14">
            <v>21176</v>
          </cell>
          <cell r="I14">
            <v>7500</v>
          </cell>
        </row>
        <row r="15">
          <cell r="F15">
            <v>72700</v>
          </cell>
          <cell r="H15">
            <v>370890</v>
          </cell>
          <cell r="I15">
            <v>70000</v>
          </cell>
        </row>
        <row r="18">
          <cell r="F18">
            <v>59150</v>
          </cell>
          <cell r="H18">
            <v>593100</v>
          </cell>
          <cell r="I18">
            <v>460000</v>
          </cell>
        </row>
        <row r="19">
          <cell r="F19">
            <v>510</v>
          </cell>
          <cell r="H19">
            <v>2980</v>
          </cell>
          <cell r="I19">
            <v>500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1000</v>
          </cell>
        </row>
        <row r="9">
          <cell r="F9">
            <v>301100</v>
          </cell>
          <cell r="H9">
            <v>1868910</v>
          </cell>
          <cell r="I9">
            <v>1770000</v>
          </cell>
        </row>
        <row r="10">
          <cell r="F10">
            <v>1470</v>
          </cell>
          <cell r="H10">
            <v>6762</v>
          </cell>
          <cell r="I10">
            <v>4000</v>
          </cell>
        </row>
        <row r="11">
          <cell r="F11">
            <v>140400</v>
          </cell>
          <cell r="H11">
            <v>900940</v>
          </cell>
        </row>
        <row r="12">
          <cell r="F12">
            <v>52000</v>
          </cell>
          <cell r="H12">
            <v>240420</v>
          </cell>
        </row>
        <row r="13">
          <cell r="F13">
            <v>192400</v>
          </cell>
          <cell r="H13">
            <v>1141360</v>
          </cell>
          <cell r="I13">
            <v>1050000</v>
          </cell>
        </row>
        <row r="14">
          <cell r="F14">
            <v>13300</v>
          </cell>
          <cell r="H14">
            <v>49220</v>
          </cell>
          <cell r="I14">
            <v>25000</v>
          </cell>
        </row>
        <row r="15">
          <cell r="F15">
            <v>26300</v>
          </cell>
          <cell r="H15">
            <v>115570</v>
          </cell>
          <cell r="I15">
            <v>30000</v>
          </cell>
        </row>
        <row r="18">
          <cell r="F18">
            <v>57700</v>
          </cell>
          <cell r="H18">
            <v>621280</v>
          </cell>
          <cell r="I18">
            <v>590000</v>
          </cell>
        </row>
        <row r="19">
          <cell r="F19">
            <v>750</v>
          </cell>
          <cell r="H19">
            <v>3375</v>
          </cell>
          <cell r="I19">
            <v>1000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62300</v>
          </cell>
          <cell r="H9">
            <v>423640</v>
          </cell>
          <cell r="I9">
            <v>390000</v>
          </cell>
        </row>
        <row r="10">
          <cell r="F10">
            <v>1370</v>
          </cell>
          <cell r="H10">
            <v>7261</v>
          </cell>
          <cell r="I10">
            <v>5500</v>
          </cell>
        </row>
        <row r="11">
          <cell r="F11">
            <v>26250</v>
          </cell>
          <cell r="H11">
            <v>175875</v>
          </cell>
        </row>
        <row r="12">
          <cell r="F12">
            <v>5070</v>
          </cell>
          <cell r="H12">
            <v>22815</v>
          </cell>
        </row>
        <row r="13">
          <cell r="F13">
            <v>31320</v>
          </cell>
          <cell r="H13">
            <v>198690</v>
          </cell>
          <cell r="I13">
            <v>121000</v>
          </cell>
        </row>
        <row r="14">
          <cell r="F14">
            <v>1920</v>
          </cell>
          <cell r="H14">
            <v>7680</v>
          </cell>
          <cell r="I14">
            <v>3210</v>
          </cell>
        </row>
        <row r="15">
          <cell r="F15">
            <v>5680</v>
          </cell>
          <cell r="H15">
            <v>22720</v>
          </cell>
          <cell r="I15">
            <v>13000</v>
          </cell>
        </row>
        <row r="18">
          <cell r="F18">
            <v>33000</v>
          </cell>
          <cell r="H18">
            <v>346500</v>
          </cell>
          <cell r="I18">
            <v>305000</v>
          </cell>
        </row>
        <row r="19">
          <cell r="F19">
            <v>50</v>
          </cell>
          <cell r="H19">
            <v>250</v>
          </cell>
          <cell r="I19">
            <v>230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295500</v>
          </cell>
          <cell r="H9">
            <v>2600400</v>
          </cell>
          <cell r="I9">
            <v>2540000</v>
          </cell>
        </row>
        <row r="10">
          <cell r="F10">
            <v>100</v>
          </cell>
          <cell r="H10">
            <v>700</v>
          </cell>
          <cell r="I10">
            <v>1000</v>
          </cell>
        </row>
        <row r="11">
          <cell r="F11">
            <v>39000</v>
          </cell>
          <cell r="H11">
            <v>335400</v>
          </cell>
        </row>
        <row r="12">
          <cell r="F12">
            <v>9000</v>
          </cell>
          <cell r="H12">
            <v>70200</v>
          </cell>
        </row>
        <row r="13">
          <cell r="F13">
            <v>48000</v>
          </cell>
          <cell r="H13">
            <v>405600</v>
          </cell>
          <cell r="I13">
            <v>345000</v>
          </cell>
        </row>
        <row r="14">
          <cell r="F14">
            <v>3000</v>
          </cell>
          <cell r="H14">
            <v>16500</v>
          </cell>
          <cell r="I14">
            <v>8000</v>
          </cell>
        </row>
        <row r="15">
          <cell r="F15">
            <v>1250</v>
          </cell>
          <cell r="H15">
            <v>8875</v>
          </cell>
          <cell r="I15">
            <v>3400</v>
          </cell>
        </row>
        <row r="18">
          <cell r="F18">
            <v>18000</v>
          </cell>
          <cell r="H18">
            <v>185400</v>
          </cell>
          <cell r="I18">
            <v>185400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552400</v>
          </cell>
          <cell r="H9">
            <v>5052000</v>
          </cell>
          <cell r="I9">
            <v>4700000</v>
          </cell>
        </row>
        <row r="10">
          <cell r="F10">
            <v>600</v>
          </cell>
          <cell r="H10">
            <v>3800</v>
          </cell>
          <cell r="I10">
            <v>3000</v>
          </cell>
        </row>
        <row r="11">
          <cell r="F11">
            <v>67000</v>
          </cell>
          <cell r="H11">
            <v>572500</v>
          </cell>
        </row>
        <row r="12">
          <cell r="F12">
            <v>35000</v>
          </cell>
          <cell r="H12">
            <v>255000</v>
          </cell>
        </row>
        <row r="13">
          <cell r="F13">
            <v>102000</v>
          </cell>
          <cell r="H13">
            <v>827500</v>
          </cell>
          <cell r="I13">
            <v>750000</v>
          </cell>
        </row>
        <row r="14">
          <cell r="F14">
            <v>4300</v>
          </cell>
          <cell r="H14">
            <v>26000</v>
          </cell>
          <cell r="I14">
            <v>21000</v>
          </cell>
        </row>
        <row r="15">
          <cell r="F15">
            <v>1700</v>
          </cell>
          <cell r="H15">
            <v>10800</v>
          </cell>
          <cell r="I15">
            <v>6000</v>
          </cell>
        </row>
        <row r="18">
          <cell r="F18">
            <v>42700</v>
          </cell>
          <cell r="H18">
            <v>428000</v>
          </cell>
          <cell r="I18">
            <v>406000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7345</v>
          </cell>
          <cell r="H8">
            <v>34550</v>
          </cell>
          <cell r="I8">
            <v>28000</v>
          </cell>
        </row>
        <row r="9">
          <cell r="F9">
            <v>105800</v>
          </cell>
          <cell r="H9">
            <v>628300</v>
          </cell>
          <cell r="I9">
            <v>560000</v>
          </cell>
        </row>
        <row r="10">
          <cell r="F10">
            <v>3125</v>
          </cell>
          <cell r="H10">
            <v>13050</v>
          </cell>
          <cell r="I10">
            <v>3500</v>
          </cell>
        </row>
        <row r="11">
          <cell r="F11">
            <v>35490</v>
          </cell>
          <cell r="H11">
            <v>202300</v>
          </cell>
        </row>
        <row r="12">
          <cell r="F12">
            <v>3260</v>
          </cell>
          <cell r="H12">
            <v>12500</v>
          </cell>
        </row>
        <row r="13">
          <cell r="F13">
            <v>38750</v>
          </cell>
          <cell r="H13">
            <v>214800</v>
          </cell>
          <cell r="I13">
            <v>115000</v>
          </cell>
        </row>
        <row r="14">
          <cell r="F14">
            <v>2560</v>
          </cell>
          <cell r="H14">
            <v>8970</v>
          </cell>
          <cell r="I14">
            <v>5900</v>
          </cell>
        </row>
        <row r="15">
          <cell r="F15">
            <v>20350</v>
          </cell>
          <cell r="H15">
            <v>102100</v>
          </cell>
          <cell r="I15">
            <v>31000</v>
          </cell>
        </row>
        <row r="18">
          <cell r="F18">
            <v>131500</v>
          </cell>
          <cell r="H18">
            <v>1360800</v>
          </cell>
          <cell r="I18">
            <v>1300000</v>
          </cell>
        </row>
        <row r="19">
          <cell r="F19">
            <v>6740</v>
          </cell>
          <cell r="H19">
            <v>47600</v>
          </cell>
          <cell r="I19">
            <v>32500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41200</v>
          </cell>
          <cell r="H8">
            <v>134000</v>
          </cell>
          <cell r="I8">
            <v>130500</v>
          </cell>
        </row>
        <row r="9">
          <cell r="F9">
            <v>10200</v>
          </cell>
          <cell r="H9">
            <v>38600</v>
          </cell>
          <cell r="I9">
            <v>31700</v>
          </cell>
        </row>
        <row r="10">
          <cell r="F10">
            <v>335</v>
          </cell>
          <cell r="H10">
            <v>1025</v>
          </cell>
          <cell r="I10">
            <v>350</v>
          </cell>
        </row>
        <row r="11">
          <cell r="F11">
            <v>8200</v>
          </cell>
          <cell r="H11">
            <v>28000</v>
          </cell>
        </row>
        <row r="12">
          <cell r="F12">
            <v>2750</v>
          </cell>
          <cell r="H12">
            <v>8900</v>
          </cell>
        </row>
        <row r="13">
          <cell r="F13">
            <v>10950</v>
          </cell>
          <cell r="H13">
            <v>36900</v>
          </cell>
          <cell r="I13">
            <v>17000</v>
          </cell>
        </row>
        <row r="14">
          <cell r="F14">
            <v>1500</v>
          </cell>
          <cell r="H14">
            <v>3650</v>
          </cell>
          <cell r="I14">
            <v>350</v>
          </cell>
        </row>
        <row r="15">
          <cell r="F15">
            <v>3250</v>
          </cell>
          <cell r="H15">
            <v>13450</v>
          </cell>
          <cell r="I15">
            <v>2450</v>
          </cell>
        </row>
        <row r="18">
          <cell r="F18">
            <v>5350</v>
          </cell>
          <cell r="H18">
            <v>42500</v>
          </cell>
          <cell r="I18">
            <v>31700</v>
          </cell>
        </row>
        <row r="19">
          <cell r="F19">
            <v>2150</v>
          </cell>
          <cell r="H19">
            <v>10900</v>
          </cell>
          <cell r="I19">
            <v>5500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  <cell r="I8">
            <v>2300</v>
          </cell>
        </row>
        <row r="9">
          <cell r="F9">
            <v>391880</v>
          </cell>
          <cell r="H9">
            <v>3343000</v>
          </cell>
          <cell r="I9">
            <v>3167000</v>
          </cell>
        </row>
        <row r="10">
          <cell r="F10">
            <v>280</v>
          </cell>
          <cell r="H10">
            <v>1270</v>
          </cell>
          <cell r="I10">
            <v>1205</v>
          </cell>
        </row>
        <row r="11">
          <cell r="F11">
            <v>112200</v>
          </cell>
          <cell r="H11">
            <v>820000</v>
          </cell>
        </row>
        <row r="12">
          <cell r="F12">
            <v>168600</v>
          </cell>
          <cell r="H12">
            <v>1143000</v>
          </cell>
        </row>
        <row r="13">
          <cell r="F13">
            <v>280800</v>
          </cell>
          <cell r="H13">
            <v>1963700</v>
          </cell>
          <cell r="I13">
            <v>1853900</v>
          </cell>
        </row>
        <row r="14">
          <cell r="F14">
            <v>6140</v>
          </cell>
          <cell r="H14">
            <v>30500</v>
          </cell>
          <cell r="I14">
            <v>23500</v>
          </cell>
        </row>
        <row r="15">
          <cell r="F15">
            <v>5780</v>
          </cell>
          <cell r="H15">
            <v>36600</v>
          </cell>
          <cell r="I15">
            <v>21500</v>
          </cell>
        </row>
        <row r="18">
          <cell r="F18">
            <v>53230</v>
          </cell>
          <cell r="H18">
            <v>529140</v>
          </cell>
          <cell r="I18">
            <v>518000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546000</v>
          </cell>
          <cell r="H9">
            <v>4956960</v>
          </cell>
        </row>
        <row r="10">
          <cell r="F10">
            <v>580</v>
          </cell>
          <cell r="H10">
            <v>3760</v>
          </cell>
        </row>
        <row r="13">
          <cell r="F13">
            <v>96200</v>
          </cell>
          <cell r="H13">
            <v>749300</v>
          </cell>
        </row>
        <row r="14">
          <cell r="F14">
            <v>4000</v>
          </cell>
          <cell r="H14">
            <v>24800</v>
          </cell>
        </row>
        <row r="15">
          <cell r="F15">
            <v>1700</v>
          </cell>
          <cell r="H15">
            <v>10800</v>
          </cell>
        </row>
        <row r="18">
          <cell r="F18">
            <v>54300</v>
          </cell>
          <cell r="H18">
            <v>490300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211100</v>
          </cell>
          <cell r="H9">
            <v>1426000</v>
          </cell>
          <cell r="I9">
            <v>1300000</v>
          </cell>
        </row>
        <row r="10">
          <cell r="F10">
            <v>430</v>
          </cell>
          <cell r="H10">
            <v>1900</v>
          </cell>
          <cell r="I10">
            <v>1000</v>
          </cell>
        </row>
        <row r="11">
          <cell r="F11">
            <v>100200</v>
          </cell>
          <cell r="H11">
            <v>680000</v>
          </cell>
        </row>
        <row r="12">
          <cell r="F12">
            <v>71800</v>
          </cell>
          <cell r="H12">
            <v>360000</v>
          </cell>
        </row>
        <row r="13">
          <cell r="F13">
            <v>172000</v>
          </cell>
          <cell r="H13">
            <v>1040000</v>
          </cell>
          <cell r="I13">
            <v>890000</v>
          </cell>
        </row>
        <row r="14">
          <cell r="F14">
            <v>5190</v>
          </cell>
          <cell r="H14">
            <v>20500</v>
          </cell>
          <cell r="I14">
            <v>7000</v>
          </cell>
        </row>
        <row r="15">
          <cell r="F15">
            <v>11300</v>
          </cell>
          <cell r="H15">
            <v>61000</v>
          </cell>
          <cell r="I15">
            <v>25000</v>
          </cell>
        </row>
        <row r="18">
          <cell r="F18">
            <v>23000</v>
          </cell>
          <cell r="H18">
            <v>215000</v>
          </cell>
          <cell r="I18">
            <v>210000</v>
          </cell>
        </row>
        <row r="19">
          <cell r="F19">
            <v>540</v>
          </cell>
          <cell r="H19">
            <v>2500</v>
          </cell>
          <cell r="I19">
            <v>1000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  <cell r="I9">
            <v>325000</v>
          </cell>
        </row>
        <row r="10">
          <cell r="F10">
            <v>180</v>
          </cell>
          <cell r="H10">
            <v>800</v>
          </cell>
          <cell r="I10">
            <v>350</v>
          </cell>
        </row>
        <row r="11">
          <cell r="F11">
            <v>3600</v>
          </cell>
          <cell r="H11">
            <v>24000</v>
          </cell>
        </row>
        <row r="12">
          <cell r="F12">
            <v>1100</v>
          </cell>
          <cell r="H12">
            <v>5000</v>
          </cell>
        </row>
        <row r="13">
          <cell r="F13">
            <v>4700</v>
          </cell>
          <cell r="H13">
            <v>29000</v>
          </cell>
          <cell r="I13">
            <v>10300</v>
          </cell>
        </row>
        <row r="14">
          <cell r="F14">
            <v>720</v>
          </cell>
          <cell r="H14">
            <v>3000</v>
          </cell>
          <cell r="I14">
            <v>700</v>
          </cell>
        </row>
        <row r="15">
          <cell r="F15">
            <v>1700</v>
          </cell>
          <cell r="H15">
            <v>9000</v>
          </cell>
          <cell r="I15">
            <v>2100</v>
          </cell>
        </row>
        <row r="18">
          <cell r="F18">
            <v>136000</v>
          </cell>
          <cell r="H18">
            <v>1570000</v>
          </cell>
          <cell r="I18">
            <v>1550000</v>
          </cell>
        </row>
        <row r="19">
          <cell r="F19">
            <v>350</v>
          </cell>
          <cell r="H19">
            <v>3150</v>
          </cell>
          <cell r="I19">
            <v>2300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 dép 22"/>
      <sheetName val="Récolte_N+1 dép 29"/>
      <sheetName val="Récolte_N+1 dép 35"/>
      <sheetName val="Récolte_N+1 dép 56"/>
    </sheetNames>
    <sheetDataSet>
      <sheetData sheetId="1">
        <row r="8">
          <cell r="F8">
            <v>0</v>
          </cell>
        </row>
        <row r="9">
          <cell r="F9">
            <v>298307</v>
          </cell>
          <cell r="H9">
            <v>2241329</v>
          </cell>
          <cell r="I9">
            <v>1739170</v>
          </cell>
        </row>
        <row r="10">
          <cell r="F10">
            <v>300</v>
          </cell>
          <cell r="H10">
            <v>1370.5</v>
          </cell>
          <cell r="I10">
            <v>814</v>
          </cell>
        </row>
        <row r="11">
          <cell r="F11">
            <v>67464</v>
          </cell>
          <cell r="H11">
            <v>493620.80000000005</v>
          </cell>
        </row>
        <row r="12">
          <cell r="F12">
            <v>6457</v>
          </cell>
          <cell r="H12">
            <v>46064.3</v>
          </cell>
        </row>
        <row r="13">
          <cell r="F13">
            <v>73921</v>
          </cell>
          <cell r="H13">
            <v>539685.1000000001</v>
          </cell>
          <cell r="I13">
            <v>399760</v>
          </cell>
        </row>
        <row r="14">
          <cell r="F14">
            <v>10860</v>
          </cell>
          <cell r="H14">
            <v>59729.6</v>
          </cell>
          <cell r="I14">
            <v>35694</v>
          </cell>
        </row>
        <row r="15">
          <cell r="F15">
            <v>45092</v>
          </cell>
          <cell r="H15">
            <v>292469</v>
          </cell>
          <cell r="I15">
            <v>215350</v>
          </cell>
        </row>
        <row r="18">
          <cell r="F18">
            <v>89817</v>
          </cell>
          <cell r="H18">
            <v>821548</v>
          </cell>
          <cell r="I18">
            <v>693122</v>
          </cell>
        </row>
        <row r="19">
          <cell r="F19">
            <v>175</v>
          </cell>
          <cell r="H19">
            <v>1050</v>
          </cell>
          <cell r="I19">
            <v>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24845</v>
          </cell>
          <cell r="H8">
            <v>166350</v>
          </cell>
          <cell r="I8">
            <v>163500</v>
          </cell>
        </row>
        <row r="9">
          <cell r="F9">
            <v>394690</v>
          </cell>
          <cell r="H9">
            <v>2870285</v>
          </cell>
          <cell r="I9">
            <v>2420000</v>
          </cell>
        </row>
        <row r="10">
          <cell r="F10">
            <v>1175</v>
          </cell>
          <cell r="H10">
            <v>6500</v>
          </cell>
          <cell r="I10">
            <v>4000</v>
          </cell>
        </row>
        <row r="11">
          <cell r="F11">
            <v>58390</v>
          </cell>
          <cell r="H11">
            <v>406485</v>
          </cell>
        </row>
        <row r="12">
          <cell r="F12">
            <v>6120</v>
          </cell>
          <cell r="H12">
            <v>35320</v>
          </cell>
        </row>
        <row r="13">
          <cell r="F13">
            <v>64510</v>
          </cell>
          <cell r="H13">
            <v>441815</v>
          </cell>
          <cell r="I13">
            <v>290000</v>
          </cell>
        </row>
        <row r="14">
          <cell r="F14">
            <v>5235</v>
          </cell>
          <cell r="H14">
            <v>28600</v>
          </cell>
          <cell r="I14">
            <v>12800</v>
          </cell>
        </row>
        <row r="15">
          <cell r="F15">
            <v>55785</v>
          </cell>
          <cell r="H15">
            <v>317530</v>
          </cell>
          <cell r="I15">
            <v>170000</v>
          </cell>
        </row>
        <row r="18">
          <cell r="F18">
            <v>144700</v>
          </cell>
          <cell r="H18">
            <v>1402930</v>
          </cell>
          <cell r="I18">
            <v>1210000</v>
          </cell>
        </row>
        <row r="19">
          <cell r="F19">
            <v>1635</v>
          </cell>
          <cell r="H19">
            <v>10120</v>
          </cell>
          <cell r="I19">
            <v>3200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  <cell r="I8">
            <v>456000</v>
          </cell>
        </row>
        <row r="9">
          <cell r="F9">
            <v>677800</v>
          </cell>
          <cell r="H9">
            <v>5053000</v>
          </cell>
          <cell r="I9">
            <v>4800000</v>
          </cell>
        </row>
        <row r="10">
          <cell r="F10">
            <v>6800</v>
          </cell>
          <cell r="H10">
            <v>40000</v>
          </cell>
          <cell r="I10">
            <v>24000</v>
          </cell>
        </row>
        <row r="11">
          <cell r="F11">
            <v>203800</v>
          </cell>
          <cell r="H11">
            <v>1470000</v>
          </cell>
        </row>
        <row r="12">
          <cell r="F12">
            <v>84100</v>
          </cell>
          <cell r="H12">
            <v>532000</v>
          </cell>
        </row>
        <row r="13">
          <cell r="F13">
            <v>287900</v>
          </cell>
          <cell r="H13">
            <v>2002000</v>
          </cell>
          <cell r="I13">
            <v>1905000</v>
          </cell>
        </row>
        <row r="14">
          <cell r="F14">
            <v>11100</v>
          </cell>
          <cell r="H14">
            <v>55000</v>
          </cell>
          <cell r="I14">
            <v>31000</v>
          </cell>
        </row>
        <row r="15">
          <cell r="F15">
            <v>26300</v>
          </cell>
          <cell r="H15">
            <v>139000</v>
          </cell>
          <cell r="I15">
            <v>69000</v>
          </cell>
        </row>
        <row r="18">
          <cell r="F18">
            <v>164300</v>
          </cell>
          <cell r="H18">
            <v>1700000</v>
          </cell>
          <cell r="I18">
            <v>1470000</v>
          </cell>
        </row>
        <row r="19">
          <cell r="F19">
            <v>7500</v>
          </cell>
          <cell r="H19">
            <v>45000</v>
          </cell>
          <cell r="I19">
            <v>29000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2470</v>
          </cell>
          <cell r="H8">
            <v>17290</v>
          </cell>
          <cell r="I8">
            <v>15000</v>
          </cell>
        </row>
        <row r="9">
          <cell r="F9">
            <v>238350</v>
          </cell>
          <cell r="H9">
            <v>2049810</v>
          </cell>
          <cell r="I9">
            <v>1955000</v>
          </cell>
        </row>
        <row r="10">
          <cell r="F10">
            <v>360</v>
          </cell>
          <cell r="H10">
            <v>2340</v>
          </cell>
          <cell r="I10">
            <v>2000</v>
          </cell>
        </row>
        <row r="11">
          <cell r="F11">
            <v>38920</v>
          </cell>
          <cell r="H11">
            <v>311360</v>
          </cell>
        </row>
        <row r="12">
          <cell r="F12">
            <v>35490</v>
          </cell>
          <cell r="H12">
            <v>251979</v>
          </cell>
        </row>
        <row r="13">
          <cell r="F13">
            <v>74410</v>
          </cell>
          <cell r="H13">
            <v>563339</v>
          </cell>
          <cell r="I13">
            <v>530000</v>
          </cell>
        </row>
        <row r="14">
          <cell r="F14">
            <v>2450</v>
          </cell>
          <cell r="H14">
            <v>15925</v>
          </cell>
          <cell r="I14">
            <v>12700</v>
          </cell>
        </row>
        <row r="15">
          <cell r="F15">
            <v>1440</v>
          </cell>
          <cell r="H15">
            <v>9360</v>
          </cell>
          <cell r="I15">
            <v>4400</v>
          </cell>
        </row>
        <row r="18">
          <cell r="F18">
            <v>43170</v>
          </cell>
          <cell r="H18">
            <v>466236</v>
          </cell>
          <cell r="I18">
            <v>400000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26350</v>
          </cell>
          <cell r="H8">
            <v>167185</v>
          </cell>
          <cell r="I8">
            <v>162000</v>
          </cell>
        </row>
        <row r="9">
          <cell r="F9">
            <v>394940</v>
          </cell>
          <cell r="H9">
            <v>2660462</v>
          </cell>
          <cell r="I9">
            <v>2470000</v>
          </cell>
        </row>
        <row r="10">
          <cell r="F10">
            <v>655</v>
          </cell>
          <cell r="H10">
            <v>3275</v>
          </cell>
          <cell r="I10">
            <v>1280</v>
          </cell>
        </row>
        <row r="11">
          <cell r="F11">
            <v>86500</v>
          </cell>
          <cell r="H11">
            <v>549240</v>
          </cell>
        </row>
        <row r="12">
          <cell r="F12">
            <v>22170</v>
          </cell>
          <cell r="H12">
            <v>125187</v>
          </cell>
        </row>
        <row r="13">
          <cell r="F13">
            <v>108670</v>
          </cell>
          <cell r="H13">
            <v>674427</v>
          </cell>
          <cell r="I13">
            <v>560000</v>
          </cell>
        </row>
        <row r="14">
          <cell r="F14">
            <v>5050</v>
          </cell>
          <cell r="H14">
            <v>20887</v>
          </cell>
          <cell r="I14">
            <v>7200</v>
          </cell>
        </row>
        <row r="15">
          <cell r="F15">
            <v>27650</v>
          </cell>
          <cell r="H15">
            <v>142455</v>
          </cell>
          <cell r="I15">
            <v>56500</v>
          </cell>
        </row>
        <row r="18">
          <cell r="F18">
            <v>210460</v>
          </cell>
          <cell r="H18">
            <v>2155124</v>
          </cell>
          <cell r="I18">
            <v>2020000</v>
          </cell>
        </row>
        <row r="19">
          <cell r="F19">
            <v>5420</v>
          </cell>
          <cell r="H19">
            <v>35230</v>
          </cell>
          <cell r="I19">
            <v>19000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651</v>
          </cell>
          <cell r="H8">
            <v>4036.2</v>
          </cell>
          <cell r="I8">
            <v>250</v>
          </cell>
        </row>
        <row r="9">
          <cell r="F9">
            <v>273660</v>
          </cell>
          <cell r="H9">
            <v>2318447.52</v>
          </cell>
          <cell r="I9">
            <v>2300000</v>
          </cell>
        </row>
        <row r="10">
          <cell r="F10">
            <v>62</v>
          </cell>
          <cell r="H10">
            <v>434</v>
          </cell>
          <cell r="I10">
            <v>430</v>
          </cell>
        </row>
        <row r="11">
          <cell r="F11">
            <v>48902</v>
          </cell>
          <cell r="H11">
            <v>391949.53</v>
          </cell>
        </row>
        <row r="12">
          <cell r="F12">
            <v>5434</v>
          </cell>
          <cell r="H12">
            <v>43553.51</v>
          </cell>
        </row>
        <row r="13">
          <cell r="F13">
            <v>54336</v>
          </cell>
          <cell r="H13">
            <v>435503.04000000004</v>
          </cell>
          <cell r="I13">
            <v>380000</v>
          </cell>
        </row>
        <row r="14">
          <cell r="F14">
            <v>1520</v>
          </cell>
          <cell r="H14">
            <v>8127.44</v>
          </cell>
          <cell r="I14">
            <v>4300</v>
          </cell>
        </row>
        <row r="15">
          <cell r="F15">
            <v>1070</v>
          </cell>
          <cell r="H15">
            <v>5174.5199999999995</v>
          </cell>
          <cell r="I15">
            <v>2600</v>
          </cell>
        </row>
        <row r="18">
          <cell r="F18">
            <v>10139</v>
          </cell>
          <cell r="H18">
            <v>90216.82200000001</v>
          </cell>
          <cell r="I18">
            <v>63000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</sheetNames>
    <sheetDataSet>
      <sheetData sheetId="0">
        <row r="8">
          <cell r="F8">
            <v>500</v>
          </cell>
          <cell r="H8">
            <v>2700</v>
          </cell>
          <cell r="I8">
            <v>1600</v>
          </cell>
        </row>
        <row r="9">
          <cell r="F9">
            <v>219000</v>
          </cell>
          <cell r="H9">
            <v>1650930</v>
          </cell>
          <cell r="I9">
            <v>1390000</v>
          </cell>
        </row>
        <row r="10">
          <cell r="F10">
            <v>265</v>
          </cell>
          <cell r="H10">
            <v>1490</v>
          </cell>
          <cell r="I10">
            <v>945</v>
          </cell>
        </row>
        <row r="11">
          <cell r="F11">
            <v>43700</v>
          </cell>
          <cell r="H11">
            <v>312650.25531914894</v>
          </cell>
        </row>
        <row r="12">
          <cell r="F12">
            <v>3300</v>
          </cell>
          <cell r="H12">
            <v>23166</v>
          </cell>
        </row>
        <row r="13">
          <cell r="F13">
            <v>47000</v>
          </cell>
          <cell r="H13">
            <v>335816.25531914894</v>
          </cell>
          <cell r="I13">
            <v>255000</v>
          </cell>
        </row>
        <row r="14">
          <cell r="F14">
            <v>7200</v>
          </cell>
          <cell r="H14">
            <v>43080</v>
          </cell>
          <cell r="I14">
            <v>28800</v>
          </cell>
        </row>
        <row r="15">
          <cell r="F15">
            <v>8600</v>
          </cell>
          <cell r="H15">
            <v>50950</v>
          </cell>
          <cell r="I15">
            <v>24100</v>
          </cell>
        </row>
        <row r="18">
          <cell r="F18">
            <v>16100</v>
          </cell>
          <cell r="H18">
            <v>150000</v>
          </cell>
          <cell r="I18">
            <v>123000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  <sheetDataSet>
      <sheetData sheetId="0">
        <row r="8">
          <cell r="F8">
            <v>54250</v>
          </cell>
          <cell r="H8">
            <v>281371</v>
          </cell>
          <cell r="I8">
            <v>280000</v>
          </cell>
        </row>
        <row r="9">
          <cell r="F9">
            <v>280080</v>
          </cell>
          <cell r="H9">
            <v>1480770</v>
          </cell>
          <cell r="I9">
            <v>1420000</v>
          </cell>
        </row>
        <row r="10">
          <cell r="F10">
            <v>1155</v>
          </cell>
          <cell r="H10">
            <v>4420</v>
          </cell>
          <cell r="I10">
            <v>2000</v>
          </cell>
        </row>
        <row r="11">
          <cell r="F11">
            <v>88167</v>
          </cell>
          <cell r="H11">
            <v>431289</v>
          </cell>
        </row>
        <row r="12">
          <cell r="F12">
            <v>6620</v>
          </cell>
          <cell r="H12">
            <v>22750</v>
          </cell>
        </row>
        <row r="13">
          <cell r="F13">
            <v>94787</v>
          </cell>
          <cell r="H13">
            <v>454039</v>
          </cell>
          <cell r="I13">
            <v>200000</v>
          </cell>
        </row>
        <row r="14">
          <cell r="F14">
            <v>6560</v>
          </cell>
          <cell r="H14">
            <v>21361</v>
          </cell>
          <cell r="I14">
            <v>7200</v>
          </cell>
        </row>
        <row r="15">
          <cell r="F15">
            <v>46641</v>
          </cell>
          <cell r="H15">
            <v>193529</v>
          </cell>
          <cell r="I15">
            <v>50000</v>
          </cell>
        </row>
        <row r="18">
          <cell r="F18">
            <v>175729</v>
          </cell>
          <cell r="H18">
            <v>1684912</v>
          </cell>
          <cell r="I18">
            <v>1300000</v>
          </cell>
        </row>
        <row r="19">
          <cell r="F19">
            <v>27310</v>
          </cell>
          <cell r="H19">
            <v>170042</v>
          </cell>
          <cell r="I19">
            <v>150000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8">
          <cell r="F8">
            <v>7930</v>
          </cell>
          <cell r="H8">
            <v>42400</v>
          </cell>
        </row>
        <row r="9">
          <cell r="F9">
            <v>118875</v>
          </cell>
          <cell r="H9">
            <v>705000</v>
          </cell>
        </row>
        <row r="10">
          <cell r="F10">
            <v>3550</v>
          </cell>
          <cell r="H10">
            <v>16050</v>
          </cell>
        </row>
        <row r="13">
          <cell r="F13">
            <v>38075</v>
          </cell>
          <cell r="H13">
            <v>202420</v>
          </cell>
        </row>
        <row r="14">
          <cell r="F14">
            <v>2320</v>
          </cell>
          <cell r="H14">
            <v>8160</v>
          </cell>
        </row>
        <row r="15">
          <cell r="F15">
            <v>21320</v>
          </cell>
          <cell r="H15">
            <v>115450</v>
          </cell>
        </row>
        <row r="18">
          <cell r="F18">
            <v>123500</v>
          </cell>
          <cell r="H18">
            <v>1014000</v>
          </cell>
        </row>
        <row r="19">
          <cell r="F19">
            <v>4870</v>
          </cell>
          <cell r="H19">
            <v>30850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59500</v>
          </cell>
          <cell r="H8">
            <v>208000</v>
          </cell>
          <cell r="I8">
            <v>200600</v>
          </cell>
        </row>
        <row r="9">
          <cell r="F9">
            <v>17400</v>
          </cell>
          <cell r="H9">
            <v>81700</v>
          </cell>
          <cell r="I9">
            <v>57000</v>
          </cell>
        </row>
        <row r="10">
          <cell r="F10">
            <v>1600</v>
          </cell>
          <cell r="H10">
            <v>5440</v>
          </cell>
          <cell r="I10">
            <v>450</v>
          </cell>
        </row>
        <row r="11">
          <cell r="F11">
            <v>11500</v>
          </cell>
          <cell r="H11">
            <v>48300</v>
          </cell>
        </row>
        <row r="12">
          <cell r="F12">
            <v>1800</v>
          </cell>
          <cell r="H12">
            <v>6500</v>
          </cell>
        </row>
        <row r="13">
          <cell r="F13">
            <v>13300</v>
          </cell>
          <cell r="H13">
            <v>54800</v>
          </cell>
          <cell r="I13">
            <v>22500</v>
          </cell>
        </row>
        <row r="14">
          <cell r="F14">
            <v>1000</v>
          </cell>
          <cell r="H14">
            <v>3400</v>
          </cell>
          <cell r="I14">
            <v>505</v>
          </cell>
        </row>
        <row r="15">
          <cell r="F15">
            <v>6900</v>
          </cell>
          <cell r="H15">
            <v>28300</v>
          </cell>
          <cell r="I15">
            <v>2600</v>
          </cell>
        </row>
        <row r="18">
          <cell r="F18">
            <v>5000</v>
          </cell>
          <cell r="H18">
            <v>31500</v>
          </cell>
          <cell r="I18">
            <v>14000</v>
          </cell>
        </row>
        <row r="19">
          <cell r="F19">
            <v>2800</v>
          </cell>
          <cell r="H19">
            <v>17400</v>
          </cell>
          <cell r="I19">
            <v>9350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5005907</v>
          </cell>
          <cell r="E33">
            <v>37504728.52</v>
          </cell>
          <cell r="G33">
            <v>34379870</v>
          </cell>
        </row>
        <row r="35">
          <cell r="C35">
            <v>4975768</v>
          </cell>
          <cell r="E35">
            <v>36805989.4</v>
          </cell>
          <cell r="G35">
            <v>34012129.1</v>
          </cell>
        </row>
        <row r="64">
          <cell r="C64">
            <v>27114018.500000004</v>
          </cell>
          <cell r="D64">
            <v>26593773.6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288166</v>
          </cell>
          <cell r="E33">
            <v>1497103.2</v>
          </cell>
          <cell r="G33">
            <v>1443350</v>
          </cell>
        </row>
        <row r="35">
          <cell r="C35">
            <v>340737</v>
          </cell>
          <cell r="G35">
            <v>1820044.4</v>
          </cell>
        </row>
        <row r="64">
          <cell r="C64">
            <v>1247692.2000000002</v>
          </cell>
          <cell r="D64">
            <v>1423376.5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1755749</v>
          </cell>
          <cell r="E33">
            <v>11676739.395319149</v>
          </cell>
          <cell r="G33">
            <v>9827060</v>
          </cell>
        </row>
        <row r="35">
          <cell r="C35">
            <v>1634686</v>
          </cell>
          <cell r="E35">
            <v>10325387.095348837</v>
          </cell>
          <cell r="G35">
            <v>8442582.600000001</v>
          </cell>
        </row>
        <row r="64">
          <cell r="C64">
            <v>8620399.100000001</v>
          </cell>
          <cell r="D64">
            <v>7263306.700000001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97300</v>
          </cell>
          <cell r="E33">
            <v>452356.04</v>
          </cell>
          <cell r="G33">
            <v>244784</v>
          </cell>
        </row>
        <row r="35">
          <cell r="C35">
            <v>94624</v>
          </cell>
          <cell r="E35">
            <v>443656.5</v>
          </cell>
          <cell r="G35">
            <v>248872.19999999998</v>
          </cell>
        </row>
        <row r="64">
          <cell r="C64">
            <v>208823.2</v>
          </cell>
          <cell r="D64">
            <v>216842.3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26122</v>
          </cell>
          <cell r="E33">
            <v>127836.5</v>
          </cell>
          <cell r="G33">
            <v>61419</v>
          </cell>
        </row>
        <row r="35">
          <cell r="C35">
            <v>29501</v>
          </cell>
          <cell r="E35">
            <v>145309.4</v>
          </cell>
          <cell r="G35">
            <v>61347.80000000001</v>
          </cell>
        </row>
        <row r="64">
          <cell r="C64">
            <v>47820</v>
          </cell>
          <cell r="D64">
            <v>50794.600000000006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386808</v>
          </cell>
          <cell r="E33">
            <v>2016222.52</v>
          </cell>
          <cell r="G33">
            <v>821800</v>
          </cell>
        </row>
        <row r="35">
          <cell r="C35">
            <v>386904</v>
          </cell>
          <cell r="E35">
            <v>2050998.2</v>
          </cell>
          <cell r="G35">
            <v>783751.3999999999</v>
          </cell>
        </row>
        <row r="64">
          <cell r="C64">
            <v>758373.6999999998</v>
          </cell>
          <cell r="D64">
            <v>702017.1000000001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1747720</v>
          </cell>
          <cell r="E33">
            <v>17765436.822</v>
          </cell>
          <cell r="G33">
            <v>15967072</v>
          </cell>
        </row>
        <row r="35">
          <cell r="C35">
            <v>1762791</v>
          </cell>
          <cell r="E35">
            <v>14481049.89976104</v>
          </cell>
          <cell r="G35">
            <v>12469803.399999999</v>
          </cell>
        </row>
        <row r="64">
          <cell r="C64">
            <v>13399650.1</v>
          </cell>
          <cell r="D64">
            <v>10023180.8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63505</v>
          </cell>
          <cell r="E33">
            <v>397622</v>
          </cell>
          <cell r="G33">
            <v>290030</v>
          </cell>
        </row>
        <row r="35">
          <cell r="C35">
            <v>51850</v>
          </cell>
          <cell r="E35">
            <v>280987</v>
          </cell>
          <cell r="G35">
            <v>146194.60000000003</v>
          </cell>
        </row>
        <row r="64">
          <cell r="C64">
            <v>260836.7</v>
          </cell>
          <cell r="D64">
            <v>128583.9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8">
          <cell r="F8">
            <v>42880</v>
          </cell>
          <cell r="H8">
            <v>180750</v>
          </cell>
        </row>
        <row r="9">
          <cell r="F9">
            <v>9000</v>
          </cell>
          <cell r="H9">
            <v>36800</v>
          </cell>
        </row>
        <row r="10">
          <cell r="F10">
            <v>410</v>
          </cell>
          <cell r="H10">
            <v>1230</v>
          </cell>
        </row>
        <row r="13">
          <cell r="F13">
            <v>9250</v>
          </cell>
          <cell r="H13">
            <v>35300</v>
          </cell>
        </row>
        <row r="14">
          <cell r="F14">
            <v>1650</v>
          </cell>
          <cell r="H14">
            <v>4075</v>
          </cell>
        </row>
        <row r="15">
          <cell r="F15">
            <v>3375</v>
          </cell>
          <cell r="H15">
            <v>13150</v>
          </cell>
        </row>
        <row r="18">
          <cell r="F18">
            <v>5900</v>
          </cell>
          <cell r="H18">
            <v>50000</v>
          </cell>
        </row>
        <row r="19">
          <cell r="F19">
            <v>1755</v>
          </cell>
          <cell r="H19">
            <v>8600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8">
          <cell r="F8">
            <v>425</v>
          </cell>
          <cell r="H8">
            <v>2271</v>
          </cell>
        </row>
        <row r="9">
          <cell r="F9">
            <v>411480</v>
          </cell>
          <cell r="H9">
            <v>3286270</v>
          </cell>
        </row>
        <row r="10">
          <cell r="F10">
            <v>240</v>
          </cell>
          <cell r="H10">
            <v>1080</v>
          </cell>
        </row>
        <row r="13">
          <cell r="F13">
            <v>268770</v>
          </cell>
          <cell r="H13">
            <v>1779140</v>
          </cell>
        </row>
        <row r="14">
          <cell r="F14">
            <v>6000</v>
          </cell>
          <cell r="H14">
            <v>31788</v>
          </cell>
        </row>
        <row r="15">
          <cell r="F15">
            <v>5430</v>
          </cell>
          <cell r="H15">
            <v>32665</v>
          </cell>
        </row>
        <row r="18">
          <cell r="F18">
            <v>51620</v>
          </cell>
          <cell r="H18">
            <v>391185</v>
          </cell>
        </row>
        <row r="19"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B8" sqref="B8"/>
    </sheetView>
  </sheetViews>
  <sheetFormatPr defaultColWidth="12" defaultRowHeight="11.25"/>
  <cols>
    <col min="1" max="1" width="12.66015625" style="23" customWidth="1"/>
    <col min="2" max="2" width="20.66015625" style="23" customWidth="1"/>
    <col min="3" max="3" width="11.5" style="23" customWidth="1"/>
    <col min="4" max="4" width="12.33203125" style="94" bestFit="1" customWidth="1"/>
    <col min="5" max="5" width="14.66015625" style="95" customWidth="1"/>
    <col min="6" max="6" width="11.5" style="94" customWidth="1"/>
    <col min="7" max="7" width="11.5" style="96" customWidth="1"/>
    <col min="8" max="9" width="11.5" style="23" customWidth="1"/>
    <col min="10" max="10" width="16.66015625" style="29" customWidth="1"/>
    <col min="11" max="16384" width="11.5" style="23" customWidth="1"/>
  </cols>
  <sheetData>
    <row r="1" spans="2:9" ht="10.5">
      <c r="B1" s="24"/>
      <c r="C1" s="25"/>
      <c r="D1" s="26"/>
      <c r="E1" s="27"/>
      <c r="F1" s="28"/>
      <c r="G1" s="28"/>
      <c r="H1" s="28"/>
      <c r="I1" s="28"/>
    </row>
    <row r="2" spans="1:9" ht="12.75">
      <c r="A2" s="30"/>
      <c r="B2" s="31"/>
      <c r="C2" s="32"/>
      <c r="D2" s="33"/>
      <c r="E2" s="34"/>
      <c r="F2" s="35"/>
      <c r="G2" s="35"/>
      <c r="H2" s="35"/>
      <c r="I2" s="35"/>
    </row>
    <row r="3" spans="1:10" s="40" customFormat="1" ht="12.75">
      <c r="A3" s="36"/>
      <c r="B3" s="37"/>
      <c r="C3" s="38"/>
      <c r="D3" s="38"/>
      <c r="E3" s="38"/>
      <c r="F3" s="39"/>
      <c r="G3" s="38"/>
      <c r="H3" s="38"/>
      <c r="I3" s="38"/>
      <c r="J3" s="29"/>
    </row>
    <row r="4" spans="1:10" s="40" customFormat="1" ht="12.75">
      <c r="A4" s="36"/>
      <c r="B4" s="38"/>
      <c r="C4" s="38"/>
      <c r="D4" s="38"/>
      <c r="E4" s="38"/>
      <c r="F4" s="39"/>
      <c r="G4" s="38"/>
      <c r="H4" s="38"/>
      <c r="I4" s="38"/>
      <c r="J4" s="29"/>
    </row>
    <row r="5" spans="1:9" ht="12.75">
      <c r="A5" s="30"/>
      <c r="B5" s="32"/>
      <c r="C5" s="32"/>
      <c r="D5" s="33"/>
      <c r="E5" s="34"/>
      <c r="F5" s="33"/>
      <c r="G5" s="41"/>
      <c r="H5" s="32"/>
      <c r="I5" s="32"/>
    </row>
    <row r="6" spans="1:11" s="40" customFormat="1" ht="24.75" customHeight="1">
      <c r="A6" s="36"/>
      <c r="B6" s="42"/>
      <c r="C6" s="42"/>
      <c r="D6" s="42"/>
      <c r="E6" s="42"/>
      <c r="F6" s="42"/>
      <c r="G6" s="42"/>
      <c r="H6" s="42"/>
      <c r="I6" s="42"/>
      <c r="J6" s="29"/>
      <c r="K6" s="43"/>
    </row>
    <row r="7" spans="1:9" ht="12.75">
      <c r="A7" s="30"/>
      <c r="B7" s="32"/>
      <c r="C7" s="32"/>
      <c r="D7" s="33"/>
      <c r="E7" s="33"/>
      <c r="F7" s="33"/>
      <c r="G7" s="41"/>
      <c r="H7" s="32"/>
      <c r="I7" s="32"/>
    </row>
    <row r="8" spans="1:10" s="40" customFormat="1" ht="20.25">
      <c r="A8" s="36"/>
      <c r="B8" s="44"/>
      <c r="C8" s="38"/>
      <c r="D8" s="39"/>
      <c r="E8" s="45"/>
      <c r="F8" s="46"/>
      <c r="G8" s="38"/>
      <c r="H8" s="38"/>
      <c r="I8" s="38"/>
      <c r="J8" s="29"/>
    </row>
    <row r="9" spans="1:9" ht="13.5" thickBot="1">
      <c r="A9" s="30"/>
      <c r="B9" s="32"/>
      <c r="C9" s="32"/>
      <c r="D9" s="33"/>
      <c r="E9" s="34"/>
      <c r="F9" s="33"/>
      <c r="G9" s="41"/>
      <c r="H9" s="32"/>
      <c r="I9" s="32"/>
    </row>
    <row r="10" spans="1:12" ht="24">
      <c r="A10" s="30"/>
      <c r="B10" s="7"/>
      <c r="C10" s="8" t="s">
        <v>2</v>
      </c>
      <c r="D10" s="9" t="s">
        <v>32</v>
      </c>
      <c r="E10" s="10" t="s">
        <v>1</v>
      </c>
      <c r="F10" s="13" t="s">
        <v>50</v>
      </c>
      <c r="G10" s="10" t="s">
        <v>51</v>
      </c>
      <c r="H10" s="13" t="s">
        <v>52</v>
      </c>
      <c r="I10" s="14" t="s">
        <v>53</v>
      </c>
      <c r="J10" s="15" t="s">
        <v>54</v>
      </c>
      <c r="L10" s="29"/>
    </row>
    <row r="11" spans="1:10" ht="12.75">
      <c r="A11" s="30"/>
      <c r="B11" s="1"/>
      <c r="C11" s="2" t="s">
        <v>33</v>
      </c>
      <c r="D11" s="3" t="s">
        <v>34</v>
      </c>
      <c r="E11" s="11" t="s">
        <v>35</v>
      </c>
      <c r="F11" s="16" t="s">
        <v>55</v>
      </c>
      <c r="G11" s="11" t="s">
        <v>56</v>
      </c>
      <c r="H11" s="16" t="s">
        <v>50</v>
      </c>
      <c r="I11" s="17" t="s">
        <v>57</v>
      </c>
      <c r="J11" s="18"/>
    </row>
    <row r="12" spans="1:10" ht="12.75">
      <c r="A12" s="30"/>
      <c r="B12" s="4"/>
      <c r="C12" s="5"/>
      <c r="D12" s="6"/>
      <c r="E12" s="12"/>
      <c r="F12" s="19" t="s">
        <v>35</v>
      </c>
      <c r="G12" s="20" t="s">
        <v>110</v>
      </c>
      <c r="H12" s="19" t="s">
        <v>58</v>
      </c>
      <c r="I12" s="21"/>
      <c r="J12" s="22"/>
    </row>
    <row r="13" spans="1:10" ht="12.75">
      <c r="A13" s="30"/>
      <c r="B13" s="47" t="s">
        <v>36</v>
      </c>
      <c r="C13" s="48"/>
      <c r="D13" s="48"/>
      <c r="E13" s="49"/>
      <c r="F13" s="48"/>
      <c r="G13" s="49"/>
      <c r="H13" s="48"/>
      <c r="I13" s="50"/>
      <c r="J13" s="51"/>
    </row>
    <row r="14" spans="1:10" ht="12.75">
      <c r="A14" s="30" t="s">
        <v>26</v>
      </c>
      <c r="B14" s="52" t="s">
        <v>48</v>
      </c>
      <c r="C14" s="53">
        <f>'[71]BLETENDRE'!$C$33</f>
        <v>5005907</v>
      </c>
      <c r="D14" s="53">
        <f>IF(C14=0,0,(E14/C14)*10)</f>
        <v>74.92094543506302</v>
      </c>
      <c r="E14" s="54">
        <f>'[71]BLETENDRE'!$E$33</f>
        <v>37504728.52</v>
      </c>
      <c r="F14" s="53">
        <f>'[71]BLETENDRE'!$G$33</f>
        <v>34379870</v>
      </c>
      <c r="G14" s="55">
        <f>'[71]BLETENDRE'!$C$64</f>
        <v>27114018.500000004</v>
      </c>
      <c r="H14" s="56">
        <f>IF(G14=0,"",(G14/F14))</f>
        <v>0.788659715699914</v>
      </c>
      <c r="I14" s="55">
        <f>E14-F14</f>
        <v>3124858.5200000033</v>
      </c>
      <c r="J14" s="57">
        <f>(F14/E14)</f>
        <v>0.9166809454884169</v>
      </c>
    </row>
    <row r="15" spans="1:10" ht="12.75">
      <c r="A15" s="30" t="s">
        <v>26</v>
      </c>
      <c r="B15" s="52"/>
      <c r="C15" s="58"/>
      <c r="D15" s="59"/>
      <c r="E15" s="60"/>
      <c r="F15" s="58"/>
      <c r="G15" s="61"/>
      <c r="H15" s="62"/>
      <c r="I15" s="61"/>
      <c r="J15" s="63"/>
    </row>
    <row r="16" spans="1:10" ht="12.75">
      <c r="A16" s="30" t="s">
        <v>26</v>
      </c>
      <c r="B16" s="52" t="s">
        <v>47</v>
      </c>
      <c r="C16" s="58">
        <f>'[71]BLETENDRE'!$C$35</f>
        <v>4975768</v>
      </c>
      <c r="D16" s="58">
        <f>IF(C16=0,0,(E16/C16)*10)</f>
        <v>73.97046928232987</v>
      </c>
      <c r="E16" s="60">
        <f>'[71]BLETENDRE'!$E$35</f>
        <v>36805989.4</v>
      </c>
      <c r="F16" s="58">
        <f>'[71]BLETENDRE'!$G$35</f>
        <v>34012129.1</v>
      </c>
      <c r="G16" s="64">
        <f>'[71]BLETENDRE'!$D$64</f>
        <v>26593773.6</v>
      </c>
      <c r="H16" s="62">
        <f>IF(G16=0,"",(G16/F16))</f>
        <v>0.7818908813914858</v>
      </c>
      <c r="I16" s="61">
        <f>E16-F16</f>
        <v>2793860.299999997</v>
      </c>
      <c r="J16" s="65">
        <f>(F16/E16)</f>
        <v>0.9240922375530544</v>
      </c>
    </row>
    <row r="17" spans="1:10" ht="12.75">
      <c r="A17" s="30" t="s">
        <v>26</v>
      </c>
      <c r="B17" s="66" t="s">
        <v>37</v>
      </c>
      <c r="C17" s="67">
        <f>(C14/C16)-1</f>
        <v>0.006057155397920511</v>
      </c>
      <c r="D17" s="67">
        <f>(D14/D16)-1</f>
        <v>0.01284940006403601</v>
      </c>
      <c r="E17" s="68">
        <f>(E14/E16)-1</f>
        <v>0.01898438627491439</v>
      </c>
      <c r="F17" s="67">
        <f>(F14/F16)-1</f>
        <v>0.01081205175126776</v>
      </c>
      <c r="G17" s="69">
        <f>IF(G16=0,"",(G14/G16)-1)</f>
        <v>0.019562658080235718</v>
      </c>
      <c r="H17" s="67">
        <f>IF(H14="","",H14-H16)</f>
        <v>0.006768834308428229</v>
      </c>
      <c r="I17" s="69">
        <f>(I14/I16)-1</f>
        <v>0.1184734326193786</v>
      </c>
      <c r="J17" s="70">
        <f>(J14/J16)-1</f>
        <v>-0.008020078260003727</v>
      </c>
    </row>
    <row r="18" spans="1:10" ht="12.75">
      <c r="A18" s="30"/>
      <c r="B18" s="47" t="s">
        <v>38</v>
      </c>
      <c r="C18" s="62"/>
      <c r="D18" s="62"/>
      <c r="E18" s="71"/>
      <c r="F18" s="62"/>
      <c r="G18" s="71"/>
      <c r="H18" s="62"/>
      <c r="I18" s="72"/>
      <c r="J18" s="73"/>
    </row>
    <row r="19" spans="1:10" ht="12.75">
      <c r="A19" s="30" t="s">
        <v>26</v>
      </c>
      <c r="B19" s="52" t="s">
        <v>48</v>
      </c>
      <c r="C19" s="53">
        <f>'[72]BLEDUR'!$C$33</f>
        <v>288166</v>
      </c>
      <c r="D19" s="53">
        <f>IF(C19=0,0,(E19/C19)*10)</f>
        <v>51.95280498046265</v>
      </c>
      <c r="E19" s="54">
        <f>'[72]BLEDUR'!$E$33</f>
        <v>1497103.2</v>
      </c>
      <c r="F19" s="53">
        <f>'[72]BLEDUR'!$G$33</f>
        <v>1443350</v>
      </c>
      <c r="G19" s="54">
        <f>'[72]BLEDUR'!$C$64</f>
        <v>1247692.2000000002</v>
      </c>
      <c r="H19" s="56">
        <f>IF(G19=0,"",(G19/F19))</f>
        <v>0.8644418886617938</v>
      </c>
      <c r="I19" s="55">
        <f>E19-F19</f>
        <v>53753.19999999995</v>
      </c>
      <c r="J19" s="57">
        <f>(F19/E19)</f>
        <v>0.964095193971932</v>
      </c>
    </row>
    <row r="20" spans="1:10" ht="12.75">
      <c r="A20" s="30" t="s">
        <v>26</v>
      </c>
      <c r="B20" s="52"/>
      <c r="C20" s="58"/>
      <c r="D20" s="59"/>
      <c r="E20" s="60"/>
      <c r="F20" s="58"/>
      <c r="G20" s="60"/>
      <c r="H20" s="62"/>
      <c r="I20" s="61"/>
      <c r="J20" s="63"/>
    </row>
    <row r="21" spans="1:10" ht="12.75">
      <c r="A21" s="30" t="s">
        <v>26</v>
      </c>
      <c r="B21" s="52" t="s">
        <v>47</v>
      </c>
      <c r="C21" s="58">
        <f>'[72]BLEDUR'!$C$35</f>
        <v>340737</v>
      </c>
      <c r="D21" s="58">
        <f>IF(C21=0,0,(E21/C21)*10)</f>
        <v>53.414932924807104</v>
      </c>
      <c r="E21" s="60">
        <v>1820044.4</v>
      </c>
      <c r="F21" s="58">
        <f>'[72]BLEDUR'!$G$35</f>
        <v>1820044.4</v>
      </c>
      <c r="G21" s="74">
        <f>'[72]BLEDUR'!$D$64</f>
        <v>1423376.5</v>
      </c>
      <c r="H21" s="62">
        <f>IF(G21=0,"",(G21/F21))</f>
        <v>0.7820559212731294</v>
      </c>
      <c r="I21" s="61">
        <f>E21-F21</f>
        <v>0</v>
      </c>
      <c r="J21" s="65">
        <f>(F21/E21)</f>
        <v>1</v>
      </c>
    </row>
    <row r="22" spans="1:10" ht="12.75">
      <c r="A22" s="30" t="s">
        <v>26</v>
      </c>
      <c r="B22" s="66" t="s">
        <v>37</v>
      </c>
      <c r="C22" s="67">
        <f>(C19/C21)-1</f>
        <v>-0.15428615031534587</v>
      </c>
      <c r="D22" s="67">
        <f>(D19/D21)-1</f>
        <v>-0.02737301844790685</v>
      </c>
      <c r="E22" s="68">
        <f>(E19/E21)-1</f>
        <v>-0.17743589112441427</v>
      </c>
      <c r="F22" s="67">
        <f>(F19/F21)-1</f>
        <v>-0.20696989589924286</v>
      </c>
      <c r="G22" s="68">
        <f>IF(G21=0,"",(G19/G21)-1)</f>
        <v>-0.12342784920223138</v>
      </c>
      <c r="H22" s="67">
        <f>IF(H19="","",H19-H21)</f>
        <v>0.08238596738866444</v>
      </c>
      <c r="I22" s="69" t="e">
        <f>(I19/I21)-1</f>
        <v>#DIV/0!</v>
      </c>
      <c r="J22" s="70">
        <f>(J19/J21)-1</f>
        <v>-0.035904806028068004</v>
      </c>
    </row>
    <row r="23" spans="1:10" ht="12.75">
      <c r="A23" s="30"/>
      <c r="B23" s="47" t="s">
        <v>39</v>
      </c>
      <c r="C23" s="58"/>
      <c r="D23" s="59"/>
      <c r="E23" s="60"/>
      <c r="F23" s="75"/>
      <c r="G23" s="76"/>
      <c r="H23" s="77"/>
      <c r="I23" s="78"/>
      <c r="J23" s="79"/>
    </row>
    <row r="24" spans="1:10" ht="12.75">
      <c r="A24" s="30" t="s">
        <v>26</v>
      </c>
      <c r="B24" s="52" t="s">
        <v>48</v>
      </c>
      <c r="C24" s="53">
        <f>'[73]ORGE'!$C$33</f>
        <v>1755749</v>
      </c>
      <c r="D24" s="53">
        <f>IF(C24=0,0,(E24/C24)*10)</f>
        <v>66.50574424544254</v>
      </c>
      <c r="E24" s="54">
        <f>'[73]ORGE'!$E$33</f>
        <v>11676739.395319149</v>
      </c>
      <c r="F24" s="53">
        <f>'[73]ORGE'!$G$33</f>
        <v>9827060</v>
      </c>
      <c r="G24" s="54">
        <f>'[73]ORGE'!$C$64</f>
        <v>8620399.100000001</v>
      </c>
      <c r="H24" s="56">
        <f>IF(G24=0,"",(G24/F24))</f>
        <v>0.877210386422796</v>
      </c>
      <c r="I24" s="55">
        <f>E24-F24</f>
        <v>1849679.395319149</v>
      </c>
      <c r="J24" s="57">
        <f>(F24/E24)</f>
        <v>0.8415928169073783</v>
      </c>
    </row>
    <row r="25" spans="1:10" ht="12.75">
      <c r="A25" s="30" t="s">
        <v>26</v>
      </c>
      <c r="B25" s="52"/>
      <c r="C25" s="58"/>
      <c r="D25" s="59"/>
      <c r="E25" s="60"/>
      <c r="F25" s="58"/>
      <c r="G25" s="60"/>
      <c r="H25" s="62"/>
      <c r="I25" s="61"/>
      <c r="J25" s="63"/>
    </row>
    <row r="26" spans="1:10" ht="12.75">
      <c r="A26" s="30" t="s">
        <v>26</v>
      </c>
      <c r="B26" s="52" t="s">
        <v>47</v>
      </c>
      <c r="C26" s="58">
        <f>'[73]ORGE'!$C$35</f>
        <v>1634686</v>
      </c>
      <c r="D26" s="58">
        <f>IF(C26=0,0,(E26/C26)*10)</f>
        <v>63.16434529535848</v>
      </c>
      <c r="E26" s="60">
        <f>'[73]ORGE'!$E$35</f>
        <v>10325387.095348837</v>
      </c>
      <c r="F26" s="58">
        <f>'[73]ORGE'!$G$35</f>
        <v>8442582.600000001</v>
      </c>
      <c r="G26" s="74">
        <f>'[73]ORGE'!$D$64</f>
        <v>7263306.700000001</v>
      </c>
      <c r="H26" s="62">
        <f>IF(G26=0,"",(G26/F26))</f>
        <v>0.8603181092951344</v>
      </c>
      <c r="I26" s="61">
        <f>E26-F26</f>
        <v>1882804.4953488354</v>
      </c>
      <c r="J26" s="65">
        <f>(F26/E26)</f>
        <v>0.8176528901084046</v>
      </c>
    </row>
    <row r="27" spans="1:10" ht="12.75">
      <c r="A27" s="30" t="s">
        <v>26</v>
      </c>
      <c r="B27" s="66" t="s">
        <v>37</v>
      </c>
      <c r="C27" s="67">
        <f>(C24/C26)-1</f>
        <v>0.07405887124499744</v>
      </c>
      <c r="D27" s="67">
        <f>(D24/D26)-1</f>
        <v>0.05290008048780637</v>
      </c>
      <c r="E27" s="68">
        <f>(E24/E26)-1</f>
        <v>0.1308766719825003</v>
      </c>
      <c r="F27" s="67">
        <f>(F24/F26)-1</f>
        <v>0.16398742725952098</v>
      </c>
      <c r="G27" s="68">
        <f>IF(G26=0,"",(G24/G26)-1)</f>
        <v>0.18684222710848775</v>
      </c>
      <c r="H27" s="67">
        <f>IF(H24="","",H24-H26)</f>
        <v>0.016892277127661615</v>
      </c>
      <c r="I27" s="69">
        <f>(I24/I26)-1</f>
        <v>-0.017593488921189948</v>
      </c>
      <c r="J27" s="70">
        <f>(J24/J26)-1</f>
        <v>0.0292788383537661</v>
      </c>
    </row>
    <row r="28" spans="1:10" ht="12.75">
      <c r="A28" s="30"/>
      <c r="B28" s="47" t="s">
        <v>40</v>
      </c>
      <c r="C28" s="58"/>
      <c r="D28" s="59"/>
      <c r="E28" s="60"/>
      <c r="F28" s="75"/>
      <c r="G28" s="76"/>
      <c r="H28" s="77"/>
      <c r="I28" s="78"/>
      <c r="J28" s="79"/>
    </row>
    <row r="29" spans="1:10" ht="12.75">
      <c r="A29" s="30"/>
      <c r="B29" s="52" t="s">
        <v>48</v>
      </c>
      <c r="C29" s="53">
        <f>'[74]AVOINE'!$C$33</f>
        <v>97300</v>
      </c>
      <c r="D29" s="53">
        <f>IF(C29=0,0,(E29/C29)*10)</f>
        <v>46.490857142857145</v>
      </c>
      <c r="E29" s="54">
        <f>'[74]AVOINE'!$E$33</f>
        <v>452356.04</v>
      </c>
      <c r="F29" s="53">
        <f>'[74]AVOINE'!$G$33</f>
        <v>244784</v>
      </c>
      <c r="G29" s="54">
        <f>'[74]AVOINE'!$C$64</f>
        <v>208823.2</v>
      </c>
      <c r="H29" s="56">
        <f>IF(G29=0,"",(G29/F29))</f>
        <v>0.8530917053402184</v>
      </c>
      <c r="I29" s="55">
        <f>E29-F29</f>
        <v>207572.03999999998</v>
      </c>
      <c r="J29" s="57">
        <f>(F29/E29)</f>
        <v>0.5411312734986362</v>
      </c>
    </row>
    <row r="30" spans="1:10" ht="12.75">
      <c r="A30" s="30"/>
      <c r="B30" s="52"/>
      <c r="C30" s="58"/>
      <c r="D30" s="59"/>
      <c r="E30" s="60"/>
      <c r="F30" s="58"/>
      <c r="G30" s="60"/>
      <c r="H30" s="62"/>
      <c r="I30" s="61"/>
      <c r="J30" s="63"/>
    </row>
    <row r="31" spans="1:10" ht="12.75">
      <c r="A31" s="30"/>
      <c r="B31" s="52" t="s">
        <v>47</v>
      </c>
      <c r="C31" s="58">
        <f>'[74]AVOINE'!$C$35</f>
        <v>94624</v>
      </c>
      <c r="D31" s="58">
        <f>IF(C31=0,0,(E31/C31)*10)</f>
        <v>46.88625507270882</v>
      </c>
      <c r="E31" s="60">
        <f>'[74]AVOINE'!$E$35</f>
        <v>443656.5</v>
      </c>
      <c r="F31" s="58">
        <f>'[74]AVOINE'!$G$35</f>
        <v>248872.19999999998</v>
      </c>
      <c r="G31" s="74">
        <f>'[74]AVOINE'!$D$64</f>
        <v>216842.3</v>
      </c>
      <c r="H31" s="62">
        <f>IF(G31=0,"",(G31/F31))</f>
        <v>0.8712998076924623</v>
      </c>
      <c r="I31" s="61">
        <f>E31-F31</f>
        <v>194784.30000000002</v>
      </c>
      <c r="J31" s="65">
        <f>(F31/E31)</f>
        <v>0.5609569565643691</v>
      </c>
    </row>
    <row r="32" spans="1:10" ht="12.75">
      <c r="A32" s="30"/>
      <c r="B32" s="66" t="s">
        <v>37</v>
      </c>
      <c r="C32" s="67">
        <f>(C29/C31)-1</f>
        <v>0.028280351707812068</v>
      </c>
      <c r="D32" s="67">
        <f>(D29/D31)-1</f>
        <v>-0.008433130972787528</v>
      </c>
      <c r="E32" s="68">
        <f>(E29/E31)-1</f>
        <v>0.019608728825115884</v>
      </c>
      <c r="F32" s="67">
        <f>(F29/F31)-1</f>
        <v>-0.016426905054079843</v>
      </c>
      <c r="G32" s="68">
        <f>IF(G31=0,"",(G29/G31)-1)</f>
        <v>-0.036981253196447295</v>
      </c>
      <c r="H32" s="67">
        <f>IF(H29="","",H29-H31)</f>
        <v>-0.018208102352243904</v>
      </c>
      <c r="I32" s="69">
        <f>(I29/I31)-1</f>
        <v>0.06565077370198713</v>
      </c>
      <c r="J32" s="70">
        <f>(J29/J31)-1</f>
        <v>-0.03534261021943108</v>
      </c>
    </row>
    <row r="33" spans="1:10" ht="12.75">
      <c r="A33" s="30"/>
      <c r="B33" s="47" t="s">
        <v>41</v>
      </c>
      <c r="C33" s="58"/>
      <c r="D33" s="59"/>
      <c r="E33" s="60"/>
      <c r="F33" s="75"/>
      <c r="G33" s="76"/>
      <c r="H33" s="77"/>
      <c r="I33" s="78"/>
      <c r="J33" s="79"/>
    </row>
    <row r="34" spans="1:10" ht="12.75">
      <c r="A34" s="30"/>
      <c r="B34" s="52" t="s">
        <v>48</v>
      </c>
      <c r="C34" s="53">
        <f>'[75]SEIGLE'!$C$33</f>
        <v>26122</v>
      </c>
      <c r="D34" s="53">
        <f>IF(C34=0,0,(E34/C34)*10)</f>
        <v>48.938251282443915</v>
      </c>
      <c r="E34" s="54">
        <f>'[75]SEIGLE'!$E$33</f>
        <v>127836.5</v>
      </c>
      <c r="F34" s="53">
        <f>'[75]SEIGLE'!$G$33</f>
        <v>61419</v>
      </c>
      <c r="G34" s="54">
        <f>'[75]SEIGLE'!$C$64</f>
        <v>47820</v>
      </c>
      <c r="H34" s="56">
        <f>IF(G34=0,"",(G34/F34))</f>
        <v>0.7785864309090021</v>
      </c>
      <c r="I34" s="55">
        <f>E34-F34</f>
        <v>66417.5</v>
      </c>
      <c r="J34" s="57">
        <f>(F34/E34)</f>
        <v>0.4804496368408084</v>
      </c>
    </row>
    <row r="35" spans="1:10" ht="12.75">
      <c r="A35" s="30"/>
      <c r="B35" s="52"/>
      <c r="C35" s="58"/>
      <c r="D35" s="59"/>
      <c r="E35" s="60"/>
      <c r="F35" s="58"/>
      <c r="G35" s="60"/>
      <c r="H35" s="62"/>
      <c r="I35" s="61"/>
      <c r="J35" s="63"/>
    </row>
    <row r="36" spans="1:10" ht="12.75">
      <c r="A36" s="30"/>
      <c r="B36" s="52" t="s">
        <v>47</v>
      </c>
      <c r="C36" s="58">
        <f>'[75]SEIGLE'!$C$35</f>
        <v>29501</v>
      </c>
      <c r="D36" s="58">
        <f>IF(C36=0,0,(E36/C36)*10)</f>
        <v>49.25575404223586</v>
      </c>
      <c r="E36" s="60">
        <f>'[75]SEIGLE'!$E$35</f>
        <v>145309.4</v>
      </c>
      <c r="F36" s="58">
        <f>'[75]SEIGLE'!$G$35</f>
        <v>61347.80000000001</v>
      </c>
      <c r="G36" s="74">
        <f>'[75]SEIGLE'!$D$64</f>
        <v>50794.600000000006</v>
      </c>
      <c r="H36" s="62">
        <f>IF(G36=0,"",(G36/F36))</f>
        <v>0.8279775313866186</v>
      </c>
      <c r="I36" s="61">
        <f>E36-F36</f>
        <v>83961.59999999998</v>
      </c>
      <c r="J36" s="65">
        <f>(F36/E36)</f>
        <v>0.42218741526700965</v>
      </c>
    </row>
    <row r="37" spans="1:10" ht="12.75">
      <c r="A37" s="30"/>
      <c r="B37" s="66" t="s">
        <v>37</v>
      </c>
      <c r="C37" s="67">
        <f>(C34/C36)-1</f>
        <v>-0.11453849022067053</v>
      </c>
      <c r="D37" s="67">
        <f>(D34/D36)-1</f>
        <v>-0.006446003435856218</v>
      </c>
      <c r="E37" s="68">
        <f>(E34/E36)-1</f>
        <v>-0.12024617815502636</v>
      </c>
      <c r="F37" s="67">
        <f>(F34/F36)-1</f>
        <v>0.0011605958159868202</v>
      </c>
      <c r="G37" s="68">
        <f>IF(G36=0,"",(G34/G36)-1)</f>
        <v>-0.058561343134900246</v>
      </c>
      <c r="H37" s="67">
        <f>IF(H34="","",H34-H36)</f>
        <v>-0.04939110047761641</v>
      </c>
      <c r="I37" s="69">
        <f>(I34/I36)-1</f>
        <v>-0.20895385509566256</v>
      </c>
      <c r="J37" s="70">
        <f>(J34/J36)-1</f>
        <v>0.1380008485969464</v>
      </c>
    </row>
    <row r="38" spans="1:10" ht="12.75">
      <c r="A38" s="30"/>
      <c r="B38" s="47" t="s">
        <v>42</v>
      </c>
      <c r="C38" s="58"/>
      <c r="D38" s="59"/>
      <c r="E38" s="60"/>
      <c r="F38" s="75"/>
      <c r="G38" s="76"/>
      <c r="H38" s="77"/>
      <c r="I38" s="78"/>
      <c r="J38" s="79"/>
    </row>
    <row r="39" spans="1:10" ht="12.75">
      <c r="A39" s="30"/>
      <c r="B39" s="52" t="s">
        <v>48</v>
      </c>
      <c r="C39" s="53">
        <f>'[76]TRITICALE'!$C$33</f>
        <v>386808</v>
      </c>
      <c r="D39" s="53">
        <f>IF(C39=0,0,(E39/C39)*10)</f>
        <v>52.12463340985708</v>
      </c>
      <c r="E39" s="54">
        <f>'[76]TRITICALE'!$E$33</f>
        <v>2016222.52</v>
      </c>
      <c r="F39" s="53">
        <f>'[76]TRITICALE'!$G$33</f>
        <v>821800</v>
      </c>
      <c r="G39" s="54">
        <f>'[76]TRITICALE'!$C$64</f>
        <v>758373.6999999998</v>
      </c>
      <c r="H39" s="56">
        <f>IF(G39=0,"",(G39/F39))</f>
        <v>0.9228202725724018</v>
      </c>
      <c r="I39" s="55">
        <f>E39-F39</f>
        <v>1194422.52</v>
      </c>
      <c r="J39" s="57">
        <f>(F39/E39)</f>
        <v>0.407593899903469</v>
      </c>
    </row>
    <row r="40" spans="1:10" ht="12.75">
      <c r="A40" s="30"/>
      <c r="B40" s="52"/>
      <c r="C40" s="58"/>
      <c r="D40" s="59"/>
      <c r="E40" s="60"/>
      <c r="F40" s="58"/>
      <c r="G40" s="60"/>
      <c r="H40" s="62"/>
      <c r="I40" s="61"/>
      <c r="J40" s="63"/>
    </row>
    <row r="41" spans="1:10" ht="12.75">
      <c r="A41" s="30"/>
      <c r="B41" s="52" t="s">
        <v>47</v>
      </c>
      <c r="C41" s="58">
        <f>'[76]TRITICALE'!$C$35</f>
        <v>386904</v>
      </c>
      <c r="D41" s="58">
        <f>IF(C41=0,0,(E41/C41)*10)</f>
        <v>53.01051940533051</v>
      </c>
      <c r="E41" s="60">
        <f>'[76]TRITICALE'!$E$35</f>
        <v>2050998.2</v>
      </c>
      <c r="F41" s="58">
        <f>'[76]TRITICALE'!$G$35</f>
        <v>783751.3999999999</v>
      </c>
      <c r="G41" s="74">
        <f>'[76]TRITICALE'!$D$64</f>
        <v>702017.1000000001</v>
      </c>
      <c r="H41" s="62">
        <f>IF(G41=0,"",(G41/F41))</f>
        <v>0.8957139980866384</v>
      </c>
      <c r="I41" s="61">
        <f>E41-F41</f>
        <v>1267246.8</v>
      </c>
      <c r="J41" s="65">
        <f>(F41/E41)</f>
        <v>0.3821316859273694</v>
      </c>
    </row>
    <row r="42" spans="1:10" ht="12.75" customHeight="1">
      <c r="A42" s="30"/>
      <c r="B42" s="66" t="s">
        <v>37</v>
      </c>
      <c r="C42" s="67">
        <f>(C39/C41)-1</f>
        <v>-0.0002481235655356073</v>
      </c>
      <c r="D42" s="67">
        <f>(D39/D41)-1</f>
        <v>-0.016711513213061413</v>
      </c>
      <c r="E42" s="68">
        <f>(E39/E41)-1</f>
        <v>-0.01695549025835319</v>
      </c>
      <c r="F42" s="67">
        <f>(F39/F41)-1</f>
        <v>0.0485467713359109</v>
      </c>
      <c r="G42" s="68">
        <f>IF(G41=0,"",(G39/G41)-1)</f>
        <v>0.08027810148784087</v>
      </c>
      <c r="H42" s="67">
        <f>IF(H39="","",H39-H41)</f>
        <v>0.027106274485763415</v>
      </c>
      <c r="I42" s="69">
        <f>(I39/I41)-1</f>
        <v>-0.05746653295948356</v>
      </c>
      <c r="J42" s="70">
        <f>(J39/J41)-1</f>
        <v>0.06663204050799165</v>
      </c>
    </row>
    <row r="43" spans="1:10" ht="12.75" customHeight="1">
      <c r="A43" s="30"/>
      <c r="B43" s="47" t="s">
        <v>59</v>
      </c>
      <c r="C43" s="58"/>
      <c r="D43" s="59"/>
      <c r="E43" s="60"/>
      <c r="F43" s="75"/>
      <c r="G43" s="76"/>
      <c r="H43" s="77"/>
      <c r="I43" s="78"/>
      <c r="J43" s="79"/>
    </row>
    <row r="44" spans="1:10" ht="12.75" customHeight="1">
      <c r="A44" s="30"/>
      <c r="B44" s="52" t="s">
        <v>48</v>
      </c>
      <c r="C44" s="53">
        <f>'[77]MAIS'!$C$33</f>
        <v>1747720</v>
      </c>
      <c r="D44" s="80">
        <f>IF(C44=0,0,(E44/C44)*10)</f>
        <v>101.64921624745382</v>
      </c>
      <c r="E44" s="54">
        <f>'[77]MAIS'!$E$33</f>
        <v>17765436.822</v>
      </c>
      <c r="F44" s="81">
        <f>'[77]MAIS'!$G$33</f>
        <v>15967072</v>
      </c>
      <c r="G44" s="54">
        <f>'[77]MAIS'!$C$64</f>
        <v>13399650.1</v>
      </c>
      <c r="H44" s="56">
        <f>IF(G44=0,"",(G44/F44))</f>
        <v>0.8392052155836712</v>
      </c>
      <c r="I44" s="55">
        <f>E44-F44</f>
        <v>1798364.8220000006</v>
      </c>
      <c r="J44" s="57">
        <f>(F44/E44)</f>
        <v>0.8987717082321905</v>
      </c>
    </row>
    <row r="45" spans="1:10" ht="12.75" customHeight="1">
      <c r="A45" s="30"/>
      <c r="B45" s="52"/>
      <c r="C45" s="58"/>
      <c r="D45" s="58"/>
      <c r="E45" s="60"/>
      <c r="F45" s="58"/>
      <c r="G45" s="76"/>
      <c r="H45" s="77"/>
      <c r="I45" s="78"/>
      <c r="J45" s="79"/>
    </row>
    <row r="46" spans="1:10" ht="12.75" customHeight="1">
      <c r="A46" s="30"/>
      <c r="B46" s="52" t="s">
        <v>47</v>
      </c>
      <c r="C46" s="58">
        <f>'[77]MAIS'!$C$35</f>
        <v>1762791</v>
      </c>
      <c r="D46" s="75">
        <f>IF(C46=0,0,(E46/C46)*10)</f>
        <v>82.14842201804433</v>
      </c>
      <c r="E46" s="61">
        <f>'[77]MAIS'!$E$35</f>
        <v>14481049.89976104</v>
      </c>
      <c r="F46" s="82">
        <f>'[77]MAIS'!$G$35</f>
        <v>12469803.399999999</v>
      </c>
      <c r="G46" s="74">
        <f>'[77]MAIS'!$D$64</f>
        <v>10023180.8</v>
      </c>
      <c r="H46" s="62">
        <f>IF(G46=0,"",(G46/F46))</f>
        <v>0.8037962170277683</v>
      </c>
      <c r="I46" s="61">
        <f>E46-F46</f>
        <v>2011246.4997610413</v>
      </c>
      <c r="J46" s="65">
        <f>(F46/E46)</f>
        <v>0.8611118314153292</v>
      </c>
    </row>
    <row r="47" spans="1:10" ht="12.75" customHeight="1">
      <c r="A47" s="30"/>
      <c r="B47" s="66" t="s">
        <v>37</v>
      </c>
      <c r="C47" s="67">
        <f>(C44/C46)-1</f>
        <v>-0.008549510407076077</v>
      </c>
      <c r="D47" s="67">
        <f>(D44/D46)-1</f>
        <v>0.2373848912779608</v>
      </c>
      <c r="E47" s="68">
        <f>(E44/E46)-1</f>
        <v>0.2268058562724211</v>
      </c>
      <c r="F47" s="67">
        <f>(F44/F46)-1</f>
        <v>0.28045900066074836</v>
      </c>
      <c r="G47" s="68">
        <f>IF(G46=0,"",(G44/G46)-1)</f>
        <v>0.3368660475524894</v>
      </c>
      <c r="H47" s="67">
        <f>IF(H44="","",H44-H46)</f>
        <v>0.03540899855590296</v>
      </c>
      <c r="I47" s="69">
        <f>(I44/I46)-1</f>
        <v>-0.10584564238462735</v>
      </c>
      <c r="J47" s="70">
        <f>(J44/J46)-1</f>
        <v>0.04373401391427101</v>
      </c>
    </row>
    <row r="48" spans="1:10" ht="12.75" customHeight="1">
      <c r="A48" s="30"/>
      <c r="B48" s="47" t="s">
        <v>60</v>
      </c>
      <c r="C48" s="58"/>
      <c r="D48" s="59"/>
      <c r="E48" s="60"/>
      <c r="F48" s="75"/>
      <c r="G48" s="76"/>
      <c r="H48" s="77"/>
      <c r="I48" s="78"/>
      <c r="J48" s="79"/>
    </row>
    <row r="49" spans="1:10" ht="12.75" customHeight="1">
      <c r="A49" s="30"/>
      <c r="B49" s="52" t="s">
        <v>48</v>
      </c>
      <c r="C49" s="53">
        <f>'[78]SORGHO'!$C$33</f>
        <v>63505</v>
      </c>
      <c r="D49" s="53">
        <f>IF(C49=0,0,(E49/C49)*10)</f>
        <v>62.61270766081411</v>
      </c>
      <c r="E49" s="54">
        <f>'[78]SORGHO'!$E$33</f>
        <v>397622</v>
      </c>
      <c r="F49" s="53">
        <f>'[78]SORGHO'!$G$33</f>
        <v>290030</v>
      </c>
      <c r="G49" s="54">
        <f>'[78]SORGHO'!$C$64</f>
        <v>260836.7</v>
      </c>
      <c r="H49" s="56">
        <f>IF(G49=0,"",(G49/F49))</f>
        <v>0.8993438609798987</v>
      </c>
      <c r="I49" s="55">
        <f>E49-F49</f>
        <v>107592</v>
      </c>
      <c r="J49" s="57">
        <f>(F49/E49)</f>
        <v>0.7294113504785953</v>
      </c>
    </row>
    <row r="50" spans="1:10" ht="12.75" customHeight="1">
      <c r="A50" s="30"/>
      <c r="B50" s="52"/>
      <c r="C50" s="58"/>
      <c r="D50" s="58"/>
      <c r="E50" s="60"/>
      <c r="F50" s="75"/>
      <c r="G50" s="60"/>
      <c r="H50" s="77"/>
      <c r="I50" s="78"/>
      <c r="J50" s="79"/>
    </row>
    <row r="51" spans="1:10" ht="12.75" customHeight="1">
      <c r="A51" s="30"/>
      <c r="B51" s="52" t="s">
        <v>47</v>
      </c>
      <c r="C51" s="58">
        <f>'[78]SORGHO'!$C$35</f>
        <v>51850</v>
      </c>
      <c r="D51" s="58">
        <f>IF(C51=0,0,(E51/C51)*10)</f>
        <v>54.19228543876567</v>
      </c>
      <c r="E51" s="61">
        <f>'[78]SORGHO'!$E$35</f>
        <v>280987</v>
      </c>
      <c r="F51" s="82">
        <f>'[78]SORGHO'!$G$35</f>
        <v>146194.60000000003</v>
      </c>
      <c r="G51" s="74">
        <f>'[78]SORGHO'!$D$64</f>
        <v>128583.9</v>
      </c>
      <c r="H51" s="62">
        <f>IF(G51=0,"",(G51/F51))</f>
        <v>0.879539326349947</v>
      </c>
      <c r="I51" s="61">
        <f>E51-F51</f>
        <v>134792.39999999997</v>
      </c>
      <c r="J51" s="65">
        <f>(F51/E51)</f>
        <v>0.520289550762135</v>
      </c>
    </row>
    <row r="52" spans="1:10" ht="12.75" customHeight="1">
      <c r="A52" s="30"/>
      <c r="B52" s="66" t="s">
        <v>37</v>
      </c>
      <c r="C52" s="67">
        <f>(C49/C51)-1</f>
        <v>0.2247830279652845</v>
      </c>
      <c r="D52" s="67">
        <f>(D49/D51)-1</f>
        <v>0.15538045967009562</v>
      </c>
      <c r="E52" s="68">
        <f>(E49/E51)-1</f>
        <v>0.4150903778466619</v>
      </c>
      <c r="F52" s="67">
        <f>(F49/F51)-1</f>
        <v>0.9838626050483392</v>
      </c>
      <c r="G52" s="68">
        <f>IF(G51=0,"",(G49/G51)-1)</f>
        <v>1.0285331211761348</v>
      </c>
      <c r="H52" s="67">
        <f>IF(H49="","",H49-H51)</f>
        <v>0.019804534629951687</v>
      </c>
      <c r="I52" s="69">
        <f>(I49/I51)-1</f>
        <v>-0.20179475994195495</v>
      </c>
      <c r="J52" s="70">
        <f>(J49/J51)-1</f>
        <v>0.4019334991643262</v>
      </c>
    </row>
    <row r="53" spans="1:10" ht="12.75" customHeight="1">
      <c r="A53" s="30"/>
      <c r="B53" s="47" t="s">
        <v>43</v>
      </c>
      <c r="C53" s="58"/>
      <c r="D53" s="59"/>
      <c r="E53" s="60"/>
      <c r="F53" s="75"/>
      <c r="G53" s="76"/>
      <c r="H53" s="77"/>
      <c r="I53" s="78"/>
      <c r="J53" s="79"/>
    </row>
    <row r="54" spans="1:10" ht="12.75" customHeight="1">
      <c r="A54" s="30"/>
      <c r="B54" s="52" t="s">
        <v>48</v>
      </c>
      <c r="C54" s="53">
        <f>C$14+C$19+C$24+C$29+C$34+C$39+C44+C49</f>
        <v>9371277</v>
      </c>
      <c r="D54" s="53">
        <f>IF(C54=0,0,(E54/C54)*10)</f>
        <v>76.23085412726479</v>
      </c>
      <c r="E54" s="55">
        <f>E$14+E$19+E$24+E$29+E$34+E$39+E44+E49</f>
        <v>71438044.99731916</v>
      </c>
      <c r="F54" s="81">
        <f>F$14+F$19+F$24+F$29+F$34+F$39+F44+F49</f>
        <v>63035385</v>
      </c>
      <c r="G54" s="54">
        <f>G$14+G$19+G$24+G$29+G$34+G$39+G44+G49</f>
        <v>51657613.500000015</v>
      </c>
      <c r="H54" s="56">
        <f>IF(G54=0,"",(G54/F54))</f>
        <v>0.8195018321852086</v>
      </c>
      <c r="I54" s="55">
        <f>E54-F54</f>
        <v>8402659.997319162</v>
      </c>
      <c r="J54" s="57">
        <f>(F54/E54)</f>
        <v>0.8823783601912051</v>
      </c>
    </row>
    <row r="55" spans="1:10" ht="12.75" customHeight="1">
      <c r="A55" s="30"/>
      <c r="B55" s="52"/>
      <c r="C55" s="58"/>
      <c r="D55" s="59"/>
      <c r="E55" s="60"/>
      <c r="F55" s="58"/>
      <c r="G55" s="60"/>
      <c r="H55" s="58"/>
      <c r="I55" s="61"/>
      <c r="J55" s="63"/>
    </row>
    <row r="56" spans="1:10" ht="12.75" customHeight="1">
      <c r="A56" s="30"/>
      <c r="B56" s="52" t="s">
        <v>47</v>
      </c>
      <c r="C56" s="60">
        <f>C$16+C$21+C$26+C$31+C$36+C$41+C46+C51</f>
        <v>9276861</v>
      </c>
      <c r="D56" s="58">
        <f>(E56/C56)*10</f>
        <v>71.52572609971183</v>
      </c>
      <c r="E56" s="60">
        <f>E$16+E$21+E$26+E$31+E$36+E$41+E46+E51</f>
        <v>66353421.89510988</v>
      </c>
      <c r="F56" s="83">
        <f>F$16+F$21+F$26+F$31+F$36+F$41+F46+F51</f>
        <v>57984725.5</v>
      </c>
      <c r="G56" s="60">
        <f>G$16+G$21+G$26+G$31+G$36+G$41+G46+G51</f>
        <v>46401875.50000001</v>
      </c>
      <c r="H56" s="62">
        <f>(G56/F56)</f>
        <v>0.800243082982259</v>
      </c>
      <c r="I56" s="61">
        <f>E56-F56</f>
        <v>8368696.395109877</v>
      </c>
      <c r="J56" s="65">
        <f>(F56/E56)</f>
        <v>0.8738769432518652</v>
      </c>
    </row>
    <row r="57" spans="1:10" ht="12.75" customHeight="1" thickBot="1">
      <c r="A57" s="30"/>
      <c r="B57" s="84" t="s">
        <v>37</v>
      </c>
      <c r="C57" s="85">
        <f>(C54/C56)-1</f>
        <v>0.010177580541521625</v>
      </c>
      <c r="D57" s="86">
        <f>(D54/D56)-1</f>
        <v>0.06578231755373842</v>
      </c>
      <c r="E57" s="87">
        <f>(E54/E56)-1</f>
        <v>0.07662940293037113</v>
      </c>
      <c r="F57" s="86">
        <f>(F54/F56)-1</f>
        <v>0.08710327515476468</v>
      </c>
      <c r="G57" s="87">
        <f>IF(G56=0,"",(G54/G56)-1)</f>
        <v>0.11326563729088934</v>
      </c>
      <c r="H57" s="86">
        <f>IF(H54="","",H54-H56)</f>
        <v>0.019258749202949565</v>
      </c>
      <c r="I57" s="88">
        <f>(I54/I56)-1</f>
        <v>0.004058410128145118</v>
      </c>
      <c r="J57" s="89">
        <f>(J54/J56)-1</f>
        <v>0.009728391399943082</v>
      </c>
    </row>
    <row r="58" spans="1:10" ht="12.75" customHeight="1" hidden="1">
      <c r="A58" s="30"/>
      <c r="B58" s="47" t="s">
        <v>43</v>
      </c>
      <c r="C58" s="58"/>
      <c r="D58" s="59"/>
      <c r="E58" s="60"/>
      <c r="F58" s="75"/>
      <c r="G58" s="76"/>
      <c r="H58" s="77"/>
      <c r="I58" s="78"/>
      <c r="J58" s="79"/>
    </row>
    <row r="59" spans="1:10" ht="12.75" customHeight="1" hidden="1">
      <c r="A59" s="30"/>
      <c r="B59" s="52" t="s">
        <v>61</v>
      </c>
      <c r="C59" s="53">
        <f>C$14+C$19+C$24+C$29+C$34+C$39</f>
        <v>7560052</v>
      </c>
      <c r="D59" s="90">
        <f>IF(C59=0,0,(E59/C59)*10)</f>
        <v>70.46907372504734</v>
      </c>
      <c r="E59" s="54">
        <f>E$14+E$19+E$24+E$29+E$34+E$39</f>
        <v>53274986.17531916</v>
      </c>
      <c r="F59" s="53">
        <f>F$14+F$19+F$24+F$29+F$34+F$39</f>
        <v>46778283</v>
      </c>
      <c r="G59" s="54">
        <f>G$14+G$19+G$24+G$29+G$34+G$39</f>
        <v>37997126.70000001</v>
      </c>
      <c r="H59" s="56">
        <f>IF(G59=0,"",(G59/F59))</f>
        <v>0.8122813464530113</v>
      </c>
      <c r="I59" s="55">
        <f>E59-F59</f>
        <v>6496703.175319158</v>
      </c>
      <c r="J59" s="57">
        <f>(F59/E59)</f>
        <v>0.8780534047641123</v>
      </c>
    </row>
    <row r="60" spans="1:10" ht="12.75" customHeight="1" hidden="1">
      <c r="A60" s="30"/>
      <c r="B60" s="52"/>
      <c r="C60" s="58"/>
      <c r="D60" s="59"/>
      <c r="E60" s="60"/>
      <c r="F60" s="58"/>
      <c r="G60" s="60"/>
      <c r="H60" s="58"/>
      <c r="I60" s="61"/>
      <c r="J60" s="63"/>
    </row>
    <row r="61" spans="1:10" ht="12.75" customHeight="1" hidden="1">
      <c r="A61" s="30"/>
      <c r="B61" s="52" t="s">
        <v>62</v>
      </c>
      <c r="C61" s="58">
        <f>C$16+C$21+C$26+C$31+C$36+C$41</f>
        <v>7462220</v>
      </c>
      <c r="D61" s="59">
        <f>(E61/C61)*10</f>
        <v>69.13677832514833</v>
      </c>
      <c r="E61" s="60">
        <f>E$16+E$21+E$26+E$31+E$36+E$41</f>
        <v>51591384.99534883</v>
      </c>
      <c r="F61" s="58">
        <f>F$16+F$21+F$26+F$31+F$36+F$41</f>
        <v>45368727.5</v>
      </c>
      <c r="G61" s="60">
        <f>G$16+G$21+G$26+G$31+G$36+G$41</f>
        <v>36250110.800000004</v>
      </c>
      <c r="H61" s="62">
        <f>(G61/F61)</f>
        <v>0.7990109663093373</v>
      </c>
      <c r="I61" s="61">
        <f>E61-F61</f>
        <v>6222657.4953488335</v>
      </c>
      <c r="J61" s="65">
        <f>(F61/E61)</f>
        <v>0.8793857250409185</v>
      </c>
    </row>
    <row r="62" spans="1:10" ht="12.75" customHeight="1" hidden="1">
      <c r="A62" s="30"/>
      <c r="B62" s="84" t="s">
        <v>37</v>
      </c>
      <c r="C62" s="86">
        <f>(C59/C61)-1</f>
        <v>0.013110307656434728</v>
      </c>
      <c r="D62" s="86">
        <f>(D59/D61)-1</f>
        <v>0.019270429316698312</v>
      </c>
      <c r="E62" s="87">
        <f>(E59/E61)-1</f>
        <v>0.03263337823014645</v>
      </c>
      <c r="F62" s="86">
        <f>(F59/F61)-1</f>
        <v>0.031068878887996032</v>
      </c>
      <c r="G62" s="87">
        <f>IF(G61=0,"",(G59/G61)-1)</f>
        <v>0.04819339476336193</v>
      </c>
      <c r="H62" s="86">
        <f>IF(H59="","",H59-H61)</f>
        <v>0.013270380143673988</v>
      </c>
      <c r="I62" s="88">
        <f>(I59/I61)-1</f>
        <v>0.044039974910263124</v>
      </c>
      <c r="J62" s="91">
        <f>(J59/J61)-1</f>
        <v>-0.0015150578851438334</v>
      </c>
    </row>
    <row r="63" spans="1:9" ht="12.75" customHeight="1">
      <c r="A63" s="30"/>
      <c r="B63" s="38"/>
      <c r="C63" s="29"/>
      <c r="D63" s="29"/>
      <c r="E63" s="29"/>
      <c r="F63" s="29"/>
      <c r="G63" s="29"/>
      <c r="H63" s="29"/>
      <c r="I63" s="29"/>
    </row>
    <row r="64" spans="1:9" ht="12.75">
      <c r="A64" s="30"/>
      <c r="B64" s="38"/>
      <c r="C64" s="92"/>
      <c r="D64" s="92"/>
      <c r="E64" s="92"/>
      <c r="F64" s="33"/>
      <c r="G64" s="41"/>
      <c r="H64" s="93"/>
      <c r="I64" s="30"/>
    </row>
    <row r="70" ht="10.5">
      <c r="F70" s="9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B8" sqref="B8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104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111" t="s">
        <v>1</v>
      </c>
      <c r="D8" s="112"/>
      <c r="E8" s="112"/>
      <c r="F8" s="113"/>
      <c r="G8" s="114" t="s">
        <v>49</v>
      </c>
      <c r="H8" s="114" t="s">
        <v>44</v>
      </c>
      <c r="I8" s="115"/>
      <c r="J8" s="116" t="s">
        <v>65</v>
      </c>
      <c r="K8" s="116"/>
      <c r="M8" s="117" t="s">
        <v>0</v>
      </c>
      <c r="N8" s="118"/>
      <c r="O8" s="119" t="s">
        <v>1</v>
      </c>
      <c r="P8" s="120"/>
      <c r="Q8" s="114" t="s">
        <v>44</v>
      </c>
    </row>
    <row r="9" spans="1:17" ht="12.75">
      <c r="A9" s="23">
        <v>7818</v>
      </c>
      <c r="B9" s="121"/>
      <c r="C9" s="122" t="s">
        <v>49</v>
      </c>
      <c r="D9" s="123" t="s">
        <v>49</v>
      </c>
      <c r="E9" s="123" t="s">
        <v>49</v>
      </c>
      <c r="F9" s="124" t="s">
        <v>47</v>
      </c>
      <c r="G9" s="125" t="s">
        <v>50</v>
      </c>
      <c r="H9" s="125" t="s">
        <v>50</v>
      </c>
      <c r="I9" s="126" t="s">
        <v>71</v>
      </c>
      <c r="J9" s="127"/>
      <c r="K9" s="128"/>
      <c r="M9" s="129" t="s">
        <v>74</v>
      </c>
      <c r="N9" s="130"/>
      <c r="O9" s="131"/>
      <c r="P9" s="132"/>
      <c r="Q9" s="125" t="s">
        <v>50</v>
      </c>
    </row>
    <row r="10" spans="1:17" ht="12" customHeight="1">
      <c r="A10" s="23">
        <v>30702</v>
      </c>
      <c r="B10" s="121"/>
      <c r="C10" s="133" t="s">
        <v>2</v>
      </c>
      <c r="D10" s="134" t="s">
        <v>3</v>
      </c>
      <c r="E10" s="135" t="s">
        <v>4</v>
      </c>
      <c r="F10" s="136" t="s">
        <v>4</v>
      </c>
      <c r="G10" s="132" t="s">
        <v>76</v>
      </c>
      <c r="H10" s="132" t="s">
        <v>76</v>
      </c>
      <c r="I10" s="137" t="s">
        <v>77</v>
      </c>
      <c r="J10" s="138" t="s">
        <v>78</v>
      </c>
      <c r="K10" s="138" t="s">
        <v>79</v>
      </c>
      <c r="L10" s="139"/>
      <c r="M10" s="129" t="s">
        <v>81</v>
      </c>
      <c r="N10" s="140" t="s">
        <v>2</v>
      </c>
      <c r="O10" s="141" t="s">
        <v>3</v>
      </c>
      <c r="P10" s="140" t="s">
        <v>4</v>
      </c>
      <c r="Q10" s="132" t="s">
        <v>76</v>
      </c>
    </row>
    <row r="11" spans="1:17" ht="12">
      <c r="A11" s="23">
        <v>31458</v>
      </c>
      <c r="B11" s="142"/>
      <c r="C11" s="143" t="s">
        <v>5</v>
      </c>
      <c r="D11" s="144" t="s">
        <v>6</v>
      </c>
      <c r="E11" s="145" t="s">
        <v>7</v>
      </c>
      <c r="F11" s="146" t="s">
        <v>7</v>
      </c>
      <c r="G11" s="147" t="s">
        <v>55</v>
      </c>
      <c r="H11" s="147" t="s">
        <v>85</v>
      </c>
      <c r="I11" s="148"/>
      <c r="J11" s="149"/>
      <c r="K11" s="150"/>
      <c r="M11" s="151"/>
      <c r="N11" s="147" t="s">
        <v>5</v>
      </c>
      <c r="O11" s="144" t="s">
        <v>6</v>
      </c>
      <c r="P11" s="147" t="s">
        <v>7</v>
      </c>
      <c r="Q11" s="147" t="s">
        <v>85</v>
      </c>
    </row>
    <row r="12" spans="1:17" ht="13.5" customHeight="1">
      <c r="A12" s="23">
        <v>60665</v>
      </c>
      <c r="B12" s="152" t="s">
        <v>8</v>
      </c>
      <c r="C12" s="153">
        <f>IF(ISERROR('[51]Récolte_N'!$F$19)=TRUE,"",'[51]Récolte_N'!$F$19)</f>
        <v>7575</v>
      </c>
      <c r="D12" s="153">
        <f aca="true" t="shared" si="0" ref="D12:D31">IF(OR(C12="",C12=0),"",(E12/C12)*10)</f>
        <v>63.3993399339934</v>
      </c>
      <c r="E12" s="154">
        <f>IF(ISERROR('[51]Récolte_N'!$H$19)=TRUE,"",'[51]Récolte_N'!$H$19)</f>
        <v>48025</v>
      </c>
      <c r="F12" s="154">
        <f>P12</f>
        <v>22850</v>
      </c>
      <c r="G12" s="155">
        <f>IF(ISERROR('[51]Récolte_N'!$I$19)=TRUE,"",'[51]Récolte_N'!$I$19)</f>
        <v>36450</v>
      </c>
      <c r="H12" s="155">
        <f>Q12</f>
        <v>12343.3</v>
      </c>
      <c r="I12" s="156">
        <f aca="true" t="shared" si="1" ref="I12:I31">IF(OR(H12=0,H12=""),"",(G12/H12)-1)</f>
        <v>1.9530190467703128</v>
      </c>
      <c r="J12" s="157">
        <f>E12-G12</f>
        <v>11575</v>
      </c>
      <c r="K12" s="158">
        <f>P12-H12</f>
        <v>10506.7</v>
      </c>
      <c r="L12" s="159"/>
      <c r="M12" s="160" t="s">
        <v>8</v>
      </c>
      <c r="N12" s="153">
        <f>IF(ISERROR('[1]Récolte_N'!$F$19)=TRUE,"",'[1]Récolte_N'!$F$19)</f>
        <v>5190</v>
      </c>
      <c r="O12" s="153">
        <f aca="true" t="shared" si="2" ref="O12:O19">IF(OR(N12="",N12=0),"",(P12/N12)*10)</f>
        <v>44.02697495183045</v>
      </c>
      <c r="P12" s="154">
        <f>IF(ISERROR('[1]Récolte_N'!$H$19)=TRUE,"",'[1]Récolte_N'!$H$19)</f>
        <v>22850</v>
      </c>
      <c r="Q12" s="155">
        <f>'[21]SO'!$AI168</f>
        <v>12343.3</v>
      </c>
    </row>
    <row r="13" spans="1:17" ht="13.5" customHeight="1">
      <c r="A13" s="23">
        <v>7280</v>
      </c>
      <c r="B13" s="161" t="s">
        <v>31</v>
      </c>
      <c r="C13" s="153">
        <f>IF(ISERROR('[52]Récolte_N'!$F$19)=TRUE,"",'[52]Récolte_N'!$F$19)</f>
        <v>510</v>
      </c>
      <c r="D13" s="153">
        <f t="shared" si="0"/>
        <v>58.431372549019606</v>
      </c>
      <c r="E13" s="154">
        <f>IF(ISERROR('[52]Récolte_N'!$H$19)=TRUE,"",'[52]Récolte_N'!$H$19)</f>
        <v>2980</v>
      </c>
      <c r="F13" s="154">
        <f>P13</f>
        <v>3540</v>
      </c>
      <c r="G13" s="155">
        <f>IF(ISERROR('[52]Récolte_N'!$I$19)=TRUE,"",'[52]Récolte_N'!$I$19)</f>
        <v>500</v>
      </c>
      <c r="H13" s="155">
        <f>Q13</f>
        <v>359.6</v>
      </c>
      <c r="I13" s="156">
        <f t="shared" si="1"/>
        <v>0.39043381535038924</v>
      </c>
      <c r="J13" s="157">
        <f aca="true" t="shared" si="3" ref="J13:J31">E13-G13</f>
        <v>2480</v>
      </c>
      <c r="K13" s="158">
        <f>P13-H13</f>
        <v>3180.4</v>
      </c>
      <c r="L13" s="159"/>
      <c r="M13" s="162" t="s">
        <v>31</v>
      </c>
      <c r="N13" s="153">
        <f>IF(ISERROR('[2]Récolte_N'!$F$19)=TRUE,"",'[2]Récolte_N'!$F$19)</f>
        <v>475</v>
      </c>
      <c r="O13" s="153">
        <f t="shared" si="2"/>
        <v>74.52631578947368</v>
      </c>
      <c r="P13" s="154">
        <f>IF(ISERROR('[2]Récolte_N'!$H$19)=TRUE,"",'[2]Récolte_N'!$H$19)</f>
        <v>3540</v>
      </c>
      <c r="Q13" s="155">
        <f>'[21]SO'!$AI169</f>
        <v>359.6</v>
      </c>
    </row>
    <row r="14" spans="1:17" ht="13.5" customHeight="1">
      <c r="A14" s="23">
        <v>17376</v>
      </c>
      <c r="B14" s="161" t="s">
        <v>9</v>
      </c>
      <c r="C14" s="153">
        <f>IF(ISERROR('[53]Récolte_N'!$F$19)=TRUE,"",'[53]Récolte_N'!$F$19)</f>
        <v>750</v>
      </c>
      <c r="D14" s="153">
        <f t="shared" si="0"/>
        <v>45</v>
      </c>
      <c r="E14" s="154">
        <f>IF(ISERROR('[53]Récolte_N'!$H$19)=TRUE,"",'[53]Récolte_N'!$H$19)</f>
        <v>3375</v>
      </c>
      <c r="F14" s="154">
        <f aca="true" t="shared" si="4" ref="F14:F30">P14</f>
        <v>3600</v>
      </c>
      <c r="G14" s="155">
        <f>IF(ISERROR('[53]Récolte_N'!$I$19)=TRUE,"",'[53]Récolte_N'!$I$19)</f>
        <v>1000</v>
      </c>
      <c r="H14" s="155">
        <f aca="true" t="shared" si="5" ref="H14:H30">Q14</f>
        <v>299.7</v>
      </c>
      <c r="I14" s="156">
        <f t="shared" si="1"/>
        <v>2.3366700033366703</v>
      </c>
      <c r="J14" s="157">
        <f t="shared" si="3"/>
        <v>2375</v>
      </c>
      <c r="K14" s="158">
        <f aca="true" t="shared" si="6" ref="K14:K29">P14-H14</f>
        <v>3300.3</v>
      </c>
      <c r="L14" s="159"/>
      <c r="M14" s="129" t="s">
        <v>9</v>
      </c>
      <c r="N14" s="153">
        <f>IF(ISERROR('[3]Récolte_N'!$F$19)=TRUE,"",'[3]Récolte_N'!$F$19)</f>
        <v>800</v>
      </c>
      <c r="O14" s="153">
        <f t="shared" si="2"/>
        <v>45</v>
      </c>
      <c r="P14" s="154">
        <f>IF(ISERROR('[3]Récolte_N'!$H$19)=TRUE,"",'[3]Récolte_N'!$H$19)</f>
        <v>3600</v>
      </c>
      <c r="Q14" s="155">
        <f>'[21]SO'!$AI170</f>
        <v>299.7</v>
      </c>
    </row>
    <row r="15" spans="1:17" ht="13.5" customHeight="1">
      <c r="A15" s="23">
        <v>26391</v>
      </c>
      <c r="B15" s="161" t="s">
        <v>28</v>
      </c>
      <c r="C15" s="153">
        <f>IF(ISERROR('[54]Récolte_N'!$F$19)=TRUE,"",'[54]Récolte_N'!$F$19)</f>
        <v>50</v>
      </c>
      <c r="D15" s="153">
        <f t="shared" si="0"/>
        <v>50</v>
      </c>
      <c r="E15" s="154">
        <f>IF(ISERROR('[54]Récolte_N'!$H$19)=TRUE,"",'[54]Récolte_N'!$H$19)</f>
        <v>250</v>
      </c>
      <c r="F15" s="154">
        <f t="shared" si="4"/>
        <v>300</v>
      </c>
      <c r="G15" s="155">
        <f>IF(ISERROR('[54]Récolte_N'!$I$19)=TRUE,"",'[54]Récolte_N'!$I$19)</f>
        <v>230</v>
      </c>
      <c r="H15" s="155">
        <f t="shared" si="5"/>
        <v>36</v>
      </c>
      <c r="I15" s="156">
        <f t="shared" si="1"/>
        <v>5.388888888888889</v>
      </c>
      <c r="J15" s="157">
        <f t="shared" si="3"/>
        <v>20</v>
      </c>
      <c r="K15" s="158">
        <f t="shared" si="6"/>
        <v>264</v>
      </c>
      <c r="L15" s="159"/>
      <c r="M15" s="129" t="s">
        <v>28</v>
      </c>
      <c r="N15" s="153">
        <f>IF(ISERROR('[4]Récolte_N'!$F$19)=TRUE,"",'[4]Récolte_N'!$F$19)</f>
        <v>60</v>
      </c>
      <c r="O15" s="153">
        <f t="shared" si="2"/>
        <v>50</v>
      </c>
      <c r="P15" s="154">
        <f>IF(ISERROR('[4]Récolte_N'!$H$19)=TRUE,"",'[4]Récolte_N'!$H$19)</f>
        <v>300</v>
      </c>
      <c r="Q15" s="155">
        <f>'[21]SO'!$AI171</f>
        <v>36</v>
      </c>
    </row>
    <row r="16" spans="1:17" ht="13.5" customHeight="1">
      <c r="A16" s="23">
        <v>19136</v>
      </c>
      <c r="B16" s="161" t="s">
        <v>10</v>
      </c>
      <c r="C16" s="153">
        <f>IF(ISERROR('[55]Récolte_N'!$F$19)=TRUE,"",'[55]Récolte_N'!$F$19)</f>
        <v>0</v>
      </c>
      <c r="D16" s="153">
        <f t="shared" si="0"/>
      </c>
      <c r="E16" s="154">
        <f>IF(ISERROR('[55]Récolte_N'!$H$19)=TRUE,"",'[55]Récolte_N'!$H$19)</f>
        <v>0</v>
      </c>
      <c r="F16" s="154">
        <f t="shared" si="4"/>
        <v>0</v>
      </c>
      <c r="G16" s="155">
        <f>IF(ISERROR('[55]Récolte_N'!$I$19)=TRUE,"",'[55]Récolte_N'!$I$19)</f>
        <v>0</v>
      </c>
      <c r="H16" s="155">
        <f t="shared" si="5"/>
        <v>0</v>
      </c>
      <c r="I16" s="156">
        <f t="shared" si="1"/>
      </c>
      <c r="J16" s="157">
        <f t="shared" si="3"/>
        <v>0</v>
      </c>
      <c r="K16" s="158">
        <f t="shared" si="6"/>
        <v>0</v>
      </c>
      <c r="L16" s="159"/>
      <c r="M16" s="129" t="s">
        <v>10</v>
      </c>
      <c r="N16" s="153">
        <f>IF(ISERROR('[5]Récolte_N'!$F$19)=TRUE,"",'[5]Récolte_N'!$F$19)</f>
        <v>0</v>
      </c>
      <c r="O16" s="153">
        <f t="shared" si="2"/>
      </c>
      <c r="P16" s="154">
        <f>IF(ISERROR('[5]Récolte_N'!$H$19)=TRUE,"",'[5]Récolte_N'!$H$19)</f>
        <v>0</v>
      </c>
      <c r="Q16" s="155">
        <f>'[21]SO'!$AI172</f>
        <v>0</v>
      </c>
    </row>
    <row r="17" spans="1:17" ht="13.5" customHeight="1">
      <c r="A17" s="23">
        <v>1790</v>
      </c>
      <c r="B17" s="161" t="s">
        <v>11</v>
      </c>
      <c r="C17" s="153">
        <f>IF(ISERROR('[56]Récolte_N'!$F$19)=TRUE,"",'[56]Récolte_N'!$F$19)</f>
        <v>0</v>
      </c>
      <c r="D17" s="153">
        <f t="shared" si="0"/>
      </c>
      <c r="E17" s="154">
        <f>IF(ISERROR('[56]Récolte_N'!$H$19)=TRUE,"",'[56]Récolte_N'!$H$19)</f>
        <v>0</v>
      </c>
      <c r="F17" s="154">
        <f t="shared" si="4"/>
        <v>0</v>
      </c>
      <c r="G17" s="155">
        <f>IF(ISERROR('[56]Récolte_N'!$I$19)=TRUE,"",'[56]Récolte_N'!$I$19)</f>
        <v>0</v>
      </c>
      <c r="H17" s="155">
        <f t="shared" si="5"/>
        <v>60.2</v>
      </c>
      <c r="I17" s="156">
        <f t="shared" si="1"/>
        <v>-1</v>
      </c>
      <c r="J17" s="157">
        <f t="shared" si="3"/>
        <v>0</v>
      </c>
      <c r="K17" s="158">
        <f t="shared" si="6"/>
        <v>-60.2</v>
      </c>
      <c r="L17" s="159"/>
      <c r="M17" s="129" t="s">
        <v>11</v>
      </c>
      <c r="N17" s="153">
        <f>IF(ISERROR('[6]Récolte_N'!$F$19)=TRUE,"",'[6]Récolte_N'!$F$19)</f>
        <v>0</v>
      </c>
      <c r="O17" s="153">
        <f t="shared" si="2"/>
      </c>
      <c r="P17" s="154">
        <f>IF(ISERROR('[6]Récolte_N'!$H$19)=TRUE,"",'[6]Récolte_N'!$H$19)</f>
        <v>0</v>
      </c>
      <c r="Q17" s="155">
        <f>'[21]SO'!$AI173</f>
        <v>60.2</v>
      </c>
    </row>
    <row r="18" spans="1:17" ht="13.5" customHeight="1">
      <c r="A18" s="23" t="s">
        <v>13</v>
      </c>
      <c r="B18" s="161" t="s">
        <v>12</v>
      </c>
      <c r="C18" s="153">
        <f>IF(ISERROR('[57]Récolte_N'!$F$19)=TRUE,"",'[57]Récolte_N'!$F$19)</f>
        <v>6740</v>
      </c>
      <c r="D18" s="153">
        <f t="shared" si="0"/>
        <v>70.62314540059347</v>
      </c>
      <c r="E18" s="154">
        <f>IF(ISERROR('[57]Récolte_N'!$H$19)=TRUE,"",'[57]Récolte_N'!$H$19)</f>
        <v>47600</v>
      </c>
      <c r="F18" s="154">
        <f t="shared" si="4"/>
        <v>30850</v>
      </c>
      <c r="G18" s="155">
        <f>IF(ISERROR('[57]Récolte_N'!$I$19)=TRUE,"",'[57]Récolte_N'!$I$19)</f>
        <v>32500</v>
      </c>
      <c r="H18" s="155">
        <f t="shared" si="5"/>
        <v>18580.1</v>
      </c>
      <c r="I18" s="156">
        <f t="shared" si="1"/>
        <v>0.7491832659673523</v>
      </c>
      <c r="J18" s="157">
        <f t="shared" si="3"/>
        <v>15100</v>
      </c>
      <c r="K18" s="158">
        <f t="shared" si="6"/>
        <v>12269.900000000001</v>
      </c>
      <c r="L18" s="159"/>
      <c r="M18" s="129" t="s">
        <v>12</v>
      </c>
      <c r="N18" s="153">
        <f>IF(ISERROR('[7]Récolte_N'!$F$19)=TRUE,"",'[7]Récolte_N'!$F$19)</f>
        <v>4870</v>
      </c>
      <c r="O18" s="153">
        <f t="shared" si="2"/>
        <v>63.347022587268995</v>
      </c>
      <c r="P18" s="154">
        <f>IF(ISERROR('[7]Récolte_N'!$H$19)=TRUE,"",'[7]Récolte_N'!$H$19)</f>
        <v>30850</v>
      </c>
      <c r="Q18" s="155">
        <f>'[21]SO'!$AI174</f>
        <v>18580.1</v>
      </c>
    </row>
    <row r="19" spans="1:17" ht="13.5" customHeight="1">
      <c r="A19" s="23" t="s">
        <v>13</v>
      </c>
      <c r="B19" s="161" t="s">
        <v>14</v>
      </c>
      <c r="C19" s="153">
        <f>IF(ISERROR('[58]Récolte_N'!$F$19)=TRUE,"",'[58]Récolte_N'!$F$19)</f>
        <v>2150</v>
      </c>
      <c r="D19" s="153">
        <f t="shared" si="0"/>
        <v>50.69767441860465</v>
      </c>
      <c r="E19" s="154">
        <f>IF(ISERROR('[58]Récolte_N'!$H$19)=TRUE,"",'[58]Récolte_N'!$H$19)</f>
        <v>10900</v>
      </c>
      <c r="F19" s="154">
        <f t="shared" si="4"/>
        <v>8600</v>
      </c>
      <c r="G19" s="155">
        <f>IF(ISERROR('[58]Récolte_N'!$I$19)=TRUE,"",'[58]Récolte_N'!$I$19)</f>
        <v>5500</v>
      </c>
      <c r="H19" s="155">
        <f t="shared" si="5"/>
        <v>4736.2</v>
      </c>
      <c r="I19" s="156">
        <f t="shared" si="1"/>
        <v>0.1612685275115071</v>
      </c>
      <c r="J19" s="157">
        <f t="shared" si="3"/>
        <v>5400</v>
      </c>
      <c r="K19" s="158">
        <f t="shared" si="6"/>
        <v>3863.8</v>
      </c>
      <c r="L19" s="159"/>
      <c r="M19" s="129" t="s">
        <v>14</v>
      </c>
      <c r="N19" s="153">
        <f>IF(ISERROR('[8]Récolte_N'!$F$19)=TRUE,"",'[8]Récolte_N'!$F$19)</f>
        <v>1755</v>
      </c>
      <c r="O19" s="153">
        <f t="shared" si="2"/>
        <v>49.002849002849004</v>
      </c>
      <c r="P19" s="154">
        <f>IF(ISERROR('[8]Récolte_N'!$H$19)=TRUE,"",'[8]Récolte_N'!$H$19)</f>
        <v>8600</v>
      </c>
      <c r="Q19" s="155">
        <f>'[21]SO'!$AI175</f>
        <v>4736.2</v>
      </c>
    </row>
    <row r="20" spans="1:17" ht="13.5" customHeight="1">
      <c r="A20" s="23" t="s">
        <v>13</v>
      </c>
      <c r="B20" s="161" t="s">
        <v>27</v>
      </c>
      <c r="C20" s="153">
        <f>IF(ISERROR('[59]Récolte_N'!$F$19)=TRUE,"",'[59]Récolte_N'!$F$19)</f>
        <v>0</v>
      </c>
      <c r="D20" s="153">
        <f>IF(OR(C20="",C20=0),"",(E20/C20)*10)</f>
      </c>
      <c r="E20" s="154">
        <f>IF(ISERROR('[59]Récolte_N'!$H$19)=TRUE,"",'[59]Récolte_N'!$H$19)</f>
        <v>0</v>
      </c>
      <c r="F20" s="154">
        <f t="shared" si="4"/>
        <v>0</v>
      </c>
      <c r="G20" s="155">
        <f>IF(ISERROR('[59]Récolte_N'!$I$19)=TRUE,"",'[59]Récolte_N'!$I$19)</f>
        <v>0</v>
      </c>
      <c r="H20" s="155">
        <f t="shared" si="5"/>
        <v>0</v>
      </c>
      <c r="I20" s="156">
        <f t="shared" si="1"/>
      </c>
      <c r="J20" s="157">
        <f t="shared" si="3"/>
        <v>0</v>
      </c>
      <c r="K20" s="158">
        <f t="shared" si="6"/>
        <v>0</v>
      </c>
      <c r="L20" s="159"/>
      <c r="M20" s="129" t="s">
        <v>27</v>
      </c>
      <c r="N20" s="153">
        <f>IF(ISERROR('[9]Récolte_N'!$F$19)=TRUE,"",'[9]Récolte_N'!$F$19)</f>
        <v>0</v>
      </c>
      <c r="O20" s="153">
        <f>IF(OR(N20="",N20=0),"",(P20/N20)*10)</f>
      </c>
      <c r="P20" s="154">
        <f>IF(ISERROR('[9]Récolte_N'!$H$19)=TRUE,"",'[9]Récolte_N'!$H$19)</f>
        <v>0</v>
      </c>
      <c r="Q20" s="155">
        <f>'[21]SO'!$AI176</f>
        <v>0</v>
      </c>
    </row>
    <row r="21" spans="1:17" ht="13.5" customHeight="1">
      <c r="A21" s="23" t="s">
        <v>13</v>
      </c>
      <c r="B21" s="161" t="s">
        <v>15</v>
      </c>
      <c r="C21" s="153">
        <f>IF(ISERROR('[60]Récolte_N'!$F$19)=TRUE,"",'[60]Récolte_N'!$F$19)</f>
        <v>540</v>
      </c>
      <c r="D21" s="153">
        <f>IF(OR(C21="",C21=0),"",(E21/C21)*10)</f>
        <v>46.2962962962963</v>
      </c>
      <c r="E21" s="154">
        <f>IF(ISERROR('[60]Récolte_N'!$H$19)=TRUE,"",'[60]Récolte_N'!$H$19)</f>
        <v>2500</v>
      </c>
      <c r="F21" s="154">
        <f t="shared" si="4"/>
        <v>2300</v>
      </c>
      <c r="G21" s="155">
        <f>IF(ISERROR('[60]Récolte_N'!$I$19)=TRUE,"",'[60]Récolte_N'!$I$19)</f>
        <v>1000</v>
      </c>
      <c r="H21" s="155">
        <f t="shared" si="5"/>
        <v>0</v>
      </c>
      <c r="I21" s="156">
        <f t="shared" si="1"/>
      </c>
      <c r="J21" s="157">
        <f t="shared" si="3"/>
        <v>1500</v>
      </c>
      <c r="K21" s="158">
        <f t="shared" si="6"/>
        <v>2300</v>
      </c>
      <c r="L21" s="159"/>
      <c r="M21" s="129" t="s">
        <v>15</v>
      </c>
      <c r="N21" s="153">
        <f>IF(ISERROR('[10]Récolte_N'!$F$19)=TRUE,"",'[10]Récolte_N'!$F$19)</f>
        <v>460</v>
      </c>
      <c r="O21" s="153">
        <f>IF(OR(N21="",N21=0),"",(P21/N21)*10)</f>
        <v>50</v>
      </c>
      <c r="P21" s="154">
        <f>IF(ISERROR('[10]Récolte_N'!$H$19)=TRUE,"",'[10]Récolte_N'!$H$19)</f>
        <v>2300</v>
      </c>
      <c r="Q21" s="155">
        <f>'[21]SO'!$AI177</f>
        <v>0</v>
      </c>
    </row>
    <row r="22" spans="1:17" ht="13.5" customHeight="1">
      <c r="A22" s="23" t="s">
        <v>13</v>
      </c>
      <c r="B22" s="161" t="s">
        <v>29</v>
      </c>
      <c r="C22" s="153">
        <f>IF(ISERROR('[61]Récolte_N'!$F$19)=TRUE,"",'[61]Récolte_N'!$F$19)</f>
        <v>350</v>
      </c>
      <c r="D22" s="153">
        <f>IF(OR(C22="",C22=0),"",(E22/C22)*10)</f>
        <v>90</v>
      </c>
      <c r="E22" s="154">
        <f>IF(ISERROR('[61]Récolte_N'!$H$19)=TRUE,"",'[61]Récolte_N'!$H$19)</f>
        <v>3150</v>
      </c>
      <c r="F22" s="154">
        <f t="shared" si="4"/>
        <v>8250</v>
      </c>
      <c r="G22" s="155">
        <f>IF(ISERROR('[61]Récolte_N'!$I$19)=TRUE,"",'[61]Récolte_N'!$I$19)</f>
        <v>2300</v>
      </c>
      <c r="H22" s="155">
        <f t="shared" si="5"/>
        <v>5333.5</v>
      </c>
      <c r="I22" s="156">
        <f t="shared" si="1"/>
        <v>-0.5687634761413706</v>
      </c>
      <c r="J22" s="157">
        <f t="shared" si="3"/>
        <v>850</v>
      </c>
      <c r="K22" s="158">
        <f t="shared" si="6"/>
        <v>2916.5</v>
      </c>
      <c r="L22" s="159"/>
      <c r="M22" s="129" t="s">
        <v>29</v>
      </c>
      <c r="N22" s="153">
        <f>IF(ISERROR('[11]Récolte_N'!$F$19)=TRUE,"",'[11]Récolte_N'!$F$19)</f>
        <v>970</v>
      </c>
      <c r="O22" s="153">
        <f>IF(OR(N22="",N22=0),"",(P22/N22)*10)</f>
        <v>85.05154639175258</v>
      </c>
      <c r="P22" s="154">
        <f>IF(ISERROR('[11]Récolte_N'!$H$19)=TRUE,"",'[11]Récolte_N'!$H$19)</f>
        <v>8250</v>
      </c>
      <c r="Q22" s="155">
        <f>'[21]SO'!$AI178</f>
        <v>5333.5</v>
      </c>
    </row>
    <row r="23" spans="1:17" ht="13.5" customHeight="1">
      <c r="A23" s="23" t="s">
        <v>13</v>
      </c>
      <c r="B23" s="161" t="s">
        <v>16</v>
      </c>
      <c r="C23" s="153">
        <f>IF(ISERROR('[62]Récolte_N'!$F$19)=TRUE,"",'[62]Récolte_N'!$F$19)</f>
        <v>175</v>
      </c>
      <c r="D23" s="153">
        <f t="shared" si="0"/>
        <v>60</v>
      </c>
      <c r="E23" s="154">
        <f>IF(ISERROR('[62]Récolte_N'!$H$19)=TRUE,"",'[62]Récolte_N'!$H$19)</f>
        <v>1050</v>
      </c>
      <c r="F23" s="154">
        <f t="shared" si="4"/>
        <v>1050</v>
      </c>
      <c r="G23" s="155">
        <f>IF(ISERROR('[62]Récolte_N'!$I$19)=TRUE,"",'[62]Récolte_N'!$I$19)</f>
        <v>0</v>
      </c>
      <c r="H23" s="155">
        <f t="shared" si="5"/>
        <v>0</v>
      </c>
      <c r="I23" s="156">
        <f t="shared" si="1"/>
      </c>
      <c r="J23" s="157">
        <f t="shared" si="3"/>
        <v>1050</v>
      </c>
      <c r="K23" s="158">
        <f t="shared" si="6"/>
        <v>1050</v>
      </c>
      <c r="L23" s="159"/>
      <c r="M23" s="129" t="s">
        <v>16</v>
      </c>
      <c r="N23" s="153">
        <f>IF(ISERROR('[12]Récolte_N'!$F$19)=TRUE,"",'[12]Récolte_N'!$F$19)</f>
        <v>175</v>
      </c>
      <c r="O23" s="153">
        <f aca="true" t="shared" si="7" ref="O23:O31">IF(OR(N23="",N23=0),"",(P23/N23)*10)</f>
        <v>60</v>
      </c>
      <c r="P23" s="154">
        <f>IF(ISERROR('[12]Récolte_N'!$H$19)=TRUE,"",'[12]Récolte_N'!$H$19)</f>
        <v>1050</v>
      </c>
      <c r="Q23" s="155">
        <f>'[21]SO'!$AI179</f>
        <v>0</v>
      </c>
    </row>
    <row r="24" spans="1:17" ht="13.5" customHeight="1">
      <c r="A24" s="23" t="s">
        <v>13</v>
      </c>
      <c r="B24" s="161" t="s">
        <v>17</v>
      </c>
      <c r="C24" s="153">
        <f>IF(ISERROR('[63]Récolte_N'!$F$19)=TRUE,"",'[63]Récolte_N'!$F$19)</f>
        <v>1635</v>
      </c>
      <c r="D24" s="153">
        <f t="shared" si="0"/>
        <v>61.8960244648318</v>
      </c>
      <c r="E24" s="154">
        <f>IF(ISERROR('[63]Récolte_N'!$H$19)=TRUE,"",'[63]Récolte_N'!$H$19)</f>
        <v>10120</v>
      </c>
      <c r="F24" s="154">
        <f t="shared" si="4"/>
        <v>12590</v>
      </c>
      <c r="G24" s="155">
        <f>IF(ISERROR('[63]Récolte_N'!$I$19)=TRUE,"",'[63]Récolte_N'!$I$19)</f>
        <v>3200</v>
      </c>
      <c r="H24" s="155">
        <f t="shared" si="5"/>
        <v>2154.5</v>
      </c>
      <c r="I24" s="156">
        <f t="shared" si="1"/>
        <v>0.48526340218148056</v>
      </c>
      <c r="J24" s="157">
        <f t="shared" si="3"/>
        <v>6920</v>
      </c>
      <c r="K24" s="158">
        <f t="shared" si="6"/>
        <v>10435.5</v>
      </c>
      <c r="L24" s="159"/>
      <c r="M24" s="129" t="s">
        <v>17</v>
      </c>
      <c r="N24" s="153">
        <f>IF(ISERROR('[13]Récolte_N'!$F$19)=TRUE,"",'[13]Récolte_N'!$F$19)</f>
        <v>2120</v>
      </c>
      <c r="O24" s="153">
        <f t="shared" si="7"/>
        <v>59.38679245283019</v>
      </c>
      <c r="P24" s="154">
        <f>IF(ISERROR('[13]Récolte_N'!$H$19)=TRUE,"",'[13]Récolte_N'!$H$19)</f>
        <v>12590</v>
      </c>
      <c r="Q24" s="155">
        <f>'[21]SO'!$AI180</f>
        <v>2154.5</v>
      </c>
    </row>
    <row r="25" spans="1:18" ht="13.5" customHeight="1">
      <c r="A25" s="23" t="s">
        <v>13</v>
      </c>
      <c r="B25" s="161" t="s">
        <v>18</v>
      </c>
      <c r="C25" s="153">
        <f>IF(ISERROR('[64]Récolte_N'!$F$19)=TRUE,"",'[64]Récolte_N'!$F$19)</f>
        <v>7500</v>
      </c>
      <c r="D25" s="153">
        <f t="shared" si="0"/>
        <v>60</v>
      </c>
      <c r="E25" s="154">
        <f>IF(ISERROR('[64]Récolte_N'!$H$19)=TRUE,"",'[64]Récolte_N'!$H$19)</f>
        <v>45000</v>
      </c>
      <c r="F25" s="154">
        <f t="shared" si="4"/>
        <v>55000</v>
      </c>
      <c r="G25" s="155">
        <f>IF(ISERROR('[64]Récolte_N'!$I$19)=TRUE,"",'[64]Récolte_N'!$I$19)</f>
        <v>29000</v>
      </c>
      <c r="H25" s="155">
        <f t="shared" si="5"/>
        <v>22844</v>
      </c>
      <c r="I25" s="156">
        <f t="shared" si="1"/>
        <v>0.2694799509718089</v>
      </c>
      <c r="J25" s="157">
        <f t="shared" si="3"/>
        <v>16000</v>
      </c>
      <c r="K25" s="158">
        <f t="shared" si="6"/>
        <v>32156</v>
      </c>
      <c r="L25" s="159"/>
      <c r="M25" s="129" t="s">
        <v>18</v>
      </c>
      <c r="N25" s="153">
        <f>IF(ISERROR('[14]Récolte_N'!$F$19)=TRUE,"",'[14]Récolte_N'!$F$19)</f>
        <v>9200</v>
      </c>
      <c r="O25" s="153">
        <f t="shared" si="7"/>
        <v>59.78260869565218</v>
      </c>
      <c r="P25" s="154">
        <f>IF(ISERROR('[14]Récolte_N'!$H$19)=TRUE,"",'[14]Récolte_N'!$H$19)</f>
        <v>55000</v>
      </c>
      <c r="Q25" s="155">
        <f>'[21]SO'!$AI181</f>
        <v>22844</v>
      </c>
      <c r="R25" s="23">
        <f>Q25/P25</f>
        <v>0.4153454545454546</v>
      </c>
    </row>
    <row r="26" spans="1:17" ht="13.5" customHeight="1">
      <c r="A26" s="23" t="s">
        <v>13</v>
      </c>
      <c r="B26" s="161" t="s">
        <v>19</v>
      </c>
      <c r="C26" s="153">
        <f>IF(ISERROR('[65]Récolte_N'!$F$19)=TRUE,"",'[65]Récolte_N'!$F$19)</f>
        <v>0</v>
      </c>
      <c r="D26" s="153">
        <f t="shared" si="0"/>
      </c>
      <c r="E26" s="154">
        <f>IF(ISERROR('[65]Récolte_N'!$H$19)=TRUE,"",'[65]Récolte_N'!$H$19)</f>
        <v>0</v>
      </c>
      <c r="F26" s="154">
        <f t="shared" si="4"/>
        <v>0</v>
      </c>
      <c r="G26" s="155">
        <f>IF(ISERROR('[65]Récolte_N'!$I$19)=TRUE,"",'[65]Récolte_N'!$I$19)</f>
        <v>0</v>
      </c>
      <c r="H26" s="155">
        <f t="shared" si="5"/>
        <v>263.6</v>
      </c>
      <c r="I26" s="156">
        <f t="shared" si="1"/>
        <v>-1</v>
      </c>
      <c r="J26" s="157">
        <f t="shared" si="3"/>
        <v>0</v>
      </c>
      <c r="K26" s="158">
        <f t="shared" si="6"/>
        <v>-263.6</v>
      </c>
      <c r="L26" s="159"/>
      <c r="M26" s="129" t="s">
        <v>19</v>
      </c>
      <c r="N26" s="153">
        <f>IF(ISERROR('[15]Récolte_N'!$F$19)=TRUE,"",'[15]Récolte_N'!$F$19)</f>
        <v>0</v>
      </c>
      <c r="O26" s="153">
        <f t="shared" si="7"/>
      </c>
      <c r="P26" s="154">
        <f>IF(ISERROR('[15]Récolte_N'!$H$19)=TRUE,"",'[15]Récolte_N'!$H$19)</f>
        <v>0</v>
      </c>
      <c r="Q26" s="155">
        <f>'[21]SO'!$AI182</f>
        <v>263.6</v>
      </c>
    </row>
    <row r="27" spans="1:17" ht="13.5" customHeight="1">
      <c r="A27" s="23" t="s">
        <v>13</v>
      </c>
      <c r="B27" s="161" t="s">
        <v>20</v>
      </c>
      <c r="C27" s="153">
        <f>IF(ISERROR('[66]Récolte_N'!$F$19)=TRUE,"",'[66]Récolte_N'!$F$19)</f>
        <v>5420</v>
      </c>
      <c r="D27" s="153">
        <f t="shared" si="0"/>
        <v>65</v>
      </c>
      <c r="E27" s="154">
        <f>IF(ISERROR('[66]Récolte_N'!$H$19)=TRUE,"",'[66]Récolte_N'!$H$19)</f>
        <v>35230</v>
      </c>
      <c r="F27" s="154">
        <f t="shared" si="4"/>
        <v>27790</v>
      </c>
      <c r="G27" s="155">
        <f>IF(ISERROR('[66]Récolte_N'!$I$19)=TRUE,"",'[66]Récolte_N'!$I$19)</f>
        <v>19000</v>
      </c>
      <c r="H27" s="155">
        <f t="shared" si="5"/>
        <v>11763.5</v>
      </c>
      <c r="I27" s="156">
        <f t="shared" si="1"/>
        <v>0.6151655544693331</v>
      </c>
      <c r="J27" s="157">
        <f t="shared" si="3"/>
        <v>16230</v>
      </c>
      <c r="K27" s="158">
        <f t="shared" si="6"/>
        <v>16026.5</v>
      </c>
      <c r="L27" s="159"/>
      <c r="M27" s="129" t="s">
        <v>20</v>
      </c>
      <c r="N27" s="153">
        <f>IF(ISERROR('[16]Récolte_N'!$F$19)=TRUE,"",'[16]Récolte_N'!$F$19)</f>
        <v>5310</v>
      </c>
      <c r="O27" s="153">
        <f t="shared" si="7"/>
        <v>52.335216572504706</v>
      </c>
      <c r="P27" s="154">
        <f>IF(ISERROR('[16]Récolte_N'!$H$19)=TRUE,"",'[16]Récolte_N'!$H$19)</f>
        <v>27790</v>
      </c>
      <c r="Q27" s="155">
        <f>'[21]SO'!$AI183</f>
        <v>11763.5</v>
      </c>
    </row>
    <row r="28" spans="1:17" ht="13.5" customHeight="1">
      <c r="A28" s="23" t="s">
        <v>13</v>
      </c>
      <c r="B28" s="161" t="s">
        <v>21</v>
      </c>
      <c r="C28" s="153">
        <f>IF(ISERROR('[67]Récolte_N'!$F$19)=TRUE,"",'[67]Récolte_N'!$F$19)</f>
        <v>0</v>
      </c>
      <c r="D28" s="153">
        <f t="shared" si="0"/>
      </c>
      <c r="E28" s="154">
        <f>IF(ISERROR('[67]Récolte_N'!$H$19)=TRUE,"",'[67]Récolte_N'!$H$19)</f>
        <v>0</v>
      </c>
      <c r="F28" s="154">
        <f t="shared" si="4"/>
        <v>0</v>
      </c>
      <c r="G28" s="155">
        <f>IF(ISERROR('[67]Récolte_N'!$I$19)=TRUE,"",'[67]Récolte_N'!$I$19)</f>
        <v>0</v>
      </c>
      <c r="H28" s="155">
        <f t="shared" si="5"/>
        <v>0</v>
      </c>
      <c r="I28" s="156">
        <f t="shared" si="1"/>
      </c>
      <c r="J28" s="157">
        <f t="shared" si="3"/>
        <v>0</v>
      </c>
      <c r="K28" s="158">
        <f t="shared" si="6"/>
        <v>0</v>
      </c>
      <c r="L28" s="159"/>
      <c r="M28" s="129" t="s">
        <v>21</v>
      </c>
      <c r="N28" s="153">
        <f>IF(ISERROR('[17]Récolte_N'!$F$19)=TRUE,"",'[17]Récolte_N'!$F$19)</f>
        <v>0</v>
      </c>
      <c r="O28" s="153">
        <f t="shared" si="7"/>
      </c>
      <c r="P28" s="154">
        <f>IF(ISERROR('[17]Récolte_N'!$H$19)=TRUE,"",'[17]Récolte_N'!$H$19)</f>
        <v>0</v>
      </c>
      <c r="Q28" s="155">
        <f>'[21]SO'!$AI184</f>
        <v>0</v>
      </c>
    </row>
    <row r="29" spans="2:17" ht="12">
      <c r="B29" s="161" t="s">
        <v>30</v>
      </c>
      <c r="C29" s="153">
        <f>IF(ISERROR('[68]Récolte_N'!$F$19)=TRUE,"",'[68]Récolte_N'!$F$19)</f>
        <v>0</v>
      </c>
      <c r="D29" s="153">
        <f t="shared" si="0"/>
      </c>
      <c r="E29" s="154">
        <f>IF(ISERROR('[68]Récolte_N'!$H$19)=TRUE,"",'[68]Récolte_N'!$H$19)</f>
        <v>0</v>
      </c>
      <c r="F29" s="154">
        <f t="shared" si="4"/>
        <v>0</v>
      </c>
      <c r="G29" s="155">
        <f>IF(ISERROR('[68]Récolte_N'!$I$19)=TRUE,"",'[68]Récolte_N'!$I$19)</f>
        <v>0</v>
      </c>
      <c r="H29" s="155">
        <f t="shared" si="5"/>
        <v>0</v>
      </c>
      <c r="I29" s="156">
        <f t="shared" si="1"/>
      </c>
      <c r="J29" s="157">
        <f t="shared" si="3"/>
        <v>0</v>
      </c>
      <c r="K29" s="158">
        <f t="shared" si="6"/>
        <v>0</v>
      </c>
      <c r="M29" s="129" t="s">
        <v>30</v>
      </c>
      <c r="N29" s="153">
        <f>IF(ISERROR('[18]Récolte_N'!$F$19)=TRUE,"",'[18]Récolte_N'!$F$19)</f>
        <v>0</v>
      </c>
      <c r="O29" s="153">
        <f t="shared" si="7"/>
      </c>
      <c r="P29" s="154">
        <f>IF(ISERROR('[18]Récolte_N'!$H$19)=TRUE,"",'[18]Récolte_N'!$H$19)</f>
        <v>0</v>
      </c>
      <c r="Q29" s="155">
        <f>'[21]SO'!$AI185</f>
        <v>0</v>
      </c>
    </row>
    <row r="30" spans="2:18" ht="12">
      <c r="B30" s="161" t="s">
        <v>22</v>
      </c>
      <c r="C30" s="153">
        <f>IF(ISERROR('[69]Récolte_N'!$F$19)=TRUE,"",'[69]Récolte_N'!$F$19)</f>
        <v>27310</v>
      </c>
      <c r="D30" s="153">
        <f t="shared" si="0"/>
        <v>62.26363969242036</v>
      </c>
      <c r="E30" s="154">
        <f>IF(ISERROR('[69]Récolte_N'!$H$19)=TRUE,"",'[69]Récolte_N'!$H$19)</f>
        <v>170042</v>
      </c>
      <c r="F30" s="154">
        <f t="shared" si="4"/>
        <v>92867</v>
      </c>
      <c r="G30" s="155">
        <f>IF(ISERROR('[69]Récolte_N'!$I$19)=TRUE,"",'[69]Récolte_N'!$I$19)</f>
        <v>150000</v>
      </c>
      <c r="H30" s="155">
        <f t="shared" si="5"/>
        <v>62128.2</v>
      </c>
      <c r="I30" s="156">
        <f t="shared" si="1"/>
        <v>1.4143625599969099</v>
      </c>
      <c r="J30" s="157">
        <f t="shared" si="3"/>
        <v>20042</v>
      </c>
      <c r="K30" s="158">
        <f>P30-H30</f>
        <v>30738.800000000003</v>
      </c>
      <c r="L30" s="29"/>
      <c r="M30" s="129" t="s">
        <v>22</v>
      </c>
      <c r="N30" s="153">
        <f>IF(ISERROR('[19]Récolte_N'!$F$19)=TRUE,"",'[19]Récolte_N'!$F$19)</f>
        <v>18165</v>
      </c>
      <c r="O30" s="153">
        <f t="shared" si="7"/>
        <v>51.12413982934214</v>
      </c>
      <c r="P30" s="154">
        <f>IF(ISERROR('[19]Récolte_N'!$H$19)=TRUE,"",'[19]Récolte_N'!$H$19)</f>
        <v>92867</v>
      </c>
      <c r="Q30" s="155">
        <f>'[21]SO'!$AI186</f>
        <v>62128.2</v>
      </c>
      <c r="R30" s="23">
        <f>Q30/P30</f>
        <v>0.6690019059515221</v>
      </c>
    </row>
    <row r="31" spans="2:18" ht="12">
      <c r="B31" s="161" t="s">
        <v>23</v>
      </c>
      <c r="C31" s="153">
        <f>IF(ISERROR('[70]Récolte_N'!$F$19)=TRUE,"",'[70]Récolte_N'!$F$19)</f>
        <v>2800</v>
      </c>
      <c r="D31" s="153">
        <f t="shared" si="0"/>
        <v>62.142857142857146</v>
      </c>
      <c r="E31" s="154">
        <f>IF(ISERROR('[70]Récolte_N'!$H$19)=TRUE,"",'[70]Récolte_N'!$H$19)</f>
        <v>17400</v>
      </c>
      <c r="F31" s="154">
        <f>P31</f>
        <v>11400</v>
      </c>
      <c r="G31" s="155">
        <f>IF(ISERROR('[70]Récolte_N'!$I$19)=TRUE,"",'[70]Récolte_N'!$I$19)</f>
        <v>9350</v>
      </c>
      <c r="H31" s="155">
        <f>Q31</f>
        <v>5292.2</v>
      </c>
      <c r="I31" s="156">
        <f t="shared" si="1"/>
        <v>0.766751067608934</v>
      </c>
      <c r="J31" s="157">
        <f t="shared" si="3"/>
        <v>8050</v>
      </c>
      <c r="K31" s="158">
        <f>P31-H31</f>
        <v>6107.8</v>
      </c>
      <c r="M31" s="129" t="s">
        <v>23</v>
      </c>
      <c r="N31" s="153">
        <f>IF(ISERROR('[20]Récolte_N'!$F$19)=TRUE,"",'[20]Récolte_N'!$F$19)</f>
        <v>2300</v>
      </c>
      <c r="O31" s="153">
        <f t="shared" si="7"/>
        <v>49.565217391304344</v>
      </c>
      <c r="P31" s="154">
        <f>IF(ISERROR('[20]Récolte_N'!$H$19)=TRUE,"",'[20]Récolte_N'!$H$19)</f>
        <v>11400</v>
      </c>
      <c r="Q31" s="155">
        <f>'[21]SO'!$AI187</f>
        <v>5292.2</v>
      </c>
      <c r="R31" s="23">
        <f>Q31/P31</f>
        <v>0.4642280701754386</v>
      </c>
    </row>
    <row r="32" spans="2:17" ht="12.75">
      <c r="B32" s="121"/>
      <c r="C32" s="167"/>
      <c r="D32" s="167"/>
      <c r="E32" s="54"/>
      <c r="F32" s="168"/>
      <c r="G32" s="169"/>
      <c r="H32" s="169"/>
      <c r="I32" s="170"/>
      <c r="J32" s="171"/>
      <c r="K32" s="172"/>
      <c r="M32" s="129"/>
      <c r="N32" s="173"/>
      <c r="O32" s="173"/>
      <c r="P32" s="173"/>
      <c r="Q32" s="169"/>
    </row>
    <row r="33" spans="2:17" ht="15.75" thickBot="1">
      <c r="B33" s="174" t="s">
        <v>24</v>
      </c>
      <c r="C33" s="175">
        <f>IF(SUM(C12:C31)=0,"",SUM(C12:C31))</f>
        <v>63505</v>
      </c>
      <c r="D33" s="175">
        <f>IF(OR(C33="",C33=0),"",(E33/C33)*10)</f>
        <v>62.61270766081411</v>
      </c>
      <c r="E33" s="175">
        <f>IF(SUM(E12:E31)=0,"",SUM(E12:E31))</f>
        <v>397622</v>
      </c>
      <c r="F33" s="176">
        <f>IF(SUM(F12:F31)=0,"",SUM(F12:F31))</f>
        <v>280987</v>
      </c>
      <c r="G33" s="177">
        <f>IF(SUM(G12:G31)=0,"",SUM(G12:G31))</f>
        <v>290030</v>
      </c>
      <c r="H33" s="178">
        <f>IF(SUM(H12:H31)=0,"",SUM(H12:H31))</f>
        <v>146194.60000000003</v>
      </c>
      <c r="I33" s="179">
        <f>IF(OR(G33=0,G33=""),"",(G33/H33)-1)</f>
        <v>0.9838626050483392</v>
      </c>
      <c r="J33" s="180">
        <f>SUM(J12:J31)</f>
        <v>107592</v>
      </c>
      <c r="K33" s="181">
        <f>SUM(K12:K31)</f>
        <v>134792.4</v>
      </c>
      <c r="M33" s="182" t="s">
        <v>24</v>
      </c>
      <c r="N33" s="183">
        <f>IF(SUM(N12:N31)=0,"",SUM(N12:N31))</f>
        <v>51850</v>
      </c>
      <c r="O33" s="183">
        <f>IF(OR(N33="",N33=0),"",(P33/N33)*10)</f>
        <v>54.19228543876567</v>
      </c>
      <c r="P33" s="180">
        <f>IF(SUM(P12:P31)=0,"",SUM(P12:P31))</f>
        <v>280987</v>
      </c>
      <c r="Q33" s="184">
        <f>IF(SUM(Q12:Q31)=0,"",SUM(Q12:Q31))</f>
        <v>146194.60000000003</v>
      </c>
    </row>
    <row r="34" spans="2:10" ht="12.75" thickTop="1">
      <c r="B34" s="185"/>
      <c r="C34" s="186"/>
      <c r="D34" s="187"/>
      <c r="E34" s="186"/>
      <c r="F34" s="186"/>
      <c r="G34" s="186"/>
      <c r="H34" s="188"/>
      <c r="I34" s="189"/>
      <c r="J34" s="190"/>
    </row>
    <row r="35" spans="2:10" ht="12">
      <c r="B35" s="191" t="s">
        <v>45</v>
      </c>
      <c r="C35" s="192">
        <f>N33</f>
        <v>51850</v>
      </c>
      <c r="D35" s="192">
        <f>(E35/C35)*10</f>
        <v>54.19228543876567</v>
      </c>
      <c r="E35" s="192">
        <f>P33</f>
        <v>280987</v>
      </c>
      <c r="G35" s="192">
        <f>Q33</f>
        <v>146194.60000000003</v>
      </c>
      <c r="H35" s="188"/>
      <c r="I35" s="189"/>
      <c r="J35" s="190"/>
    </row>
    <row r="36" spans="2:10" ht="12">
      <c r="B36" s="191" t="s">
        <v>46</v>
      </c>
      <c r="C36" s="193"/>
      <c r="D36" s="194"/>
      <c r="E36" s="193"/>
      <c r="G36" s="193"/>
      <c r="H36" s="188"/>
      <c r="I36" s="189"/>
      <c r="J36" s="190"/>
    </row>
    <row r="37" spans="2:10" ht="12">
      <c r="B37" s="191" t="s">
        <v>25</v>
      </c>
      <c r="C37" s="195">
        <f>IF(OR(C33="",C33=0),"",(C33/C35)-1)</f>
        <v>0.2247830279652845</v>
      </c>
      <c r="D37" s="195">
        <f>IF(OR(D33="",D33=0),"",(D33/D35)-1)</f>
        <v>0.15538045967009562</v>
      </c>
      <c r="E37" s="195">
        <f>IF(OR(E33="",E33=0),"",(E33/E35)-1)</f>
        <v>0.4150903778466619</v>
      </c>
      <c r="G37" s="195">
        <f>IF(OR(G33="",G33=0),"",(G33/G35)-1)</f>
        <v>0.9838626050483392</v>
      </c>
      <c r="H37" s="188"/>
      <c r="I37" s="189"/>
      <c r="J37" s="190"/>
    </row>
    <row r="38" ht="11.25" thickBot="1">
      <c r="E38" s="224"/>
    </row>
    <row r="39" spans="2:8" ht="12.75">
      <c r="B39" s="196" t="s">
        <v>0</v>
      </c>
      <c r="C39" s="197" t="s">
        <v>50</v>
      </c>
      <c r="D39" s="198" t="s">
        <v>50</v>
      </c>
      <c r="E39" s="199" t="s">
        <v>50</v>
      </c>
      <c r="F39" s="199" t="s">
        <v>50</v>
      </c>
      <c r="G39" s="200" t="s">
        <v>86</v>
      </c>
      <c r="H39" s="201" t="s">
        <v>87</v>
      </c>
    </row>
    <row r="40" spans="2:8" ht="12">
      <c r="B40" s="121"/>
      <c r="C40" s="202" t="s">
        <v>88</v>
      </c>
      <c r="D40" s="203" t="s">
        <v>88</v>
      </c>
      <c r="E40" s="204" t="s">
        <v>88</v>
      </c>
      <c r="F40" s="204" t="s">
        <v>88</v>
      </c>
      <c r="G40" s="205" t="s">
        <v>89</v>
      </c>
      <c r="H40" s="206" t="s">
        <v>90</v>
      </c>
    </row>
    <row r="41" spans="2:8" ht="12.75">
      <c r="B41" s="121"/>
      <c r="C41" s="207" t="s">
        <v>107</v>
      </c>
      <c r="D41" s="208" t="s">
        <v>108</v>
      </c>
      <c r="E41" s="209" t="s">
        <v>107</v>
      </c>
      <c r="F41" s="209" t="s">
        <v>108</v>
      </c>
      <c r="G41" s="205" t="s">
        <v>91</v>
      </c>
      <c r="H41" s="206" t="s">
        <v>77</v>
      </c>
    </row>
    <row r="42" spans="2:8" ht="12">
      <c r="B42" s="121"/>
      <c r="C42" s="210" t="s">
        <v>92</v>
      </c>
      <c r="D42" s="211" t="s">
        <v>92</v>
      </c>
      <c r="E42" s="212" t="s">
        <v>58</v>
      </c>
      <c r="F42" s="212" t="s">
        <v>58</v>
      </c>
      <c r="G42" s="213" t="s">
        <v>88</v>
      </c>
      <c r="H42" s="214"/>
    </row>
    <row r="43" spans="2:8" ht="12">
      <c r="B43" s="152" t="s">
        <v>8</v>
      </c>
      <c r="C43" s="81">
        <f>'[22]SO'!$AI168</f>
        <v>33955.9</v>
      </c>
      <c r="D43" s="53">
        <f>'[21]SO'!$AD168</f>
        <v>10049.3</v>
      </c>
      <c r="E43" s="215">
        <f>IF(OR(G12="",G12=0),"",C43/G12)</f>
        <v>0.9315747599451304</v>
      </c>
      <c r="F43" s="71">
        <f>IF(OR(H12="",H12=0),"",D43/H12)</f>
        <v>0.8141501867409849</v>
      </c>
      <c r="G43" s="216">
        <f>IF(OR(E43="",E43=0),"",(E43-F43)*100)</f>
        <v>11.742457320414545</v>
      </c>
      <c r="H43" s="188">
        <f>IF(E12="","",(G12/E12))</f>
        <v>0.7589796980739199</v>
      </c>
    </row>
    <row r="44" spans="2:8" ht="12">
      <c r="B44" s="161" t="s">
        <v>31</v>
      </c>
      <c r="C44" s="53">
        <f>'[22]SO'!$AI169</f>
        <v>386.9</v>
      </c>
      <c r="D44" s="53">
        <f>'[21]SO'!$AD169</f>
        <v>355.7</v>
      </c>
      <c r="E44" s="71">
        <f>IF(OR(G13="",G13=0),"",C44/G13)</f>
        <v>0.7737999999999999</v>
      </c>
      <c r="F44" s="71">
        <f>IF(OR(H13="",H13=0),"",D44/H13)</f>
        <v>0.9891546162402669</v>
      </c>
      <c r="G44" s="216">
        <f>IF(OR(E44="",E44=0),"",(E44-F44)*100)</f>
        <v>-21.5354616240267</v>
      </c>
      <c r="H44" s="188">
        <f>IF(E13="","",(G13/E13))</f>
        <v>0.16778523489932887</v>
      </c>
    </row>
    <row r="45" spans="2:8" ht="12">
      <c r="B45" s="161" t="s">
        <v>9</v>
      </c>
      <c r="C45" s="53">
        <f>'[22]SO'!$AI170</f>
        <v>548.7</v>
      </c>
      <c r="D45" s="53">
        <f>'[21]SO'!$AD170</f>
        <v>285.1</v>
      </c>
      <c r="E45" s="71">
        <f aca="true" t="shared" si="8" ref="E45:F62">IF(OR(G14="",G14=0),"",C45/G14)</f>
        <v>0.5487000000000001</v>
      </c>
      <c r="F45" s="71">
        <f t="shared" si="8"/>
        <v>0.9512846179512847</v>
      </c>
      <c r="G45" s="216">
        <f aca="true" t="shared" si="9" ref="G45:G62">IF(OR(E45="",E45=0),"",(E45-F45)*100)</f>
        <v>-40.25846179512846</v>
      </c>
      <c r="H45" s="188">
        <f>IF(E14="","",(G14/E14))</f>
        <v>0.2962962962962963</v>
      </c>
    </row>
    <row r="46" spans="2:8" ht="12">
      <c r="B46" s="161" t="s">
        <v>28</v>
      </c>
      <c r="C46" s="53">
        <f>'[22]SO'!$AI171</f>
        <v>176.7</v>
      </c>
      <c r="D46" s="53">
        <f>'[21]SO'!$AD171</f>
        <v>36</v>
      </c>
      <c r="E46" s="71">
        <f t="shared" si="8"/>
        <v>0.7682608695652173</v>
      </c>
      <c r="F46" s="71">
        <f>IF(OR(H15="",H15=0),"",D46/H15)</f>
        <v>1</v>
      </c>
      <c r="G46" s="216">
        <f t="shared" si="9"/>
        <v>-23.173913043478265</v>
      </c>
      <c r="H46" s="188">
        <f>IF(E15="","",(G15/E15))</f>
        <v>0.92</v>
      </c>
    </row>
    <row r="47" spans="2:8" ht="12">
      <c r="B47" s="161" t="s">
        <v>10</v>
      </c>
      <c r="C47" s="53">
        <f>'[22]SO'!$AI172</f>
        <v>0</v>
      </c>
      <c r="D47" s="53">
        <f>'[21]SO'!$AD172</f>
        <v>0</v>
      </c>
      <c r="E47" s="71">
        <f t="shared" si="8"/>
      </c>
      <c r="F47" s="71">
        <f t="shared" si="8"/>
      </c>
      <c r="G47" s="216">
        <f t="shared" si="9"/>
      </c>
      <c r="H47" s="188" t="e">
        <f aca="true" t="shared" si="10" ref="H47:H62">IF(E16="","",(G16/E16))</f>
        <v>#DIV/0!</v>
      </c>
    </row>
    <row r="48" spans="2:8" ht="12">
      <c r="B48" s="161" t="s">
        <v>11</v>
      </c>
      <c r="C48" s="53">
        <f>'[22]SO'!$AI173</f>
        <v>0</v>
      </c>
      <c r="D48" s="53">
        <f>'[21]SO'!$AD173</f>
        <v>60.2</v>
      </c>
      <c r="E48" s="71">
        <f t="shared" si="8"/>
      </c>
      <c r="F48" s="71">
        <f t="shared" si="8"/>
        <v>1</v>
      </c>
      <c r="G48" s="216">
        <f t="shared" si="9"/>
      </c>
      <c r="H48" s="188" t="e">
        <f t="shared" si="10"/>
        <v>#DIV/0!</v>
      </c>
    </row>
    <row r="49" spans="2:8" ht="12">
      <c r="B49" s="161" t="s">
        <v>12</v>
      </c>
      <c r="C49" s="53">
        <f>'[22]SO'!$AI174</f>
        <v>32289.9</v>
      </c>
      <c r="D49" s="53">
        <f>'[21]SO'!$AD174</f>
        <v>18554.9</v>
      </c>
      <c r="E49" s="71">
        <f t="shared" si="8"/>
        <v>0.9935353846153847</v>
      </c>
      <c r="F49" s="71">
        <f t="shared" si="8"/>
        <v>0.9986437102060809</v>
      </c>
      <c r="G49" s="216">
        <f t="shared" si="9"/>
        <v>-0.5108325590696183</v>
      </c>
      <c r="H49" s="188">
        <f t="shared" si="10"/>
        <v>0.6827731092436975</v>
      </c>
    </row>
    <row r="50" spans="2:8" ht="12">
      <c r="B50" s="161" t="s">
        <v>14</v>
      </c>
      <c r="C50" s="53">
        <f>'[22]SO'!$AI175</f>
        <v>5473.9</v>
      </c>
      <c r="D50" s="53">
        <f>'[21]SO'!$AD175</f>
        <v>4074.2</v>
      </c>
      <c r="E50" s="71">
        <f t="shared" si="8"/>
        <v>0.9952545454545454</v>
      </c>
      <c r="F50" s="71">
        <f t="shared" si="8"/>
        <v>0.8602254972340695</v>
      </c>
      <c r="G50" s="216">
        <f t="shared" si="9"/>
        <v>13.50290482204759</v>
      </c>
      <c r="H50" s="188">
        <f t="shared" si="10"/>
        <v>0.5045871559633027</v>
      </c>
    </row>
    <row r="51" spans="2:8" ht="12">
      <c r="B51" s="161" t="s">
        <v>27</v>
      </c>
      <c r="C51" s="53">
        <f>'[22]SO'!$AI176</f>
        <v>0</v>
      </c>
      <c r="D51" s="53">
        <f>'[21]SO'!$AD176</f>
        <v>0</v>
      </c>
      <c r="E51" s="71">
        <f t="shared" si="8"/>
      </c>
      <c r="F51" s="71">
        <f t="shared" si="8"/>
      </c>
      <c r="G51" s="216">
        <f t="shared" si="9"/>
      </c>
      <c r="H51" s="188" t="e">
        <f t="shared" si="10"/>
        <v>#DIV/0!</v>
      </c>
    </row>
    <row r="52" spans="2:8" ht="12">
      <c r="B52" s="161" t="s">
        <v>15</v>
      </c>
      <c r="C52" s="53">
        <f>'[22]SO'!$AI177</f>
        <v>0</v>
      </c>
      <c r="D52" s="53">
        <f>'[21]SO'!$AD177</f>
        <v>0</v>
      </c>
      <c r="E52" s="71">
        <f t="shared" si="8"/>
        <v>0</v>
      </c>
      <c r="F52" s="71">
        <f t="shared" si="8"/>
      </c>
      <c r="G52" s="216">
        <f t="shared" si="9"/>
      </c>
      <c r="H52" s="188">
        <f t="shared" si="10"/>
        <v>0.4</v>
      </c>
    </row>
    <row r="53" spans="2:8" ht="12">
      <c r="B53" s="161" t="s">
        <v>29</v>
      </c>
      <c r="C53" s="53">
        <f>'[22]SO'!$AI178</f>
        <v>1389.6</v>
      </c>
      <c r="D53" s="53">
        <f>'[21]SO'!$AD178</f>
        <v>4359.8</v>
      </c>
      <c r="E53" s="71">
        <f t="shared" si="8"/>
        <v>0.6041739130434782</v>
      </c>
      <c r="F53" s="71">
        <f>IF(OR(H22="",H22=0),"",D53/H22)</f>
        <v>0.8174369550951534</v>
      </c>
      <c r="G53" s="216">
        <f t="shared" si="9"/>
        <v>-21.326304205167514</v>
      </c>
      <c r="H53" s="188">
        <f t="shared" si="10"/>
        <v>0.7301587301587301</v>
      </c>
    </row>
    <row r="54" spans="2:8" ht="12">
      <c r="B54" s="161" t="s">
        <v>16</v>
      </c>
      <c r="C54" s="53">
        <f>'[22]SO'!$AI179</f>
        <v>0</v>
      </c>
      <c r="D54" s="53">
        <f>'[21]SO'!$AD179</f>
        <v>0</v>
      </c>
      <c r="E54" s="71">
        <f t="shared" si="8"/>
      </c>
      <c r="F54" s="71">
        <f t="shared" si="8"/>
      </c>
      <c r="G54" s="216">
        <f t="shared" si="9"/>
      </c>
      <c r="H54" s="188">
        <f t="shared" si="10"/>
        <v>0</v>
      </c>
    </row>
    <row r="55" spans="2:8" ht="12">
      <c r="B55" s="161" t="s">
        <v>17</v>
      </c>
      <c r="C55" s="53">
        <f>'[22]SO'!$AI180</f>
        <v>2623.2</v>
      </c>
      <c r="D55" s="53">
        <f>'[21]SO'!$AD180</f>
        <v>1978.3</v>
      </c>
      <c r="E55" s="71">
        <f t="shared" si="8"/>
        <v>0.81975</v>
      </c>
      <c r="F55" s="71">
        <f t="shared" si="8"/>
        <v>0.9182176839173822</v>
      </c>
      <c r="G55" s="216">
        <f t="shared" si="9"/>
        <v>-9.846768391738225</v>
      </c>
      <c r="H55" s="188">
        <f t="shared" si="10"/>
        <v>0.31620553359683795</v>
      </c>
    </row>
    <row r="56" spans="2:8" ht="12">
      <c r="B56" s="161" t="s">
        <v>18</v>
      </c>
      <c r="C56" s="53">
        <f>'[22]SO'!$AI181</f>
        <v>23077.5</v>
      </c>
      <c r="D56" s="53">
        <f>'[21]SO'!$AD181</f>
        <v>17235.3</v>
      </c>
      <c r="E56" s="71">
        <f t="shared" si="8"/>
        <v>0.7957758620689656</v>
      </c>
      <c r="F56" s="71">
        <f t="shared" si="8"/>
        <v>0.7544781999649798</v>
      </c>
      <c r="G56" s="216">
        <f t="shared" si="9"/>
        <v>4.129766210398578</v>
      </c>
      <c r="H56" s="188">
        <f t="shared" si="10"/>
        <v>0.6444444444444445</v>
      </c>
    </row>
    <row r="57" spans="2:8" ht="12">
      <c r="B57" s="161" t="s">
        <v>19</v>
      </c>
      <c r="C57" s="53">
        <f>'[22]SO'!$AI182</f>
        <v>287.3</v>
      </c>
      <c r="D57" s="53">
        <f>'[21]SO'!$AD182</f>
        <v>263.6</v>
      </c>
      <c r="E57" s="71">
        <f>IF(OR(G26="",G26=0),"",C57/G26)</f>
      </c>
      <c r="F57" s="71">
        <f t="shared" si="8"/>
        <v>1</v>
      </c>
      <c r="G57" s="216">
        <f t="shared" si="9"/>
      </c>
      <c r="H57" s="188" t="e">
        <f t="shared" si="10"/>
        <v>#DIV/0!</v>
      </c>
    </row>
    <row r="58" spans="2:8" ht="12">
      <c r="B58" s="161" t="s">
        <v>20</v>
      </c>
      <c r="C58" s="53">
        <f>'[22]SO'!$AI183</f>
        <v>18204.5</v>
      </c>
      <c r="D58" s="53">
        <f>'[21]SO'!$AD183</f>
        <v>11320.9</v>
      </c>
      <c r="E58" s="71">
        <f t="shared" si="8"/>
        <v>0.9581315789473684</v>
      </c>
      <c r="F58" s="71">
        <f t="shared" si="8"/>
        <v>0.9623751434522039</v>
      </c>
      <c r="G58" s="216">
        <f t="shared" si="9"/>
        <v>-0.42435645048354287</v>
      </c>
      <c r="H58" s="188">
        <f t="shared" si="10"/>
        <v>0.5393130854385467</v>
      </c>
    </row>
    <row r="59" spans="2:8" ht="12">
      <c r="B59" s="161" t="s">
        <v>21</v>
      </c>
      <c r="C59" s="53">
        <f>'[22]SO'!$AI184</f>
        <v>0</v>
      </c>
      <c r="D59" s="53">
        <f>'[21]SO'!$AD184</f>
        <v>0</v>
      </c>
      <c r="E59" s="71">
        <f>IF(OR(G28="",G28=0),"",C59/G28)</f>
      </c>
      <c r="F59" s="71">
        <f t="shared" si="8"/>
      </c>
      <c r="G59" s="216">
        <f t="shared" si="9"/>
      </c>
      <c r="H59" s="188" t="e">
        <f>IF(E28="","",(G28/E28))</f>
        <v>#DIV/0!</v>
      </c>
    </row>
    <row r="60" spans="2:8" ht="12">
      <c r="B60" s="161" t="s">
        <v>30</v>
      </c>
      <c r="C60" s="53">
        <f>'[22]SO'!$AI185</f>
        <v>0</v>
      </c>
      <c r="D60" s="53">
        <f>'[21]SO'!$AD185</f>
        <v>0</v>
      </c>
      <c r="E60" s="71">
        <f t="shared" si="8"/>
      </c>
      <c r="F60" s="71">
        <f t="shared" si="8"/>
      </c>
      <c r="G60" s="216">
        <f t="shared" si="9"/>
      </c>
      <c r="H60" s="188" t="e">
        <f>IF(E29="","",(G29/E29))</f>
        <v>#DIV/0!</v>
      </c>
    </row>
    <row r="61" spans="2:8" ht="12">
      <c r="B61" s="161" t="s">
        <v>22</v>
      </c>
      <c r="C61" s="53">
        <f>'[22]SO'!$AI186</f>
        <v>133245.5</v>
      </c>
      <c r="D61" s="53">
        <f>'[21]SO'!$AD186</f>
        <v>55002.6</v>
      </c>
      <c r="E61" s="71">
        <f t="shared" si="8"/>
        <v>0.8883033333333333</v>
      </c>
      <c r="F61" s="71">
        <f t="shared" si="8"/>
        <v>0.8853081209499069</v>
      </c>
      <c r="G61" s="216">
        <f t="shared" si="9"/>
        <v>0.2995212383426482</v>
      </c>
      <c r="H61" s="188">
        <f t="shared" si="10"/>
        <v>0.882135001940697</v>
      </c>
    </row>
    <row r="62" spans="2:8" ht="12">
      <c r="B62" s="161" t="s">
        <v>23</v>
      </c>
      <c r="C62" s="53">
        <f>'[22]SO'!$AI187</f>
        <v>9177.1</v>
      </c>
      <c r="D62" s="53">
        <f>'[21]SO'!$AD187</f>
        <v>5008</v>
      </c>
      <c r="E62" s="71">
        <f t="shared" si="8"/>
        <v>0.9815080213903744</v>
      </c>
      <c r="F62" s="71">
        <f t="shared" si="8"/>
        <v>0.9462983258380258</v>
      </c>
      <c r="G62" s="216">
        <f t="shared" si="9"/>
        <v>3.520969555234865</v>
      </c>
      <c r="H62" s="188">
        <f t="shared" si="10"/>
        <v>0.5373563218390804</v>
      </c>
    </row>
    <row r="63" spans="2:8" ht="12">
      <c r="B63" s="121"/>
      <c r="C63" s="53"/>
      <c r="D63" s="53"/>
      <c r="E63" s="217"/>
      <c r="F63" s="71">
        <f>IF(OR(H32="",H32=0),"",D63/H32)</f>
      </c>
      <c r="G63" s="216"/>
      <c r="H63" s="188"/>
    </row>
    <row r="64" spans="2:8" ht="12.75" thickBot="1">
      <c r="B64" s="218" t="s">
        <v>24</v>
      </c>
      <c r="C64" s="219">
        <f>IF(SUM(C43:C62)=0,"",SUM(C43:C62))</f>
        <v>260836.7</v>
      </c>
      <c r="D64" s="219">
        <f>IF(SUM(D43:D62)=0,"",SUM(D43:D62))</f>
        <v>128583.9</v>
      </c>
      <c r="E64" s="220">
        <f>IF(OR(G33="",G33=0),"",C64/G33)</f>
        <v>0.8993438609798987</v>
      </c>
      <c r="F64" s="221">
        <f>IF(OR(H33="",H33=0),"",D64/H33)</f>
        <v>0.879539326349947</v>
      </c>
      <c r="G64" s="222">
        <f>IF(OR(E64="",E64=0),"",(E64-F64)*100)</f>
        <v>1.9804534629951687</v>
      </c>
      <c r="H64" s="223">
        <f>IF(E33="","",(G33/E33))</f>
        <v>0.7294113504785953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8" sqref="B8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105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111" t="s">
        <v>1</v>
      </c>
      <c r="D8" s="112"/>
      <c r="E8" s="112"/>
      <c r="F8" s="113"/>
      <c r="G8" s="114" t="s">
        <v>49</v>
      </c>
      <c r="H8" s="114" t="s">
        <v>44</v>
      </c>
      <c r="I8" s="115"/>
      <c r="J8" s="116" t="s">
        <v>65</v>
      </c>
      <c r="K8" s="116"/>
      <c r="M8" s="117" t="s">
        <v>0</v>
      </c>
      <c r="N8" s="118"/>
      <c r="O8" s="119" t="s">
        <v>1</v>
      </c>
      <c r="P8" s="120"/>
      <c r="Q8" s="114" t="s">
        <v>44</v>
      </c>
    </row>
    <row r="9" spans="1:17" ht="12.75">
      <c r="A9" s="23">
        <v>7818</v>
      </c>
      <c r="B9" s="121"/>
      <c r="C9" s="122" t="s">
        <v>49</v>
      </c>
      <c r="D9" s="123" t="s">
        <v>49</v>
      </c>
      <c r="E9" s="123" t="s">
        <v>49</v>
      </c>
      <c r="F9" s="124" t="s">
        <v>47</v>
      </c>
      <c r="G9" s="125" t="s">
        <v>50</v>
      </c>
      <c r="H9" s="125" t="s">
        <v>50</v>
      </c>
      <c r="I9" s="126" t="s">
        <v>71</v>
      </c>
      <c r="J9" s="127"/>
      <c r="K9" s="128"/>
      <c r="M9" s="129" t="s">
        <v>74</v>
      </c>
      <c r="N9" s="130"/>
      <c r="O9" s="131"/>
      <c r="P9" s="132"/>
      <c r="Q9" s="125" t="s">
        <v>50</v>
      </c>
    </row>
    <row r="10" spans="1:17" ht="12" customHeight="1">
      <c r="A10" s="23">
        <v>30702</v>
      </c>
      <c r="B10" s="121"/>
      <c r="C10" s="133" t="s">
        <v>2</v>
      </c>
      <c r="D10" s="134" t="s">
        <v>3</v>
      </c>
      <c r="E10" s="135" t="s">
        <v>4</v>
      </c>
      <c r="F10" s="136" t="s">
        <v>4</v>
      </c>
      <c r="G10" s="132" t="s">
        <v>76</v>
      </c>
      <c r="H10" s="132" t="s">
        <v>76</v>
      </c>
      <c r="I10" s="137" t="s">
        <v>77</v>
      </c>
      <c r="J10" s="138" t="s">
        <v>78</v>
      </c>
      <c r="K10" s="138" t="s">
        <v>79</v>
      </c>
      <c r="L10" s="139"/>
      <c r="M10" s="129" t="s">
        <v>81</v>
      </c>
      <c r="N10" s="140" t="s">
        <v>2</v>
      </c>
      <c r="O10" s="141" t="s">
        <v>3</v>
      </c>
      <c r="P10" s="140" t="s">
        <v>4</v>
      </c>
      <c r="Q10" s="132" t="s">
        <v>76</v>
      </c>
    </row>
    <row r="11" spans="1:17" ht="12">
      <c r="A11" s="23">
        <v>31458</v>
      </c>
      <c r="B11" s="142"/>
      <c r="C11" s="143" t="s">
        <v>5</v>
      </c>
      <c r="D11" s="144" t="s">
        <v>6</v>
      </c>
      <c r="E11" s="145" t="s">
        <v>7</v>
      </c>
      <c r="F11" s="146" t="s">
        <v>7</v>
      </c>
      <c r="G11" s="147" t="s">
        <v>55</v>
      </c>
      <c r="H11" s="147" t="s">
        <v>85</v>
      </c>
      <c r="I11" s="148"/>
      <c r="J11" s="149"/>
      <c r="K11" s="150"/>
      <c r="M11" s="151"/>
      <c r="N11" s="147" t="s">
        <v>5</v>
      </c>
      <c r="O11" s="144" t="s">
        <v>6</v>
      </c>
      <c r="P11" s="147" t="s">
        <v>7</v>
      </c>
      <c r="Q11" s="147" t="s">
        <v>85</v>
      </c>
    </row>
    <row r="12" spans="1:17" ht="13.5" customHeight="1">
      <c r="A12" s="23">
        <v>60665</v>
      </c>
      <c r="B12" s="152" t="s">
        <v>8</v>
      </c>
      <c r="C12" s="153">
        <f>IF(ISERROR('[51]Récolte_N'!$F$15)=TRUE,"",'[51]Récolte_N'!$F$15)</f>
        <v>17320</v>
      </c>
      <c r="D12" s="153">
        <f aca="true" t="shared" si="0" ref="D12:D31">IF(OR(C12="",C12=0),"",(E12/C12)*10)</f>
        <v>49.913394919168596</v>
      </c>
      <c r="E12" s="154">
        <f>IF(ISERROR('[51]Récolte_N'!$H$15)=TRUE,"",'[51]Récolte_N'!$H$15)</f>
        <v>86450</v>
      </c>
      <c r="F12" s="154">
        <f>P12</f>
        <v>93075</v>
      </c>
      <c r="G12" s="155">
        <f>IF(ISERROR('[51]Récolte_N'!$I$15)=TRUE,"",'[51]Récolte_N'!$I$15)</f>
        <v>22800</v>
      </c>
      <c r="H12" s="155">
        <f>Q12</f>
        <v>25739.3</v>
      </c>
      <c r="I12" s="156">
        <f>IF(OR(H12=0,H12=""),"",(G12/H12)-1)</f>
        <v>-0.11419502472872223</v>
      </c>
      <c r="J12" s="157">
        <f>E12-G12</f>
        <v>63650</v>
      </c>
      <c r="K12" s="158">
        <f>P12-H12</f>
        <v>67335.7</v>
      </c>
      <c r="L12" s="159"/>
      <c r="M12" s="160" t="s">
        <v>8</v>
      </c>
      <c r="N12" s="153">
        <f>IF(ISERROR('[1]Récolte_N'!$F$15)=TRUE,"",'[1]Récolte_N'!$F$15)</f>
        <v>18255</v>
      </c>
      <c r="O12" s="153">
        <f aca="true" t="shared" si="1" ref="O12:O19">IF(OR(N12="",N12=0),"",(P12/N12)*10)</f>
        <v>50.9860312243221</v>
      </c>
      <c r="P12" s="154">
        <f>IF(ISERROR('[1]Récolte_N'!$H$15)=TRUE,"",'[1]Récolte_N'!$H$15)</f>
        <v>93075</v>
      </c>
      <c r="Q12" s="155">
        <f>'[21]TR'!$AI168</f>
        <v>25739.3</v>
      </c>
    </row>
    <row r="13" spans="1:17" ht="13.5" customHeight="1">
      <c r="A13" s="23">
        <v>7280</v>
      </c>
      <c r="B13" s="161" t="s">
        <v>31</v>
      </c>
      <c r="C13" s="153">
        <f>IF(ISERROR('[52]Récolte_N'!$F$15)=TRUE,"",'[52]Récolte_N'!$F$15)</f>
        <v>72700</v>
      </c>
      <c r="D13" s="153">
        <f t="shared" si="0"/>
        <v>51.016506189821186</v>
      </c>
      <c r="E13" s="154">
        <f>IF(ISERROR('[52]Récolte_N'!$H$15)=TRUE,"",'[52]Récolte_N'!$H$15)</f>
        <v>370890</v>
      </c>
      <c r="F13" s="154">
        <f>P13</f>
        <v>371550</v>
      </c>
      <c r="G13" s="155">
        <f>IF(ISERROR('[52]Récolte_N'!$I$15)=TRUE,"",'[52]Récolte_N'!$I$15)</f>
        <v>70000</v>
      </c>
      <c r="H13" s="155">
        <f>Q13</f>
        <v>62904.6</v>
      </c>
      <c r="I13" s="156">
        <f>IF(OR(H13=0,H13=""),"",(G13/H13)-1)</f>
        <v>0.11279620250347344</v>
      </c>
      <c r="J13" s="157">
        <f aca="true" t="shared" si="2" ref="J13:J31">E13-G13</f>
        <v>300890</v>
      </c>
      <c r="K13" s="158">
        <f>P13-H13</f>
        <v>308645.4</v>
      </c>
      <c r="L13" s="159"/>
      <c r="M13" s="162" t="s">
        <v>31</v>
      </c>
      <c r="N13" s="153">
        <f>IF(ISERROR('[2]Récolte_N'!$F$15)=TRUE,"",'[2]Récolte_N'!$F$15)</f>
        <v>73900</v>
      </c>
      <c r="O13" s="153">
        <f t="shared" si="1"/>
        <v>50.27740189445196</v>
      </c>
      <c r="P13" s="154">
        <f>IF(ISERROR('[2]Récolte_N'!$H$15)=TRUE,"",'[2]Récolte_N'!$H$15)</f>
        <v>371550</v>
      </c>
      <c r="Q13" s="155">
        <f>'[21]TR'!$AI169</f>
        <v>62904.6</v>
      </c>
    </row>
    <row r="14" spans="1:17" ht="13.5" customHeight="1">
      <c r="A14" s="23">
        <v>17376</v>
      </c>
      <c r="B14" s="161" t="s">
        <v>9</v>
      </c>
      <c r="C14" s="153">
        <f>IF(ISERROR('[53]Récolte_N'!$F$15)=TRUE,"",'[53]Récolte_N'!$F$15)</f>
        <v>26300</v>
      </c>
      <c r="D14" s="153">
        <f t="shared" si="0"/>
        <v>43.942965779467684</v>
      </c>
      <c r="E14" s="154">
        <f>IF(ISERROR('[53]Récolte_N'!$H$15)=TRUE,"",'[53]Récolte_N'!$H$15)</f>
        <v>115570</v>
      </c>
      <c r="F14" s="163">
        <f>P14</f>
        <v>129280</v>
      </c>
      <c r="G14" s="155">
        <f>IF(ISERROR('[53]Récolte_N'!$I$15)=TRUE,"",'[53]Récolte_N'!$I$15)</f>
        <v>30000</v>
      </c>
      <c r="H14" s="164">
        <f>Q14</f>
        <v>33056.7</v>
      </c>
      <c r="I14" s="156">
        <f aca="true" t="shared" si="3" ref="I14:I31">IF(OR(H14=0,H14=""),"",(G14/H14)-1)</f>
        <v>-0.09246839521186312</v>
      </c>
      <c r="J14" s="157">
        <f t="shared" si="2"/>
        <v>85570</v>
      </c>
      <c r="K14" s="165">
        <f>P14-H14</f>
        <v>96223.3</v>
      </c>
      <c r="L14" s="159"/>
      <c r="M14" s="129" t="s">
        <v>9</v>
      </c>
      <c r="N14" s="153">
        <f>IF(ISERROR('[3]Récolte_N'!$F$15)=TRUE,"",'[3]Récolte_N'!$F$15)</f>
        <v>27400</v>
      </c>
      <c r="O14" s="153">
        <f t="shared" si="1"/>
        <v>47.18248175182482</v>
      </c>
      <c r="P14" s="154">
        <f>IF(ISERROR('[3]Récolte_N'!$H$15)=TRUE,"",'[3]Récolte_N'!$H$15)</f>
        <v>129280</v>
      </c>
      <c r="Q14" s="155">
        <f>'[21]TR'!$AI170</f>
        <v>33056.7</v>
      </c>
    </row>
    <row r="15" spans="1:17" ht="13.5" customHeight="1">
      <c r="A15" s="23">
        <v>26391</v>
      </c>
      <c r="B15" s="161" t="s">
        <v>28</v>
      </c>
      <c r="C15" s="153">
        <f>IF(ISERROR('[54]Récolte_N'!$F$15)=TRUE,"",'[54]Récolte_N'!$F$15)</f>
        <v>5680</v>
      </c>
      <c r="D15" s="153">
        <f t="shared" si="0"/>
        <v>40</v>
      </c>
      <c r="E15" s="154">
        <f>IF(ISERROR('[54]Récolte_N'!$H$15)=TRUE,"",'[54]Récolte_N'!$H$15)</f>
        <v>22720</v>
      </c>
      <c r="F15" s="163">
        <f aca="true" t="shared" si="4" ref="F15:F29">P15</f>
        <v>33210</v>
      </c>
      <c r="G15" s="155">
        <f>IF(ISERROR('[54]Récolte_N'!$I$15)=TRUE,"",'[54]Récolte_N'!$I$15)</f>
        <v>13000</v>
      </c>
      <c r="H15" s="164">
        <f aca="true" t="shared" si="5" ref="H15:H30">Q15</f>
        <v>10314.3</v>
      </c>
      <c r="I15" s="156">
        <f t="shared" si="3"/>
        <v>0.2603860659472772</v>
      </c>
      <c r="J15" s="157">
        <f t="shared" si="2"/>
        <v>9720</v>
      </c>
      <c r="K15" s="165">
        <f aca="true" t="shared" si="6" ref="K15:K30">P15-H15</f>
        <v>22895.7</v>
      </c>
      <c r="L15" s="159"/>
      <c r="M15" s="129" t="s">
        <v>28</v>
      </c>
      <c r="N15" s="153">
        <f>IF(ISERROR('[4]Récolte_N'!$F$15)=TRUE,"",'[4]Récolte_N'!$F$15)</f>
        <v>6150</v>
      </c>
      <c r="O15" s="153">
        <f t="shared" si="1"/>
        <v>54</v>
      </c>
      <c r="P15" s="154">
        <f>IF(ISERROR('[4]Récolte_N'!$H$15)=TRUE,"",'[4]Récolte_N'!$H$15)</f>
        <v>33210</v>
      </c>
      <c r="Q15" s="155">
        <f>'[21]TR'!$AI171</f>
        <v>10314.3</v>
      </c>
    </row>
    <row r="16" spans="1:17" ht="13.5" customHeight="1">
      <c r="A16" s="23">
        <v>19136</v>
      </c>
      <c r="B16" s="161" t="s">
        <v>10</v>
      </c>
      <c r="C16" s="153">
        <f>IF(ISERROR('[55]Récolte_N'!$F$15)=TRUE,"",'[55]Récolte_N'!$F$15)</f>
        <v>1250</v>
      </c>
      <c r="D16" s="153">
        <f t="shared" si="0"/>
        <v>71</v>
      </c>
      <c r="E16" s="154">
        <f>IF(ISERROR('[55]Récolte_N'!$H$15)=TRUE,"",'[55]Récolte_N'!$H$15)</f>
        <v>8875</v>
      </c>
      <c r="F16" s="163">
        <f t="shared" si="4"/>
        <v>8400</v>
      </c>
      <c r="G16" s="155">
        <f>IF(ISERROR('[55]Récolte_N'!$I$15)=TRUE,"",'[55]Récolte_N'!$I$15)</f>
        <v>3400</v>
      </c>
      <c r="H16" s="164">
        <f t="shared" si="5"/>
        <v>3243.2</v>
      </c>
      <c r="I16" s="156">
        <f t="shared" si="3"/>
        <v>0.04834731129748393</v>
      </c>
      <c r="J16" s="157">
        <f t="shared" si="2"/>
        <v>5475</v>
      </c>
      <c r="K16" s="165">
        <f t="shared" si="6"/>
        <v>5156.8</v>
      </c>
      <c r="L16" s="159"/>
      <c r="M16" s="129" t="s">
        <v>10</v>
      </c>
      <c r="N16" s="153">
        <f>IF(ISERROR('[5]Récolte_N'!$F$15)=TRUE,"",'[5]Récolte_N'!$F$15)</f>
        <v>1120</v>
      </c>
      <c r="O16" s="153">
        <f t="shared" si="1"/>
        <v>75</v>
      </c>
      <c r="P16" s="154">
        <f>IF(ISERROR('[5]Récolte_N'!$H$15)=TRUE,"",'[5]Récolte_N'!$H$15)</f>
        <v>8400</v>
      </c>
      <c r="Q16" s="155">
        <f>'[21]TR'!$AI172</f>
        <v>3243.2</v>
      </c>
    </row>
    <row r="17" spans="1:17" ht="13.5" customHeight="1">
      <c r="A17" s="23">
        <v>1790</v>
      </c>
      <c r="B17" s="161" t="s">
        <v>11</v>
      </c>
      <c r="C17" s="153">
        <f>IF(ISERROR('[56]Récolte_N'!$F$15)=TRUE,"",'[56]Récolte_N'!$F$15)</f>
        <v>1700</v>
      </c>
      <c r="D17" s="153">
        <f t="shared" si="0"/>
        <v>63.52941176470588</v>
      </c>
      <c r="E17" s="154">
        <f>IF(ISERROR('[56]Récolte_N'!$H$15)=TRUE,"",'[56]Récolte_N'!$H$15)</f>
        <v>10800</v>
      </c>
      <c r="F17" s="163">
        <f t="shared" si="4"/>
        <v>10800</v>
      </c>
      <c r="G17" s="155">
        <f>IF(ISERROR('[56]Récolte_N'!$I$15)=TRUE,"",'[56]Récolte_N'!$I$15)</f>
        <v>6000</v>
      </c>
      <c r="H17" s="164">
        <f t="shared" si="5"/>
        <v>4622.8</v>
      </c>
      <c r="I17" s="156">
        <f t="shared" si="3"/>
        <v>0.29791468374145524</v>
      </c>
      <c r="J17" s="157">
        <f t="shared" si="2"/>
        <v>4800</v>
      </c>
      <c r="K17" s="165">
        <f t="shared" si="6"/>
        <v>6177.2</v>
      </c>
      <c r="L17" s="159"/>
      <c r="M17" s="129" t="s">
        <v>11</v>
      </c>
      <c r="N17" s="153">
        <f>IF(ISERROR('[6]Récolte_N'!$F$15)=TRUE,"",'[6]Récolte_N'!$F$15)</f>
        <v>1700</v>
      </c>
      <c r="O17" s="153">
        <f t="shared" si="1"/>
        <v>63.52941176470588</v>
      </c>
      <c r="P17" s="154">
        <f>IF(ISERROR('[6]Récolte_N'!$H$15)=TRUE,"",'[6]Récolte_N'!$H$15)</f>
        <v>10800</v>
      </c>
      <c r="Q17" s="155">
        <f>'[21]TR'!$AI173</f>
        <v>4622.8</v>
      </c>
    </row>
    <row r="18" spans="1:17" ht="13.5" customHeight="1">
      <c r="A18" s="23" t="s">
        <v>13</v>
      </c>
      <c r="B18" s="161" t="s">
        <v>12</v>
      </c>
      <c r="C18" s="153">
        <f>IF(ISERROR('[57]Récolte_N'!$F$15)=TRUE,"",'[57]Récolte_N'!$F$15)</f>
        <v>20350</v>
      </c>
      <c r="D18" s="153">
        <f t="shared" si="0"/>
        <v>50.171990171990174</v>
      </c>
      <c r="E18" s="154">
        <f>IF(ISERROR('[57]Récolte_N'!$H$15)=TRUE,"",'[57]Récolte_N'!$H$15)</f>
        <v>102100</v>
      </c>
      <c r="F18" s="163">
        <f t="shared" si="4"/>
        <v>115450</v>
      </c>
      <c r="G18" s="155">
        <f>IF(ISERROR('[57]Récolte_N'!$I$15)=TRUE,"",'[57]Récolte_N'!$I$15)</f>
        <v>31000</v>
      </c>
      <c r="H18" s="164">
        <f t="shared" si="5"/>
        <v>32342</v>
      </c>
      <c r="I18" s="156">
        <f t="shared" si="3"/>
        <v>-0.04149403252736383</v>
      </c>
      <c r="J18" s="157">
        <f t="shared" si="2"/>
        <v>71100</v>
      </c>
      <c r="K18" s="165">
        <f t="shared" si="6"/>
        <v>83108</v>
      </c>
      <c r="L18" s="159"/>
      <c r="M18" s="129" t="s">
        <v>12</v>
      </c>
      <c r="N18" s="153">
        <f>IF(ISERROR('[7]Récolte_N'!$F$15)=TRUE,"",'[7]Récolte_N'!$F$15)</f>
        <v>21320</v>
      </c>
      <c r="O18" s="153">
        <f t="shared" si="1"/>
        <v>54.151031894934334</v>
      </c>
      <c r="P18" s="154">
        <f>IF(ISERROR('[7]Récolte_N'!$H$15)=TRUE,"",'[7]Récolte_N'!$H$15)</f>
        <v>115450</v>
      </c>
      <c r="Q18" s="155">
        <f>'[21]TR'!$AI174</f>
        <v>32342</v>
      </c>
    </row>
    <row r="19" spans="1:17" ht="13.5" customHeight="1">
      <c r="A19" s="23" t="s">
        <v>13</v>
      </c>
      <c r="B19" s="161" t="s">
        <v>14</v>
      </c>
      <c r="C19" s="153">
        <f>IF(ISERROR('[58]Récolte_N'!$F$15)=TRUE,"",'[58]Récolte_N'!$F$15)</f>
        <v>3250</v>
      </c>
      <c r="D19" s="153">
        <f t="shared" si="0"/>
        <v>41.38461538461539</v>
      </c>
      <c r="E19" s="154">
        <f>IF(ISERROR('[58]Récolte_N'!$H$15)=TRUE,"",'[58]Récolte_N'!$H$15)</f>
        <v>13450</v>
      </c>
      <c r="F19" s="163">
        <f t="shared" si="4"/>
        <v>13150</v>
      </c>
      <c r="G19" s="155">
        <f>IF(ISERROR('[58]Récolte_N'!$I$15)=TRUE,"",'[58]Récolte_N'!$I$15)</f>
        <v>2450</v>
      </c>
      <c r="H19" s="164">
        <f t="shared" si="5"/>
        <v>2727.3</v>
      </c>
      <c r="I19" s="156">
        <f t="shared" si="3"/>
        <v>-0.10167564991016764</v>
      </c>
      <c r="J19" s="157">
        <f t="shared" si="2"/>
        <v>11000</v>
      </c>
      <c r="K19" s="165">
        <f t="shared" si="6"/>
        <v>10422.7</v>
      </c>
      <c r="L19" s="159"/>
      <c r="M19" s="129" t="s">
        <v>14</v>
      </c>
      <c r="N19" s="153">
        <f>IF(ISERROR('[8]Récolte_N'!$F$15)=TRUE,"",'[8]Récolte_N'!$F$15)</f>
        <v>3375</v>
      </c>
      <c r="O19" s="153">
        <f t="shared" si="1"/>
        <v>38.96296296296296</v>
      </c>
      <c r="P19" s="154">
        <f>IF(ISERROR('[8]Récolte_N'!$H$15)=TRUE,"",'[8]Récolte_N'!$H$15)</f>
        <v>13150</v>
      </c>
      <c r="Q19" s="155">
        <f>'[21]TR'!$AI175</f>
        <v>2727.3</v>
      </c>
    </row>
    <row r="20" spans="1:17" ht="13.5" customHeight="1">
      <c r="A20" s="23" t="s">
        <v>13</v>
      </c>
      <c r="B20" s="161" t="s">
        <v>27</v>
      </c>
      <c r="C20" s="153">
        <f>IF(ISERROR('[59]Récolte_N'!$F$15)=TRUE,"",'[59]Récolte_N'!$F$15)</f>
        <v>5780</v>
      </c>
      <c r="D20" s="153">
        <f>IF(OR(C20="",C20=0),"",(E20/C20)*10)</f>
        <v>63.32179930795847</v>
      </c>
      <c r="E20" s="154">
        <f>IF(ISERROR('[59]Récolte_N'!$H$15)=TRUE,"",'[59]Récolte_N'!$H$15)</f>
        <v>36600</v>
      </c>
      <c r="F20" s="163">
        <f t="shared" si="4"/>
        <v>32665</v>
      </c>
      <c r="G20" s="155">
        <f>IF(ISERROR('[59]Récolte_N'!$I$15)=TRUE,"",'[59]Récolte_N'!$I$15)</f>
        <v>21500</v>
      </c>
      <c r="H20" s="164">
        <f t="shared" si="5"/>
        <v>14601</v>
      </c>
      <c r="I20" s="156">
        <f t="shared" si="3"/>
        <v>0.47250188343264155</v>
      </c>
      <c r="J20" s="157">
        <f t="shared" si="2"/>
        <v>15100</v>
      </c>
      <c r="K20" s="165">
        <f t="shared" si="6"/>
        <v>18064</v>
      </c>
      <c r="L20" s="166"/>
      <c r="M20" s="129" t="s">
        <v>27</v>
      </c>
      <c r="N20" s="153">
        <f>IF(ISERROR('[9]Récolte_N'!$F$15)=TRUE,"",'[9]Récolte_N'!$F$15)</f>
        <v>5430</v>
      </c>
      <c r="O20" s="153">
        <f>IF(OR(N20="",N20=0),"",(P20/N20)*10)</f>
        <v>60.156537753222835</v>
      </c>
      <c r="P20" s="154">
        <f>IF(ISERROR('[9]Récolte_N'!$H$15)=TRUE,"",'[9]Récolte_N'!$H$15)</f>
        <v>32665</v>
      </c>
      <c r="Q20" s="155">
        <f>'[21]TR'!$AI176</f>
        <v>14601</v>
      </c>
    </row>
    <row r="21" spans="1:17" ht="13.5" customHeight="1">
      <c r="A21" s="23" t="s">
        <v>13</v>
      </c>
      <c r="B21" s="161" t="s">
        <v>15</v>
      </c>
      <c r="C21" s="153">
        <f>IF(ISERROR('[60]Récolte_N'!$F$15)=TRUE,"",'[60]Récolte_N'!$F$15)</f>
        <v>11300</v>
      </c>
      <c r="D21" s="153">
        <f>IF(OR(C21="",C21=0),"",(E21/C21)*10)</f>
        <v>53.98230088495575</v>
      </c>
      <c r="E21" s="154">
        <f>IF(ISERROR('[60]Récolte_N'!$H$15)=TRUE,"",'[60]Récolte_N'!$H$15)</f>
        <v>61000</v>
      </c>
      <c r="F21" s="163">
        <f t="shared" si="4"/>
        <v>73500</v>
      </c>
      <c r="G21" s="155">
        <f>IF(ISERROR('[60]Récolte_N'!$I$15)=TRUE,"",'[60]Récolte_N'!$I$15)</f>
        <v>25000</v>
      </c>
      <c r="H21" s="164">
        <f t="shared" si="5"/>
        <v>28578.1</v>
      </c>
      <c r="I21" s="156">
        <f t="shared" si="3"/>
        <v>-0.12520426480416813</v>
      </c>
      <c r="J21" s="157">
        <f t="shared" si="2"/>
        <v>36000</v>
      </c>
      <c r="K21" s="165">
        <f t="shared" si="6"/>
        <v>44921.9</v>
      </c>
      <c r="L21" s="159"/>
      <c r="M21" s="129" t="s">
        <v>15</v>
      </c>
      <c r="N21" s="153">
        <f>IF(ISERROR('[10]Récolte_N'!$F$15)=TRUE,"",'[10]Récolte_N'!$F$15)</f>
        <v>13400</v>
      </c>
      <c r="O21" s="153">
        <f>IF(OR(N21="",N21=0),"",(P21/N21)*10)</f>
        <v>54.850746268656714</v>
      </c>
      <c r="P21" s="154">
        <f>IF(ISERROR('[10]Récolte_N'!$H$15)=TRUE,"",'[10]Récolte_N'!$H$15)</f>
        <v>73500</v>
      </c>
      <c r="Q21" s="155">
        <f>'[21]TR'!$AI177</f>
        <v>28578.1</v>
      </c>
    </row>
    <row r="22" spans="1:17" ht="13.5" customHeight="1">
      <c r="A22" s="23" t="s">
        <v>13</v>
      </c>
      <c r="B22" s="161" t="s">
        <v>29</v>
      </c>
      <c r="C22" s="153">
        <f>IF(ISERROR('[61]Récolte_N'!$F$15)=TRUE,"",'[61]Récolte_N'!$F$15)</f>
        <v>1700</v>
      </c>
      <c r="D22" s="153">
        <f>IF(OR(C22="",C22=0),"",(E22/C22)*10)</f>
        <v>52.94117647058823</v>
      </c>
      <c r="E22" s="154">
        <f>IF(ISERROR('[61]Récolte_N'!$H$15)=TRUE,"",'[61]Récolte_N'!$H$15)</f>
        <v>9000</v>
      </c>
      <c r="F22" s="163">
        <f t="shared" si="4"/>
        <v>9000</v>
      </c>
      <c r="G22" s="155">
        <f>IF(ISERROR('[61]Récolte_N'!$I$15)=TRUE,"",'[61]Récolte_N'!$I$15)</f>
        <v>2100</v>
      </c>
      <c r="H22" s="164">
        <f t="shared" si="5"/>
        <v>1775</v>
      </c>
      <c r="I22" s="156">
        <f t="shared" si="3"/>
        <v>0.18309859154929575</v>
      </c>
      <c r="J22" s="157">
        <f t="shared" si="2"/>
        <v>6900</v>
      </c>
      <c r="K22" s="165">
        <f t="shared" si="6"/>
        <v>7225</v>
      </c>
      <c r="L22" s="159"/>
      <c r="M22" s="129" t="s">
        <v>29</v>
      </c>
      <c r="N22" s="153">
        <f>IF(ISERROR('[11]Récolte_N'!$F$15)=TRUE,"",'[11]Récolte_N'!$F$15)</f>
        <v>1850</v>
      </c>
      <c r="O22" s="153">
        <f>IF(OR(N22="",N22=0),"",(P22/N22)*10)</f>
        <v>48.648648648648646</v>
      </c>
      <c r="P22" s="154">
        <f>IF(ISERROR('[11]Récolte_N'!$H$15)=TRUE,"",'[11]Récolte_N'!$H$15)</f>
        <v>9000</v>
      </c>
      <c r="Q22" s="155">
        <f>'[21]TR'!$AI178</f>
        <v>1775</v>
      </c>
    </row>
    <row r="23" spans="1:17" ht="13.5" customHeight="1">
      <c r="A23" s="23" t="s">
        <v>13</v>
      </c>
      <c r="B23" s="161" t="s">
        <v>16</v>
      </c>
      <c r="C23" s="153">
        <f>IF(ISERROR('[62]Récolte_N'!$F$15)=TRUE,"",'[62]Récolte_N'!$F$15)</f>
        <v>45092</v>
      </c>
      <c r="D23" s="153">
        <f t="shared" si="0"/>
        <v>64.86050740707886</v>
      </c>
      <c r="E23" s="154">
        <f>IF(ISERROR('[62]Récolte_N'!$H$15)=TRUE,"",'[62]Récolte_N'!$H$15)</f>
        <v>292469</v>
      </c>
      <c r="F23" s="163">
        <f t="shared" si="4"/>
        <v>363041.2</v>
      </c>
      <c r="G23" s="155">
        <f>IF(ISERROR('[62]Récolte_N'!$I$15)=TRUE,"",'[62]Récolte_N'!$I$15)</f>
        <v>215350</v>
      </c>
      <c r="H23" s="164">
        <f t="shared" si="5"/>
        <v>251503.8</v>
      </c>
      <c r="I23" s="156">
        <f t="shared" si="3"/>
        <v>-0.14375051192069455</v>
      </c>
      <c r="J23" s="157">
        <f t="shared" si="2"/>
        <v>77119</v>
      </c>
      <c r="K23" s="165">
        <f t="shared" si="6"/>
        <v>111537.40000000002</v>
      </c>
      <c r="L23" s="159"/>
      <c r="M23" s="129" t="s">
        <v>16</v>
      </c>
      <c r="N23" s="153">
        <f>IF(ISERROR('[12]Récolte_N'!$F$15)=TRUE,"",'[12]Récolte_N'!$F$15)</f>
        <v>55717</v>
      </c>
      <c r="O23" s="153">
        <f aca="true" t="shared" si="7" ref="O23:O31">IF(OR(N23="",N23=0),"",(P23/N23)*10)</f>
        <v>65.158066658291</v>
      </c>
      <c r="P23" s="154">
        <f>IF(ISERROR('[12]Récolte_N'!$H$15)=TRUE,"",'[12]Récolte_N'!$H$15)</f>
        <v>363041.2</v>
      </c>
      <c r="Q23" s="155">
        <f>'[21]TR'!$AI179</f>
        <v>251503.8</v>
      </c>
    </row>
    <row r="24" spans="1:17" ht="13.5" customHeight="1">
      <c r="A24" s="23" t="s">
        <v>13</v>
      </c>
      <c r="B24" s="161" t="s">
        <v>17</v>
      </c>
      <c r="C24" s="153">
        <f>IF(ISERROR('[63]Récolte_N'!$F$15)=TRUE,"",'[63]Récolte_N'!$F$15)</f>
        <v>55785</v>
      </c>
      <c r="D24" s="153">
        <f t="shared" si="0"/>
        <v>56.92031908219056</v>
      </c>
      <c r="E24" s="154">
        <f>IF(ISERROR('[63]Récolte_N'!$H$15)=TRUE,"",'[63]Récolte_N'!$H$15)</f>
        <v>317530</v>
      </c>
      <c r="F24" s="163">
        <f t="shared" si="4"/>
        <v>258740</v>
      </c>
      <c r="G24" s="155">
        <f>IF(ISERROR('[63]Récolte_N'!$I$15)=TRUE,"",'[63]Récolte_N'!$I$15)</f>
        <v>170000</v>
      </c>
      <c r="H24" s="164">
        <f t="shared" si="5"/>
        <v>115627.5</v>
      </c>
      <c r="I24" s="156">
        <f t="shared" si="3"/>
        <v>0.47023848133013346</v>
      </c>
      <c r="J24" s="157">
        <f t="shared" si="2"/>
        <v>147530</v>
      </c>
      <c r="K24" s="165">
        <f t="shared" si="6"/>
        <v>143112.5</v>
      </c>
      <c r="L24" s="159"/>
      <c r="M24" s="129" t="s">
        <v>17</v>
      </c>
      <c r="N24" s="153">
        <f>IF(ISERROR('[13]Récolte_N'!$F$15)=TRUE,"",'[13]Récolte_N'!$F$15)</f>
        <v>44735</v>
      </c>
      <c r="O24" s="153">
        <f t="shared" si="7"/>
        <v>57.83838158041802</v>
      </c>
      <c r="P24" s="154">
        <f>IF(ISERROR('[13]Récolte_N'!$H$15)=TRUE,"",'[13]Récolte_N'!$H$15)</f>
        <v>258740</v>
      </c>
      <c r="Q24" s="155">
        <f>'[21]TR'!$AI180</f>
        <v>115627.5</v>
      </c>
    </row>
    <row r="25" spans="1:17" ht="13.5" customHeight="1">
      <c r="A25" s="23" t="s">
        <v>13</v>
      </c>
      <c r="B25" s="161" t="s">
        <v>18</v>
      </c>
      <c r="C25" s="153">
        <f>IF(ISERROR('[64]Récolte_N'!$F$15)=TRUE,"",'[64]Récolte_N'!$F$15)</f>
        <v>26300</v>
      </c>
      <c r="D25" s="153">
        <f t="shared" si="0"/>
        <v>52.851711026615966</v>
      </c>
      <c r="E25" s="154">
        <f>IF(ISERROR('[64]Récolte_N'!$H$15)=TRUE,"",'[64]Récolte_N'!$H$15)</f>
        <v>139000</v>
      </c>
      <c r="F25" s="163">
        <f t="shared" si="4"/>
        <v>140000</v>
      </c>
      <c r="G25" s="155">
        <f>IF(ISERROR('[64]Récolte_N'!$I$15)=TRUE,"",'[64]Récolte_N'!$I$15)</f>
        <v>69000</v>
      </c>
      <c r="H25" s="164">
        <f t="shared" si="5"/>
        <v>67767</v>
      </c>
      <c r="I25" s="156">
        <f t="shared" si="3"/>
        <v>0.018194696533711197</v>
      </c>
      <c r="J25" s="157">
        <f t="shared" si="2"/>
        <v>70000</v>
      </c>
      <c r="K25" s="165">
        <f t="shared" si="6"/>
        <v>72233</v>
      </c>
      <c r="L25" s="159"/>
      <c r="M25" s="129" t="s">
        <v>18</v>
      </c>
      <c r="N25" s="153">
        <f>IF(ISERROR('[14]Récolte_N'!$F$15)=TRUE,"",'[14]Récolte_N'!$F$15)</f>
        <v>26500</v>
      </c>
      <c r="O25" s="153">
        <f t="shared" si="7"/>
        <v>52.83018867924528</v>
      </c>
      <c r="P25" s="154">
        <f>IF(ISERROR('[14]Récolte_N'!$H$15)=TRUE,"",'[14]Récolte_N'!$H$15)</f>
        <v>140000</v>
      </c>
      <c r="Q25" s="155">
        <f>'[21]TR'!$AI181</f>
        <v>67767</v>
      </c>
    </row>
    <row r="26" spans="1:17" ht="13.5" customHeight="1">
      <c r="A26" s="23" t="s">
        <v>13</v>
      </c>
      <c r="B26" s="161" t="s">
        <v>19</v>
      </c>
      <c r="C26" s="153">
        <f>IF(ISERROR('[65]Récolte_N'!$F$15)=TRUE,"",'[65]Récolte_N'!$F$15)</f>
        <v>1440</v>
      </c>
      <c r="D26" s="153">
        <f t="shared" si="0"/>
        <v>65</v>
      </c>
      <c r="E26" s="154">
        <f>IF(ISERROR('[65]Récolte_N'!$H$15)=TRUE,"",'[65]Récolte_N'!$H$15)</f>
        <v>9360</v>
      </c>
      <c r="F26" s="163">
        <f t="shared" si="4"/>
        <v>8970</v>
      </c>
      <c r="G26" s="155">
        <f>IF(ISERROR('[65]Récolte_N'!$I$15)=TRUE,"",'[65]Récolte_N'!$I$15)</f>
        <v>4400</v>
      </c>
      <c r="H26" s="164">
        <f t="shared" si="5"/>
        <v>4578.6</v>
      </c>
      <c r="I26" s="156">
        <f t="shared" si="3"/>
        <v>-0.03900755689512081</v>
      </c>
      <c r="J26" s="157">
        <f t="shared" si="2"/>
        <v>4960</v>
      </c>
      <c r="K26" s="165">
        <f t="shared" si="6"/>
        <v>4391.4</v>
      </c>
      <c r="L26" s="159"/>
      <c r="M26" s="129" t="s">
        <v>19</v>
      </c>
      <c r="N26" s="153">
        <f>IF(ISERROR('[15]Récolte_N'!$F$15)=TRUE,"",'[15]Récolte_N'!$F$15)</f>
        <v>1380</v>
      </c>
      <c r="O26" s="153">
        <f t="shared" si="7"/>
        <v>65</v>
      </c>
      <c r="P26" s="154">
        <f>IF(ISERROR('[15]Récolte_N'!$H$15)=TRUE,"",'[15]Récolte_N'!$H$15)</f>
        <v>8970</v>
      </c>
      <c r="Q26" s="155">
        <f>'[21]TR'!$AI182</f>
        <v>4578.6</v>
      </c>
    </row>
    <row r="27" spans="1:17" ht="13.5" customHeight="1">
      <c r="A27" s="23" t="s">
        <v>13</v>
      </c>
      <c r="B27" s="161" t="s">
        <v>20</v>
      </c>
      <c r="C27" s="153">
        <f>IF(ISERROR('[66]Récolte_N'!$F$15)=TRUE,"",'[66]Récolte_N'!$F$15)</f>
        <v>27650</v>
      </c>
      <c r="D27" s="153">
        <f t="shared" si="0"/>
        <v>51.52079566003617</v>
      </c>
      <c r="E27" s="154">
        <f>IF(ISERROR('[66]Récolte_N'!$H$15)=TRUE,"",'[66]Récolte_N'!$H$15)</f>
        <v>142455</v>
      </c>
      <c r="F27" s="163">
        <f t="shared" si="4"/>
        <v>99930</v>
      </c>
      <c r="G27" s="155">
        <f>IF(ISERROR('[66]Récolte_N'!$I$15)=TRUE,"",'[66]Récolte_N'!$I$15)</f>
        <v>56500</v>
      </c>
      <c r="H27" s="164">
        <f t="shared" si="5"/>
        <v>38348.1</v>
      </c>
      <c r="I27" s="156">
        <f t="shared" si="3"/>
        <v>0.47334548517397224</v>
      </c>
      <c r="J27" s="157">
        <f t="shared" si="2"/>
        <v>85955</v>
      </c>
      <c r="K27" s="165">
        <f t="shared" si="6"/>
        <v>61581.9</v>
      </c>
      <c r="L27" s="159"/>
      <c r="M27" s="129" t="s">
        <v>20</v>
      </c>
      <c r="N27" s="153">
        <f>IF(ISERROR('[16]Récolte_N'!$F$15)=TRUE,"",'[16]Récolte_N'!$F$15)</f>
        <v>21950</v>
      </c>
      <c r="O27" s="153">
        <f t="shared" si="7"/>
        <v>45.526195899772205</v>
      </c>
      <c r="P27" s="154">
        <f>IF(ISERROR('[16]Récolte_N'!$H$15)=TRUE,"",'[16]Récolte_N'!$H$15)</f>
        <v>99930</v>
      </c>
      <c r="Q27" s="155">
        <f>'[21]TR'!$AI183</f>
        <v>38348.1</v>
      </c>
    </row>
    <row r="28" spans="1:17" ht="13.5" customHeight="1">
      <c r="A28" s="23" t="s">
        <v>13</v>
      </c>
      <c r="B28" s="161" t="s">
        <v>21</v>
      </c>
      <c r="C28" s="153">
        <f>IF(ISERROR('[67]Récolte_N'!$F$15)=TRUE,"",'[67]Récolte_N'!$F$15)</f>
        <v>1070</v>
      </c>
      <c r="D28" s="153">
        <f t="shared" si="0"/>
        <v>48.35999999999999</v>
      </c>
      <c r="E28" s="154">
        <f>IF(ISERROR('[67]Récolte_N'!$H$15)=TRUE,"",'[67]Récolte_N'!$H$15)</f>
        <v>5174.5199999999995</v>
      </c>
      <c r="F28" s="163">
        <f t="shared" si="4"/>
        <v>5170</v>
      </c>
      <c r="G28" s="155">
        <f>IF(ISERROR('[67]Récolte_N'!$I$15)=TRUE,"",'[67]Récolte_N'!$I$15)</f>
        <v>2600</v>
      </c>
      <c r="H28" s="164">
        <f t="shared" si="5"/>
        <v>2809.8</v>
      </c>
      <c r="I28" s="156">
        <f t="shared" si="3"/>
        <v>-0.07466723610221371</v>
      </c>
      <c r="J28" s="157">
        <f t="shared" si="2"/>
        <v>2574.5199999999995</v>
      </c>
      <c r="K28" s="165">
        <f t="shared" si="6"/>
        <v>2360.2</v>
      </c>
      <c r="L28" s="159"/>
      <c r="M28" s="129" t="s">
        <v>21</v>
      </c>
      <c r="N28" s="153">
        <f>IF(ISERROR('[17]Récolte_N'!$F$15)=TRUE,"",'[17]Récolte_N'!$F$15)</f>
        <v>1000</v>
      </c>
      <c r="O28" s="153">
        <f t="shared" si="7"/>
        <v>51.7</v>
      </c>
      <c r="P28" s="154">
        <f>IF(ISERROR('[17]Récolte_N'!$H$15)=TRUE,"",'[17]Récolte_N'!$H$15)</f>
        <v>5170</v>
      </c>
      <c r="Q28" s="155">
        <f>'[21]TR'!$AI184</f>
        <v>2809.8</v>
      </c>
    </row>
    <row r="29" spans="2:17" ht="12">
      <c r="B29" s="161" t="s">
        <v>30</v>
      </c>
      <c r="C29" s="153">
        <f>IF(ISERROR('[68]Récolte_N'!$F$15)=TRUE,"",'[68]Récolte_N'!$F$15)</f>
        <v>8600</v>
      </c>
      <c r="D29" s="153">
        <f t="shared" si="0"/>
        <v>59.24418604651163</v>
      </c>
      <c r="E29" s="154">
        <f>IF(ISERROR('[68]Récolte_N'!$H$15)=TRUE,"",'[68]Récolte_N'!$H$15)</f>
        <v>50950</v>
      </c>
      <c r="F29" s="163">
        <f t="shared" si="4"/>
        <v>48180</v>
      </c>
      <c r="G29" s="155">
        <f>IF(ISERROR('[68]Récolte_N'!$I$15)=TRUE,"",'[68]Récolte_N'!$I$15)</f>
        <v>24100</v>
      </c>
      <c r="H29" s="164">
        <f t="shared" si="5"/>
        <v>21814.5</v>
      </c>
      <c r="I29" s="156">
        <f t="shared" si="3"/>
        <v>0.10476976323087861</v>
      </c>
      <c r="J29" s="157">
        <f t="shared" si="2"/>
        <v>26850</v>
      </c>
      <c r="K29" s="165">
        <f t="shared" si="6"/>
        <v>26365.5</v>
      </c>
      <c r="M29" s="129" t="s">
        <v>30</v>
      </c>
      <c r="N29" s="153">
        <f>IF(ISERROR('[18]Récolte_N'!$F$15)=TRUE,"",'[18]Récolte_N'!$F$15)</f>
        <v>8350</v>
      </c>
      <c r="O29" s="153">
        <f t="shared" si="7"/>
        <v>57.70059880239521</v>
      </c>
      <c r="P29" s="154">
        <f>IF(ISERROR('[18]Récolte_N'!$H$15)=TRUE,"",'[18]Récolte_N'!$H$15)</f>
        <v>48180</v>
      </c>
      <c r="Q29" s="155">
        <f>'[21]TR'!$AI185</f>
        <v>21814.5</v>
      </c>
    </row>
    <row r="30" spans="2:17" ht="12">
      <c r="B30" s="161" t="s">
        <v>22</v>
      </c>
      <c r="C30" s="153">
        <f>IF(ISERROR('[69]Récolte_N'!$F$15)=TRUE,"",'[69]Récolte_N'!$F$15)</f>
        <v>46641</v>
      </c>
      <c r="D30" s="153">
        <f t="shared" si="0"/>
        <v>41.4933213267297</v>
      </c>
      <c r="E30" s="154">
        <f>IF(ISERROR('[69]Récolte_N'!$H$15)=TRUE,"",'[69]Récolte_N'!$H$15)</f>
        <v>193529</v>
      </c>
      <c r="F30" s="154">
        <f>P30</f>
        <v>208072</v>
      </c>
      <c r="G30" s="155">
        <f>IF(ISERROR('[69]Récolte_N'!$I$15)=TRUE,"",'[69]Récolte_N'!$I$15)</f>
        <v>50000</v>
      </c>
      <c r="H30" s="164">
        <f t="shared" si="5"/>
        <v>58986.6</v>
      </c>
      <c r="I30" s="156">
        <f t="shared" si="3"/>
        <v>-0.15234985572994542</v>
      </c>
      <c r="J30" s="157">
        <f t="shared" si="2"/>
        <v>143529</v>
      </c>
      <c r="K30" s="165">
        <f t="shared" si="6"/>
        <v>149085.4</v>
      </c>
      <c r="L30" s="29"/>
      <c r="M30" s="129" t="s">
        <v>22</v>
      </c>
      <c r="N30" s="153">
        <f>IF(ISERROR('[19]Récolte_N'!$F$15)=TRUE,"",'[19]Récolte_N'!$F$15)</f>
        <v>46772</v>
      </c>
      <c r="O30" s="153">
        <f t="shared" si="7"/>
        <v>44.48644488155306</v>
      </c>
      <c r="P30" s="154">
        <f>IF(ISERROR('[19]Récolte_N'!$H$15)=TRUE,"",'[19]Récolte_N'!$H$15)</f>
        <v>208072</v>
      </c>
      <c r="Q30" s="155">
        <f>'[21]TR'!$AI186</f>
        <v>58986.6</v>
      </c>
    </row>
    <row r="31" spans="2:17" ht="12">
      <c r="B31" s="161" t="s">
        <v>23</v>
      </c>
      <c r="C31" s="153">
        <f>IF(ISERROR('[70]Récolte_N'!$F$15)=TRUE,"",'[70]Récolte_N'!$F$15)</f>
        <v>6900</v>
      </c>
      <c r="D31" s="153">
        <f t="shared" si="0"/>
        <v>41.01449275362319</v>
      </c>
      <c r="E31" s="154">
        <f>IF(ISERROR('[70]Récolte_N'!$H$15)=TRUE,"",'[70]Récolte_N'!$H$15)</f>
        <v>28300</v>
      </c>
      <c r="F31" s="154">
        <f>P31</f>
        <v>28815</v>
      </c>
      <c r="G31" s="155">
        <f>IF(ISERROR('[70]Récolte_N'!$I$15)=TRUE,"",'[70]Récolte_N'!$I$15)</f>
        <v>2600</v>
      </c>
      <c r="H31" s="155">
        <f>Q31</f>
        <v>2411.2</v>
      </c>
      <c r="I31" s="156">
        <f t="shared" si="3"/>
        <v>0.0783012607830127</v>
      </c>
      <c r="J31" s="157">
        <f t="shared" si="2"/>
        <v>25700</v>
      </c>
      <c r="K31" s="158">
        <f>P31-H31</f>
        <v>26403.8</v>
      </c>
      <c r="M31" s="129" t="s">
        <v>23</v>
      </c>
      <c r="N31" s="153">
        <f>IF(ISERROR('[20]Récolte_N'!$F$15)=TRUE,"",'[20]Récolte_N'!$F$15)</f>
        <v>6600</v>
      </c>
      <c r="O31" s="153">
        <f t="shared" si="7"/>
        <v>43.659090909090914</v>
      </c>
      <c r="P31" s="154">
        <f>IF(ISERROR('[20]Récolte_N'!$H$15)=TRUE,"",'[20]Récolte_N'!$H$15)</f>
        <v>28815</v>
      </c>
      <c r="Q31" s="155">
        <f>'[21]TR'!$AI187</f>
        <v>2411.2</v>
      </c>
    </row>
    <row r="32" spans="2:17" ht="12.75">
      <c r="B32" s="121"/>
      <c r="C32" s="167"/>
      <c r="D32" s="167"/>
      <c r="E32" s="54"/>
      <c r="F32" s="168"/>
      <c r="G32" s="169"/>
      <c r="H32" s="169"/>
      <c r="I32" s="170"/>
      <c r="J32" s="171"/>
      <c r="K32" s="172"/>
      <c r="M32" s="129"/>
      <c r="N32" s="173"/>
      <c r="O32" s="173"/>
      <c r="P32" s="173"/>
      <c r="Q32" s="169"/>
    </row>
    <row r="33" spans="2:17" ht="15.75" thickBot="1">
      <c r="B33" s="174" t="s">
        <v>24</v>
      </c>
      <c r="C33" s="175">
        <f>IF(SUM(C12:C31)=0,"",SUM(C12:C31))</f>
        <v>386808</v>
      </c>
      <c r="D33" s="175">
        <f>IF(OR(C33="",C33=0),"",(E33/C33)*10)</f>
        <v>52.12463340985708</v>
      </c>
      <c r="E33" s="175">
        <f>IF(SUM(E12:E31)=0,"",SUM(E12:E31))</f>
        <v>2016222.52</v>
      </c>
      <c r="F33" s="176">
        <f>IF(SUM(F12:F31)=0,"",SUM(F12:F31))</f>
        <v>2050998.2</v>
      </c>
      <c r="G33" s="177">
        <f>IF(SUM(G12:G31)=0,"",SUM(G12:G31))</f>
        <v>821800</v>
      </c>
      <c r="H33" s="178">
        <f>IF(SUM(H12:H31)=0,"",SUM(H12:H31))</f>
        <v>783751.3999999999</v>
      </c>
      <c r="I33" s="179">
        <f>IF(OR(G33=0,G33=""),"",(G33/H33)-1)</f>
        <v>0.0485467713359109</v>
      </c>
      <c r="J33" s="180">
        <f>SUM(J12:J31)</f>
        <v>1194422.52</v>
      </c>
      <c r="K33" s="181">
        <f>SUM(K12:K31)</f>
        <v>1267246.8</v>
      </c>
      <c r="M33" s="182" t="s">
        <v>24</v>
      </c>
      <c r="N33" s="183">
        <f>IF(SUM(N12:N31)=0,"",SUM(N12:N31))</f>
        <v>386904</v>
      </c>
      <c r="O33" s="183">
        <f>IF(OR(N33="",N33=0),"",(P33/N33)*10)</f>
        <v>53.01051940533051</v>
      </c>
      <c r="P33" s="180">
        <f>IF(SUM(P12:P31)=0,"",SUM(P12:P31))</f>
        <v>2050998.2</v>
      </c>
      <c r="Q33" s="184">
        <f>IF(SUM(Q12:Q31)=0,"",SUM(Q12:Q31))</f>
        <v>783751.3999999999</v>
      </c>
    </row>
    <row r="34" spans="2:10" ht="12.75" thickTop="1">
      <c r="B34" s="185"/>
      <c r="C34" s="186"/>
      <c r="D34" s="187"/>
      <c r="E34" s="186"/>
      <c r="F34" s="186"/>
      <c r="G34" s="186"/>
      <c r="H34" s="188"/>
      <c r="I34" s="189"/>
      <c r="J34" s="190"/>
    </row>
    <row r="35" spans="2:10" ht="12">
      <c r="B35" s="191" t="s">
        <v>45</v>
      </c>
      <c r="C35" s="192">
        <f>N33</f>
        <v>386904</v>
      </c>
      <c r="D35" s="192">
        <f>(E35/C35)*10</f>
        <v>53.01051940533051</v>
      </c>
      <c r="E35" s="192">
        <f>P33</f>
        <v>2050998.2</v>
      </c>
      <c r="G35" s="192">
        <f>Q33</f>
        <v>783751.3999999999</v>
      </c>
      <c r="H35" s="188"/>
      <c r="I35" s="189"/>
      <c r="J35" s="190"/>
    </row>
    <row r="36" spans="2:10" ht="12">
      <c r="B36" s="191" t="s">
        <v>46</v>
      </c>
      <c r="C36" s="193"/>
      <c r="D36" s="194"/>
      <c r="E36" s="193"/>
      <c r="G36" s="193"/>
      <c r="H36" s="188"/>
      <c r="I36" s="189"/>
      <c r="J36" s="190"/>
    </row>
    <row r="37" spans="2:10" ht="12">
      <c r="B37" s="191" t="s">
        <v>25</v>
      </c>
      <c r="C37" s="195">
        <f>IF(OR(C33="",C33=0),"",(C33/C35)-1)</f>
        <v>-0.0002481235655356073</v>
      </c>
      <c r="D37" s="195">
        <f>IF(OR(D33="",D33=0),"",(D33/D35)-1)</f>
        <v>-0.016711513213061413</v>
      </c>
      <c r="E37" s="195">
        <f>IF(OR(E33="",E33=0),"",(E33/E35)-1)</f>
        <v>-0.01695549025835319</v>
      </c>
      <c r="G37" s="195">
        <f>IF(OR(G33="",G33=0),"",(G33/G35)-1)</f>
        <v>0.0485467713359109</v>
      </c>
      <c r="H37" s="188"/>
      <c r="I37" s="189"/>
      <c r="J37" s="190"/>
    </row>
    <row r="38" ht="11.25" thickBot="1"/>
    <row r="39" spans="2:8" ht="12.75">
      <c r="B39" s="196" t="s">
        <v>0</v>
      </c>
      <c r="C39" s="197" t="s">
        <v>50</v>
      </c>
      <c r="D39" s="198" t="s">
        <v>50</v>
      </c>
      <c r="E39" s="199" t="s">
        <v>50</v>
      </c>
      <c r="F39" s="199" t="s">
        <v>50</v>
      </c>
      <c r="G39" s="200" t="s">
        <v>86</v>
      </c>
      <c r="H39" s="201" t="s">
        <v>87</v>
      </c>
    </row>
    <row r="40" spans="2:8" ht="12">
      <c r="B40" s="121"/>
      <c r="C40" s="202" t="s">
        <v>88</v>
      </c>
      <c r="D40" s="203" t="s">
        <v>88</v>
      </c>
      <c r="E40" s="204" t="s">
        <v>88</v>
      </c>
      <c r="F40" s="204" t="s">
        <v>88</v>
      </c>
      <c r="G40" s="205" t="s">
        <v>89</v>
      </c>
      <c r="H40" s="206" t="s">
        <v>90</v>
      </c>
    </row>
    <row r="41" spans="2:8" ht="12.75">
      <c r="B41" s="121"/>
      <c r="C41" s="207" t="s">
        <v>107</v>
      </c>
      <c r="D41" s="208" t="s">
        <v>108</v>
      </c>
      <c r="E41" s="209" t="s">
        <v>107</v>
      </c>
      <c r="F41" s="209" t="s">
        <v>108</v>
      </c>
      <c r="G41" s="205" t="s">
        <v>91</v>
      </c>
      <c r="H41" s="206" t="s">
        <v>77</v>
      </c>
    </row>
    <row r="42" spans="2:8" ht="12">
      <c r="B42" s="121"/>
      <c r="C42" s="210" t="s">
        <v>92</v>
      </c>
      <c r="D42" s="211" t="s">
        <v>92</v>
      </c>
      <c r="E42" s="212" t="s">
        <v>58</v>
      </c>
      <c r="F42" s="212" t="s">
        <v>58</v>
      </c>
      <c r="G42" s="213" t="s">
        <v>88</v>
      </c>
      <c r="H42" s="214"/>
    </row>
    <row r="43" spans="2:8" ht="12">
      <c r="B43" s="152" t="s">
        <v>8</v>
      </c>
      <c r="C43" s="81">
        <f>'[22]TR'!$AI168</f>
        <v>20113.3</v>
      </c>
      <c r="D43" s="53">
        <f>'[21]TR'!$AD168</f>
        <v>24546.7</v>
      </c>
      <c r="E43" s="215">
        <f>IF(OR(G12="",G12=0),"",C43/G12)</f>
        <v>0.8821622807017544</v>
      </c>
      <c r="F43" s="71">
        <f>IF(OR(H12="",H12=0),"",D43/H12)</f>
        <v>0.9536661836180471</v>
      </c>
      <c r="G43" s="216">
        <f>IF(OR(E43="",E43=0),"",(E43-F43)*100)</f>
        <v>-7.150390291629272</v>
      </c>
      <c r="H43" s="188">
        <f>IF(E12="","",(G12/E12))</f>
        <v>0.26373626373626374</v>
      </c>
    </row>
    <row r="44" spans="2:8" ht="12">
      <c r="B44" s="161" t="s">
        <v>31</v>
      </c>
      <c r="C44" s="53">
        <f>'[22]TR'!$AI169</f>
        <v>62644</v>
      </c>
      <c r="D44" s="53">
        <f>'[21]TR'!$AD169</f>
        <v>52419.1</v>
      </c>
      <c r="E44" s="71">
        <f>IF(OR(G13="",G13=0),"",C44/G13)</f>
        <v>0.8949142857142857</v>
      </c>
      <c r="F44" s="71">
        <f>IF(OR(H13="",H13=0),"",D44/H13)</f>
        <v>0.8333110774092832</v>
      </c>
      <c r="G44" s="216">
        <f>IF(OR(E44="",E44=0),"",(E44-F44)*100)</f>
        <v>6.160320830500243</v>
      </c>
      <c r="H44" s="188">
        <f>IF(E13="","",(G13/E13))</f>
        <v>0.18873520450807518</v>
      </c>
    </row>
    <row r="45" spans="2:8" ht="12">
      <c r="B45" s="161" t="s">
        <v>9</v>
      </c>
      <c r="C45" s="53">
        <f>'[22]TR'!$AI170</f>
        <v>25220.4</v>
      </c>
      <c r="D45" s="53">
        <f>'[21]TR'!$AD170</f>
        <v>25759.4</v>
      </c>
      <c r="E45" s="71">
        <f aca="true" t="shared" si="8" ref="E45:F62">IF(OR(G14="",G14=0),"",C45/G14)</f>
        <v>0.8406800000000001</v>
      </c>
      <c r="F45" s="71">
        <f t="shared" si="8"/>
        <v>0.7792489873459845</v>
      </c>
      <c r="G45" s="216">
        <f aca="true" t="shared" si="9" ref="G45:G61">IF(OR(E45="",E45=0),"",(E45-F45)*100)</f>
        <v>6.143101265401563</v>
      </c>
      <c r="H45" s="188">
        <f>IF(E14="","",(G14/E14))</f>
        <v>0.2595829367482911</v>
      </c>
    </row>
    <row r="46" spans="2:8" ht="12">
      <c r="B46" s="161" t="s">
        <v>28</v>
      </c>
      <c r="C46" s="53">
        <f>'[22]TR'!$AI171</f>
        <v>10512.4</v>
      </c>
      <c r="D46" s="53">
        <f>'[21]TR'!$AD171</f>
        <v>8759.2</v>
      </c>
      <c r="E46" s="71">
        <f t="shared" si="8"/>
        <v>0.8086461538461538</v>
      </c>
      <c r="F46" s="71">
        <f t="shared" si="8"/>
        <v>0.8492287406804147</v>
      </c>
      <c r="G46" s="216">
        <f t="shared" si="9"/>
        <v>-4.058258683426086</v>
      </c>
      <c r="H46" s="188">
        <f>IF(E15="","",(G15/E15))</f>
        <v>0.5721830985915493</v>
      </c>
    </row>
    <row r="47" spans="2:8" ht="12">
      <c r="B47" s="161" t="s">
        <v>10</v>
      </c>
      <c r="C47" s="53">
        <f>'[22]TR'!$AI172</f>
        <v>2843.9</v>
      </c>
      <c r="D47" s="53">
        <f>'[21]TR'!$AD172</f>
        <v>2807.9</v>
      </c>
      <c r="E47" s="71">
        <f t="shared" si="8"/>
        <v>0.8364411764705882</v>
      </c>
      <c r="F47" s="71">
        <f t="shared" si="8"/>
        <v>0.8657807104094722</v>
      </c>
      <c r="G47" s="216">
        <f t="shared" si="9"/>
        <v>-2.9339533938884</v>
      </c>
      <c r="H47" s="188">
        <f aca="true" t="shared" si="10" ref="H47:H62">IF(E16="","",(G16/E16))</f>
        <v>0.38309859154929576</v>
      </c>
    </row>
    <row r="48" spans="2:8" ht="12">
      <c r="B48" s="161" t="s">
        <v>11</v>
      </c>
      <c r="C48" s="53">
        <f>'[22]TR'!$AI173</f>
        <v>5367.6</v>
      </c>
      <c r="D48" s="53">
        <f>'[21]TR'!$AD173</f>
        <v>4079.1</v>
      </c>
      <c r="E48" s="71">
        <f>IF(OR(G17="",G17=0),"",C48/G17)</f>
        <v>0.8946000000000001</v>
      </c>
      <c r="F48" s="71">
        <f t="shared" si="8"/>
        <v>0.8823872977416284</v>
      </c>
      <c r="G48" s="216">
        <f t="shared" si="9"/>
        <v>1.2212702258371677</v>
      </c>
      <c r="H48" s="188">
        <f t="shared" si="10"/>
        <v>0.5555555555555556</v>
      </c>
    </row>
    <row r="49" spans="2:8" ht="12">
      <c r="B49" s="161" t="s">
        <v>12</v>
      </c>
      <c r="C49" s="53">
        <f>'[22]TR'!$AI174</f>
        <v>29138.9</v>
      </c>
      <c r="D49" s="53">
        <f>'[21]TR'!$AD174</f>
        <v>29461</v>
      </c>
      <c r="E49" s="71">
        <f t="shared" si="8"/>
        <v>0.9399645161290323</v>
      </c>
      <c r="F49" s="71">
        <f t="shared" si="8"/>
        <v>0.9109207841197204</v>
      </c>
      <c r="G49" s="216">
        <f t="shared" si="9"/>
        <v>2.9043732009311873</v>
      </c>
      <c r="H49" s="188">
        <f t="shared" si="10"/>
        <v>0.3036238981390793</v>
      </c>
    </row>
    <row r="50" spans="2:8" ht="12">
      <c r="B50" s="161" t="s">
        <v>14</v>
      </c>
      <c r="C50" s="53">
        <f>'[22]TR'!$AI175</f>
        <v>2359.8</v>
      </c>
      <c r="D50" s="53">
        <f>'[21]TR'!$AD175</f>
        <v>2524.4</v>
      </c>
      <c r="E50" s="71">
        <f t="shared" si="8"/>
        <v>0.9631836734693878</v>
      </c>
      <c r="F50" s="71">
        <f t="shared" si="8"/>
        <v>0.9256040772925603</v>
      </c>
      <c r="G50" s="216">
        <f t="shared" si="9"/>
        <v>3.757959617682749</v>
      </c>
      <c r="H50" s="188">
        <f t="shared" si="10"/>
        <v>0.1821561338289963</v>
      </c>
    </row>
    <row r="51" spans="2:8" ht="12">
      <c r="B51" s="161" t="s">
        <v>27</v>
      </c>
      <c r="C51" s="53">
        <f>'[22]TR'!$AI176</f>
        <v>18541</v>
      </c>
      <c r="D51" s="53">
        <f>'[21]TR'!$AD176</f>
        <v>13687.5</v>
      </c>
      <c r="E51" s="71">
        <f t="shared" si="8"/>
        <v>0.8623720930232558</v>
      </c>
      <c r="F51" s="71">
        <f t="shared" si="8"/>
        <v>0.9374357920690364</v>
      </c>
      <c r="G51" s="216">
        <f t="shared" si="9"/>
        <v>-7.506369904578058</v>
      </c>
      <c r="H51" s="188">
        <f t="shared" si="10"/>
        <v>0.587431693989071</v>
      </c>
    </row>
    <row r="52" spans="2:8" ht="12">
      <c r="B52" s="161" t="s">
        <v>15</v>
      </c>
      <c r="C52" s="53">
        <f>'[22]TR'!$AI177</f>
        <v>23149.6</v>
      </c>
      <c r="D52" s="53">
        <f>'[21]TR'!$AD177</f>
        <v>24957.5</v>
      </c>
      <c r="E52" s="71">
        <f t="shared" si="8"/>
        <v>0.9259839999999999</v>
      </c>
      <c r="F52" s="71">
        <f t="shared" si="8"/>
        <v>0.8733085824459988</v>
      </c>
      <c r="G52" s="216">
        <f t="shared" si="9"/>
        <v>5.2675417554001065</v>
      </c>
      <c r="H52" s="188">
        <f t="shared" si="10"/>
        <v>0.4098360655737705</v>
      </c>
    </row>
    <row r="53" spans="2:8" ht="12">
      <c r="B53" s="161" t="s">
        <v>29</v>
      </c>
      <c r="C53" s="53">
        <f>'[22]TR'!$AI178</f>
        <v>2037.6</v>
      </c>
      <c r="D53" s="53">
        <f>'[21]TR'!$AD178</f>
        <v>1752.2</v>
      </c>
      <c r="E53" s="71">
        <f t="shared" si="8"/>
        <v>0.9702857142857142</v>
      </c>
      <c r="F53" s="71">
        <f t="shared" si="8"/>
        <v>0.9871549295774649</v>
      </c>
      <c r="G53" s="216">
        <f t="shared" si="9"/>
        <v>-1.6869215291750672</v>
      </c>
      <c r="H53" s="188">
        <f t="shared" si="10"/>
        <v>0.23333333333333334</v>
      </c>
    </row>
    <row r="54" spans="2:8" ht="12">
      <c r="B54" s="161" t="s">
        <v>16</v>
      </c>
      <c r="C54" s="53">
        <f>'[22]TR'!$AI179</f>
        <v>214353</v>
      </c>
      <c r="D54" s="53">
        <f>'[21]TR'!$AD179</f>
        <v>245094</v>
      </c>
      <c r="E54" s="71">
        <f>IF(OR(G23="",G23=0),"",C54/G23)</f>
        <v>0.9953703273740423</v>
      </c>
      <c r="F54" s="71">
        <f t="shared" si="8"/>
        <v>0.9745141027690238</v>
      </c>
      <c r="G54" s="216">
        <f t="shared" si="9"/>
        <v>2.085622460501846</v>
      </c>
      <c r="H54" s="188">
        <f t="shared" si="10"/>
        <v>0.7363173532921438</v>
      </c>
    </row>
    <row r="55" spans="2:8" ht="12">
      <c r="B55" s="161" t="s">
        <v>17</v>
      </c>
      <c r="C55" s="53">
        <f>'[22]TR'!$AI180</f>
        <v>149901.7</v>
      </c>
      <c r="D55" s="53">
        <f>'[21]TR'!$AD180</f>
        <v>100139.8</v>
      </c>
      <c r="E55" s="71">
        <f t="shared" si="8"/>
        <v>0.881774705882353</v>
      </c>
      <c r="F55" s="71">
        <f t="shared" si="8"/>
        <v>0.8660552204276665</v>
      </c>
      <c r="G55" s="216">
        <f t="shared" si="9"/>
        <v>1.5719485454686488</v>
      </c>
      <c r="H55" s="188">
        <f t="shared" si="10"/>
        <v>0.535382483544862</v>
      </c>
    </row>
    <row r="56" spans="2:8" ht="12">
      <c r="B56" s="161" t="s">
        <v>18</v>
      </c>
      <c r="C56" s="53">
        <f>'[22]TR'!$AI181</f>
        <v>62758</v>
      </c>
      <c r="D56" s="53">
        <f>'[21]TR'!$AD181</f>
        <v>56564.3</v>
      </c>
      <c r="E56" s="71">
        <f t="shared" si="8"/>
        <v>0.909536231884058</v>
      </c>
      <c r="F56" s="71">
        <f t="shared" si="8"/>
        <v>0.8346879749730696</v>
      </c>
      <c r="G56" s="216">
        <f t="shared" si="9"/>
        <v>7.484825691098839</v>
      </c>
      <c r="H56" s="188">
        <f t="shared" si="10"/>
        <v>0.49640287769784175</v>
      </c>
    </row>
    <row r="57" spans="2:8" ht="12">
      <c r="B57" s="161" t="s">
        <v>19</v>
      </c>
      <c r="C57" s="53">
        <f>'[22]TR'!$AI182</f>
        <v>3925.7</v>
      </c>
      <c r="D57" s="53">
        <f>'[21]TR'!$AD182</f>
        <v>3545.9</v>
      </c>
      <c r="E57" s="71">
        <f t="shared" si="8"/>
        <v>0.8922045454545454</v>
      </c>
      <c r="F57" s="71">
        <f t="shared" si="8"/>
        <v>0.7744507054558162</v>
      </c>
      <c r="G57" s="216">
        <f t="shared" si="9"/>
        <v>11.775383999872924</v>
      </c>
      <c r="H57" s="188">
        <f t="shared" si="10"/>
        <v>0.4700854700854701</v>
      </c>
    </row>
    <row r="58" spans="2:8" ht="12">
      <c r="B58" s="161" t="s">
        <v>20</v>
      </c>
      <c r="C58" s="53">
        <f>'[22]TR'!$AI183</f>
        <v>50364.6</v>
      </c>
      <c r="D58" s="53">
        <f>'[21]TR'!$AD183</f>
        <v>33418</v>
      </c>
      <c r="E58" s="71">
        <f t="shared" si="8"/>
        <v>0.8914088495575221</v>
      </c>
      <c r="F58" s="71">
        <f t="shared" si="8"/>
        <v>0.871438219885731</v>
      </c>
      <c r="G58" s="216">
        <f t="shared" si="9"/>
        <v>1.9970629671791085</v>
      </c>
      <c r="H58" s="188">
        <f t="shared" si="10"/>
        <v>0.3966164753781896</v>
      </c>
    </row>
    <row r="59" spans="2:8" ht="12">
      <c r="B59" s="161" t="s">
        <v>21</v>
      </c>
      <c r="C59" s="53">
        <f>'[22]TR'!$AI184</f>
        <v>2365.6</v>
      </c>
      <c r="D59" s="53">
        <f>'[21]TR'!$AD184</f>
        <v>2274.3</v>
      </c>
      <c r="E59" s="71">
        <f t="shared" si="8"/>
        <v>0.9098461538461539</v>
      </c>
      <c r="F59" s="71">
        <f t="shared" si="8"/>
        <v>0.8094170403587444</v>
      </c>
      <c r="G59" s="216">
        <f t="shared" si="9"/>
        <v>10.042911348740946</v>
      </c>
      <c r="H59" s="188">
        <f>IF(E28="","",(G28/E28))</f>
        <v>0.5024620641141594</v>
      </c>
    </row>
    <row r="60" spans="2:8" ht="12">
      <c r="B60" s="161" t="s">
        <v>30</v>
      </c>
      <c r="C60" s="53">
        <f>'[22]TR'!$AI185</f>
        <v>20501.5</v>
      </c>
      <c r="D60" s="53">
        <f>'[21]TR'!$AD185</f>
        <v>19643.5</v>
      </c>
      <c r="E60" s="71">
        <f t="shared" si="8"/>
        <v>0.8506846473029046</v>
      </c>
      <c r="F60" s="71">
        <f t="shared" si="8"/>
        <v>0.9004790391711934</v>
      </c>
      <c r="G60" s="216">
        <f t="shared" si="9"/>
        <v>-4.979439186828882</v>
      </c>
      <c r="H60" s="188">
        <f>IF(E29="","",(G29/E29))</f>
        <v>0.4730127576054956</v>
      </c>
    </row>
    <row r="61" spans="2:8" ht="12">
      <c r="B61" s="161" t="s">
        <v>22</v>
      </c>
      <c r="C61" s="53">
        <f>'[22]TR'!$AI186</f>
        <v>49830.5</v>
      </c>
      <c r="D61" s="53">
        <f>'[21]TR'!$AD186</f>
        <v>48394.2</v>
      </c>
      <c r="E61" s="71">
        <f t="shared" si="8"/>
        <v>0.99661</v>
      </c>
      <c r="F61" s="71">
        <f t="shared" si="8"/>
        <v>0.8204270122366775</v>
      </c>
      <c r="G61" s="216">
        <f t="shared" si="9"/>
        <v>17.618298776332253</v>
      </c>
      <c r="H61" s="188">
        <f t="shared" si="10"/>
        <v>0.2583592123144335</v>
      </c>
    </row>
    <row r="62" spans="2:8" ht="12">
      <c r="B62" s="161" t="s">
        <v>23</v>
      </c>
      <c r="C62" s="53">
        <f>'[22]TR'!$AI187</f>
        <v>2444.6</v>
      </c>
      <c r="D62" s="53">
        <f>'[21]TR'!$AD187</f>
        <v>2189.1</v>
      </c>
      <c r="E62" s="71">
        <f t="shared" si="8"/>
        <v>0.9402307692307692</v>
      </c>
      <c r="F62" s="71">
        <f>IF(OR(H31="",H31=0),"",D62/H31)</f>
        <v>0.9078881884538819</v>
      </c>
      <c r="G62" s="216">
        <f>IF(OR(E62="",E62=0),"",(E62-F62)*100)</f>
        <v>3.234258077688734</v>
      </c>
      <c r="H62" s="188">
        <f t="shared" si="10"/>
        <v>0.09187279151943463</v>
      </c>
    </row>
    <row r="63" spans="2:8" ht="12">
      <c r="B63" s="121"/>
      <c r="C63" s="53"/>
      <c r="D63" s="53"/>
      <c r="E63" s="217"/>
      <c r="F63" s="71">
        <f>IF(OR(H32="",H32=0),"",D63/H32)</f>
      </c>
      <c r="G63" s="216"/>
      <c r="H63" s="188"/>
    </row>
    <row r="64" spans="2:8" ht="12.75" thickBot="1">
      <c r="B64" s="218" t="s">
        <v>24</v>
      </c>
      <c r="C64" s="219">
        <f>IF(SUM(C43:C62)=0,"",SUM(C43:C62))</f>
        <v>758373.6999999998</v>
      </c>
      <c r="D64" s="219">
        <f>IF(SUM(D43:D62)=0,"",SUM(D43:D62))</f>
        <v>702017.1000000001</v>
      </c>
      <c r="E64" s="220">
        <f>IF(OR(G33="",G33=0),"",C64/G33)</f>
        <v>0.9228202725724018</v>
      </c>
      <c r="F64" s="221">
        <f>IF(OR(H33="",H33=0),"",D64/H33)</f>
        <v>0.8957139980866384</v>
      </c>
      <c r="G64" s="222">
        <f>IF(OR(E64="",E64=0),"",(E64-F64)*100)</f>
        <v>2.7106274485763415</v>
      </c>
      <c r="H64" s="223">
        <f>IF(E33="","",(G33/E33))</f>
        <v>0.407593899903469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workbookViewId="0" topLeftCell="B1">
      <pane xSplit="1" topLeftCell="C2" activePane="topRight" state="frozen"/>
      <selection pane="topLeft" activeCell="B8" sqref="B8"/>
      <selection pane="topRight" activeCell="B8" sqref="B8"/>
    </sheetView>
  </sheetViews>
  <sheetFormatPr defaultColWidth="12" defaultRowHeight="11.25"/>
  <cols>
    <col min="1" max="1" width="5.66015625" style="23" customWidth="1"/>
    <col min="2" max="2" width="32.832031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98" t="s">
        <v>63</v>
      </c>
    </row>
    <row r="2" spans="1:5" ht="12" thickBot="1">
      <c r="A2" s="23">
        <v>18512</v>
      </c>
      <c r="B2" s="255"/>
      <c r="E2" s="101"/>
    </row>
    <row r="3" ht="15" customHeight="1" hidden="1">
      <c r="A3" s="23">
        <v>31465</v>
      </c>
    </row>
    <row r="4" spans="1:5" s="40" customFormat="1" ht="15" customHeight="1" hidden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64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21" ht="16.5" thickTop="1">
      <c r="A8" s="23">
        <v>16914</v>
      </c>
      <c r="B8" s="110" t="s">
        <v>0</v>
      </c>
      <c r="C8" s="111" t="s">
        <v>1</v>
      </c>
      <c r="D8" s="112"/>
      <c r="E8" s="112"/>
      <c r="F8" s="113"/>
      <c r="G8" s="114" t="s">
        <v>49</v>
      </c>
      <c r="H8" s="114" t="s">
        <v>44</v>
      </c>
      <c r="I8" s="115"/>
      <c r="J8" s="116" t="s">
        <v>65</v>
      </c>
      <c r="K8" s="116"/>
      <c r="L8" s="256" t="s">
        <v>66</v>
      </c>
      <c r="M8" s="257" t="s">
        <v>67</v>
      </c>
      <c r="N8" s="117" t="s">
        <v>0</v>
      </c>
      <c r="O8" s="118"/>
      <c r="P8" s="119" t="s">
        <v>1</v>
      </c>
      <c r="Q8" s="120"/>
      <c r="R8" s="114" t="s">
        <v>44</v>
      </c>
      <c r="S8" s="258" t="s">
        <v>68</v>
      </c>
      <c r="T8" s="258" t="s">
        <v>69</v>
      </c>
      <c r="U8" s="258" t="s">
        <v>70</v>
      </c>
    </row>
    <row r="9" spans="1:21" ht="12.75">
      <c r="A9" s="23">
        <v>7818</v>
      </c>
      <c r="B9" s="121"/>
      <c r="C9" s="122" t="s">
        <v>49</v>
      </c>
      <c r="D9" s="123" t="s">
        <v>49</v>
      </c>
      <c r="E9" s="123" t="s">
        <v>49</v>
      </c>
      <c r="F9" s="124" t="s">
        <v>47</v>
      </c>
      <c r="G9" s="125" t="s">
        <v>50</v>
      </c>
      <c r="H9" s="125" t="s">
        <v>50</v>
      </c>
      <c r="I9" s="126" t="s">
        <v>71</v>
      </c>
      <c r="J9" s="127"/>
      <c r="K9" s="128"/>
      <c r="L9" s="139" t="s">
        <v>72</v>
      </c>
      <c r="M9" s="259" t="s">
        <v>73</v>
      </c>
      <c r="N9" s="129" t="s">
        <v>74</v>
      </c>
      <c r="O9" s="130"/>
      <c r="P9" s="131"/>
      <c r="Q9" s="132"/>
      <c r="R9" s="125" t="s">
        <v>50</v>
      </c>
      <c r="S9" s="260" t="s">
        <v>75</v>
      </c>
      <c r="T9" s="260" t="s">
        <v>75</v>
      </c>
      <c r="U9" s="260" t="s">
        <v>75</v>
      </c>
    </row>
    <row r="10" spans="1:21" ht="12" customHeight="1">
      <c r="A10" s="23">
        <v>30702</v>
      </c>
      <c r="B10" s="121"/>
      <c r="C10" s="133" t="s">
        <v>2</v>
      </c>
      <c r="D10" s="134" t="s">
        <v>3</v>
      </c>
      <c r="E10" s="135" t="s">
        <v>4</v>
      </c>
      <c r="F10" s="136" t="s">
        <v>4</v>
      </c>
      <c r="G10" s="132" t="s">
        <v>76</v>
      </c>
      <c r="H10" s="132" t="s">
        <v>76</v>
      </c>
      <c r="I10" s="137" t="s">
        <v>77</v>
      </c>
      <c r="J10" s="138" t="s">
        <v>78</v>
      </c>
      <c r="K10" s="138" t="s">
        <v>79</v>
      </c>
      <c r="L10" s="261" t="s">
        <v>80</v>
      </c>
      <c r="M10" s="261" t="s">
        <v>80</v>
      </c>
      <c r="N10" s="129" t="s">
        <v>81</v>
      </c>
      <c r="O10" s="140" t="s">
        <v>2</v>
      </c>
      <c r="P10" s="141" t="s">
        <v>3</v>
      </c>
      <c r="Q10" s="140" t="s">
        <v>4</v>
      </c>
      <c r="R10" s="132" t="s">
        <v>76</v>
      </c>
      <c r="S10" s="260" t="s">
        <v>82</v>
      </c>
      <c r="T10" s="262" t="s">
        <v>83</v>
      </c>
      <c r="U10" s="262" t="s">
        <v>84</v>
      </c>
    </row>
    <row r="11" spans="1:21" ht="12">
      <c r="A11" s="23">
        <v>31458</v>
      </c>
      <c r="B11" s="142"/>
      <c r="C11" s="143" t="s">
        <v>5</v>
      </c>
      <c r="D11" s="144" t="s">
        <v>6</v>
      </c>
      <c r="E11" s="145" t="s">
        <v>7</v>
      </c>
      <c r="F11" s="146" t="s">
        <v>7</v>
      </c>
      <c r="G11" s="147" t="s">
        <v>55</v>
      </c>
      <c r="H11" s="147" t="s">
        <v>85</v>
      </c>
      <c r="I11" s="148"/>
      <c r="J11" s="149"/>
      <c r="K11" s="150"/>
      <c r="M11" s="263"/>
      <c r="N11" s="151"/>
      <c r="O11" s="147" t="s">
        <v>5</v>
      </c>
      <c r="P11" s="144" t="s">
        <v>6</v>
      </c>
      <c r="Q11" s="147" t="s">
        <v>7</v>
      </c>
      <c r="R11" s="147" t="s">
        <v>85</v>
      </c>
      <c r="S11" s="264"/>
      <c r="T11" s="265"/>
      <c r="U11" s="265"/>
    </row>
    <row r="12" spans="1:21" ht="13.5" customHeight="1">
      <c r="A12" s="23">
        <v>60665</v>
      </c>
      <c r="B12" s="152" t="s">
        <v>8</v>
      </c>
      <c r="C12" s="153">
        <f>IF(ISERROR('[51]Récolte_N'!$F$9)=TRUE,"",'[51]Récolte_N'!$F$9)</f>
        <v>98650</v>
      </c>
      <c r="D12" s="153">
        <f aca="true" t="shared" si="0" ref="D12:D31">IF(OR(C12="",C12=0),"",(E12/C12)*10)</f>
        <v>51.738469336036495</v>
      </c>
      <c r="E12" s="154">
        <f>IF(ISERROR('[51]Récolte_N'!$H$9)=TRUE,"",'[51]Récolte_N'!$H$9)</f>
        <v>510400</v>
      </c>
      <c r="F12" s="154">
        <f>Q12</f>
        <v>631000</v>
      </c>
      <c r="G12" s="225">
        <f>IF(ISERROR('[51]Récolte_N'!$I$9)=TRUE,"",'[51]Récolte_N'!$I$9)</f>
        <v>433000</v>
      </c>
      <c r="H12" s="225">
        <f>R12</f>
        <v>552467.4</v>
      </c>
      <c r="I12" s="156">
        <f>IF(OR(H12=0,H12=""),"",(G12/H12)-1)</f>
        <v>-0.2162433475712775</v>
      </c>
      <c r="J12" s="157">
        <f>E12-G12</f>
        <v>77400</v>
      </c>
      <c r="K12" s="158">
        <f>Q12-H12</f>
        <v>78532.59999999998</v>
      </c>
      <c r="L12" s="266">
        <f>J12/K12-1</f>
        <v>-0.014422036198979526</v>
      </c>
      <c r="M12" s="294">
        <f>G12-H12</f>
        <v>-119467.40000000002</v>
      </c>
      <c r="N12" s="160" t="s">
        <v>8</v>
      </c>
      <c r="O12" s="153">
        <f>IF(ISERROR('[1]Récolte_N'!$F$9)=TRUE,"",'[1]Récolte_N'!$F$9)</f>
        <v>109200</v>
      </c>
      <c r="P12" s="153">
        <f aca="true" t="shared" si="1" ref="P12:P19">IF(OR(O12="",O12=0),"",(Q12/O12)*10)</f>
        <v>57.78388278388278</v>
      </c>
      <c r="Q12" s="154">
        <f>IF(ISERROR('[1]Récolte_N'!$H$9)=TRUE,"",'[1]Récolte_N'!$H$9)</f>
        <v>631000</v>
      </c>
      <c r="R12" s="225">
        <f>'[21]BT'!$AI168</f>
        <v>552467.4</v>
      </c>
      <c r="S12" s="268">
        <f>E12-Q12</f>
        <v>-120600</v>
      </c>
      <c r="T12" s="269">
        <f aca="true" t="shared" si="2" ref="T12:U27">C12-O12</f>
        <v>-10550</v>
      </c>
      <c r="U12" s="270">
        <f t="shared" si="2"/>
        <v>-6.045413447846286</v>
      </c>
    </row>
    <row r="13" spans="1:21" ht="13.5" customHeight="1">
      <c r="A13" s="23">
        <v>7280</v>
      </c>
      <c r="B13" s="161" t="s">
        <v>31</v>
      </c>
      <c r="C13" s="153">
        <f>IF(ISERROR('[52]Récolte_N'!$F$9)=TRUE,"",'[52]Récolte_N'!$F$9)</f>
        <v>138250</v>
      </c>
      <c r="D13" s="153">
        <f t="shared" si="0"/>
        <v>62.549367088607596</v>
      </c>
      <c r="E13" s="154">
        <f>IF(ISERROR('[52]Récolte_N'!$H$9)=TRUE,"",'[52]Récolte_N'!$H$9)</f>
        <v>864745</v>
      </c>
      <c r="F13" s="154">
        <f>Q13</f>
        <v>872041</v>
      </c>
      <c r="G13" s="225">
        <f>IF(ISERROR('[52]Récolte_N'!$I$9)=TRUE,"",'[52]Récolte_N'!$I$9)</f>
        <v>612000</v>
      </c>
      <c r="H13" s="225">
        <f>R13</f>
        <v>627778.2</v>
      </c>
      <c r="I13" s="156">
        <f>IF(OR(H13=0,H13=""),"",(G13/H13)-1)</f>
        <v>-0.02513339902532452</v>
      </c>
      <c r="J13" s="157">
        <f aca="true" t="shared" si="3" ref="J13:J31">E13-G13</f>
        <v>252745</v>
      </c>
      <c r="K13" s="158">
        <f>Q13-H13</f>
        <v>244262.80000000005</v>
      </c>
      <c r="L13" s="271">
        <f>J13/K13-1</f>
        <v>0.03472571345288733</v>
      </c>
      <c r="M13" s="295">
        <f aca="true" t="shared" si="4" ref="M13:M31">G13-H13</f>
        <v>-15778.199999999953</v>
      </c>
      <c r="N13" s="162" t="s">
        <v>31</v>
      </c>
      <c r="O13" s="153">
        <f>IF(ISERROR('[2]Récolte_N'!$F$9)=TRUE,"",'[2]Récolte_N'!$F$9)</f>
        <v>139200</v>
      </c>
      <c r="P13" s="153">
        <f t="shared" si="1"/>
        <v>62.64662356321839</v>
      </c>
      <c r="Q13" s="154">
        <f>IF(ISERROR('[2]Récolte_N'!$H$9)=TRUE,"",'[2]Récolte_N'!$H$9)</f>
        <v>872041</v>
      </c>
      <c r="R13" s="225">
        <f>'[21]BT'!$AI169</f>
        <v>627778.2</v>
      </c>
      <c r="S13" s="268">
        <f>E13-Q13</f>
        <v>-7296</v>
      </c>
      <c r="T13" s="273">
        <f t="shared" si="2"/>
        <v>-950</v>
      </c>
      <c r="U13" s="274">
        <f t="shared" si="2"/>
        <v>-0.0972564746107949</v>
      </c>
    </row>
    <row r="14" spans="1:21" ht="13.5" customHeight="1">
      <c r="A14" s="23">
        <v>17376</v>
      </c>
      <c r="B14" s="161" t="s">
        <v>9</v>
      </c>
      <c r="C14" s="153">
        <f>IF(ISERROR('[53]Récolte_N'!$F$9)=TRUE,"",'[53]Récolte_N'!$F$9)</f>
        <v>301100</v>
      </c>
      <c r="D14" s="153">
        <f t="shared" si="0"/>
        <v>62.069412155430086</v>
      </c>
      <c r="E14" s="154">
        <f>IF(ISERROR('[53]Récolte_N'!$H$9)=TRUE,"",'[53]Récolte_N'!$H$9)</f>
        <v>1868910</v>
      </c>
      <c r="F14" s="163">
        <f>Q14</f>
        <v>2079250</v>
      </c>
      <c r="G14" s="225">
        <f>IF(ISERROR('[53]Récolte_N'!$I$9)=TRUE,"",'[53]Récolte_N'!$I$9)</f>
        <v>1770000</v>
      </c>
      <c r="H14" s="226">
        <f>R14</f>
        <v>1996908.1</v>
      </c>
      <c r="I14" s="156">
        <f aca="true" t="shared" si="5" ref="I14:I31">IF(OR(H14=0,H14=""),"",(G14/H14)-1)</f>
        <v>-0.11362971585923265</v>
      </c>
      <c r="J14" s="157">
        <f>E14-G14</f>
        <v>98910</v>
      </c>
      <c r="K14" s="165">
        <f>Q14-H14</f>
        <v>82341.8999999999</v>
      </c>
      <c r="L14" s="271">
        <f aca="true" t="shared" si="6" ref="L14:L31">J14/K14-1</f>
        <v>0.20121104808123347</v>
      </c>
      <c r="M14" s="295">
        <f t="shared" si="4"/>
        <v>-226908.1000000001</v>
      </c>
      <c r="N14" s="129" t="s">
        <v>9</v>
      </c>
      <c r="O14" s="153">
        <f>IF(ISERROR('[3]Récolte_N'!$F$9)=TRUE,"",'[3]Récolte_N'!$F$9)</f>
        <v>317700</v>
      </c>
      <c r="P14" s="153">
        <f t="shared" si="1"/>
        <v>65.44696254327982</v>
      </c>
      <c r="Q14" s="154">
        <f>IF(ISERROR('[3]Récolte_N'!$H$9)=TRUE,"",'[3]Récolte_N'!$H$9)</f>
        <v>2079250</v>
      </c>
      <c r="R14" s="225">
        <f>'[21]BT'!$AI170</f>
        <v>1996908.1</v>
      </c>
      <c r="S14" s="268">
        <f>E14-Q14</f>
        <v>-210340</v>
      </c>
      <c r="T14" s="273">
        <f t="shared" si="2"/>
        <v>-16600</v>
      </c>
      <c r="U14" s="274">
        <f t="shared" si="2"/>
        <v>-3.3775503878497375</v>
      </c>
    </row>
    <row r="15" spans="1:21" ht="13.5" customHeight="1">
      <c r="A15" s="23">
        <v>26391</v>
      </c>
      <c r="B15" s="161" t="s">
        <v>28</v>
      </c>
      <c r="C15" s="153">
        <f>IF(ISERROR('[54]Récolte_N'!$F$9)=TRUE,"",'[54]Récolte_N'!$F$9)</f>
        <v>62300</v>
      </c>
      <c r="D15" s="153">
        <f t="shared" si="0"/>
        <v>68</v>
      </c>
      <c r="E15" s="154">
        <f>IF(ISERROR('[54]Récolte_N'!$H$9)=TRUE,"",'[54]Récolte_N'!$H$9)</f>
        <v>423640</v>
      </c>
      <c r="F15" s="163">
        <f aca="true" t="shared" si="7" ref="F15:F30">Q15</f>
        <v>417690</v>
      </c>
      <c r="G15" s="225">
        <f>IF(ISERROR('[54]Récolte_N'!$I$9)=TRUE,"",'[54]Récolte_N'!$I$9)</f>
        <v>390000</v>
      </c>
      <c r="H15" s="226">
        <f aca="true" t="shared" si="8" ref="H15:H30">R15</f>
        <v>380837.4</v>
      </c>
      <c r="I15" s="156">
        <f t="shared" si="5"/>
        <v>0.02405908663382328</v>
      </c>
      <c r="J15" s="157">
        <f>E15-G15</f>
        <v>33640</v>
      </c>
      <c r="K15" s="165">
        <f aca="true" t="shared" si="9" ref="K15:K30">Q15-H15</f>
        <v>36852.59999999998</v>
      </c>
      <c r="L15" s="271">
        <f t="shared" si="6"/>
        <v>-0.08717431063208503</v>
      </c>
      <c r="M15" s="295">
        <f t="shared" si="4"/>
        <v>9162.599999999977</v>
      </c>
      <c r="N15" s="129" t="s">
        <v>28</v>
      </c>
      <c r="O15" s="153">
        <f>IF(ISERROR('[4]Récolte_N'!$F$9)=TRUE,"",'[4]Récolte_N'!$F$9)</f>
        <v>66300</v>
      </c>
      <c r="P15" s="153">
        <f t="shared" si="1"/>
        <v>63</v>
      </c>
      <c r="Q15" s="154">
        <f>IF(ISERROR('[4]Récolte_N'!$H$9)=TRUE,"",'[4]Récolte_N'!$H$9)</f>
        <v>417690</v>
      </c>
      <c r="R15" s="225">
        <f>'[21]BT'!$AI171</f>
        <v>380837.4</v>
      </c>
      <c r="S15" s="268">
        <f aca="true" t="shared" si="10" ref="S15:S30">E15-Q15</f>
        <v>5950</v>
      </c>
      <c r="T15" s="273">
        <f t="shared" si="2"/>
        <v>-4000</v>
      </c>
      <c r="U15" s="274">
        <f t="shared" si="2"/>
        <v>5</v>
      </c>
    </row>
    <row r="16" spans="1:21" ht="13.5" customHeight="1">
      <c r="A16" s="23">
        <v>19136</v>
      </c>
      <c r="B16" s="161" t="s">
        <v>10</v>
      </c>
      <c r="C16" s="153">
        <f>IF(ISERROR('[55]Récolte_N'!$F$9)=TRUE,"",'[55]Récolte_N'!$F$9)</f>
        <v>295500</v>
      </c>
      <c r="D16" s="153">
        <f t="shared" si="0"/>
        <v>88</v>
      </c>
      <c r="E16" s="154">
        <f>IF(ISERROR('[55]Récolte_N'!$H$9)=TRUE,"",'[55]Récolte_N'!$H$9)</f>
        <v>2600400</v>
      </c>
      <c r="F16" s="163">
        <f t="shared" si="7"/>
        <v>2520000</v>
      </c>
      <c r="G16" s="225">
        <f>IF(ISERROR('[55]Récolte_N'!$I$9)=TRUE,"",'[55]Récolte_N'!$I$9)</f>
        <v>2540000</v>
      </c>
      <c r="H16" s="226">
        <f t="shared" si="8"/>
        <v>2457114.5</v>
      </c>
      <c r="I16" s="156">
        <f t="shared" si="5"/>
        <v>0.033732860230974104</v>
      </c>
      <c r="J16" s="157">
        <f t="shared" si="3"/>
        <v>60400</v>
      </c>
      <c r="K16" s="165">
        <f t="shared" si="9"/>
        <v>62885.5</v>
      </c>
      <c r="L16" s="271">
        <f t="shared" si="6"/>
        <v>-0.039524214644075295</v>
      </c>
      <c r="M16" s="295">
        <f t="shared" si="4"/>
        <v>82885.5</v>
      </c>
      <c r="N16" s="129" t="s">
        <v>10</v>
      </c>
      <c r="O16" s="153">
        <f>IF(ISERROR('[5]Récolte_N'!$F$9)=TRUE,"",'[5]Récolte_N'!$F$9)</f>
        <v>283000</v>
      </c>
      <c r="P16" s="153">
        <f t="shared" si="1"/>
        <v>89.04593639575971</v>
      </c>
      <c r="Q16" s="154">
        <f>IF(ISERROR('[5]Récolte_N'!$H$9)=TRUE,"",'[5]Récolte_N'!$H$9)</f>
        <v>2520000</v>
      </c>
      <c r="R16" s="225">
        <f>'[21]BT'!$AI172</f>
        <v>2457114.5</v>
      </c>
      <c r="S16" s="268">
        <f t="shared" si="10"/>
        <v>80400</v>
      </c>
      <c r="T16" s="273">
        <f t="shared" si="2"/>
        <v>12500</v>
      </c>
      <c r="U16" s="274">
        <f t="shared" si="2"/>
        <v>-1.0459363957597105</v>
      </c>
    </row>
    <row r="17" spans="1:21" ht="13.5" customHeight="1">
      <c r="A17" s="23">
        <v>1790</v>
      </c>
      <c r="B17" s="161" t="s">
        <v>11</v>
      </c>
      <c r="C17" s="153">
        <f>IF(ISERROR('[56]Récolte_N'!$F$9)=TRUE,"",'[56]Récolte_N'!$F$9)</f>
        <v>552400</v>
      </c>
      <c r="D17" s="153">
        <f t="shared" si="0"/>
        <v>91.45546705286024</v>
      </c>
      <c r="E17" s="154">
        <f>IF(ISERROR('[56]Récolte_N'!$H$9)=TRUE,"",'[56]Récolte_N'!$H$9)</f>
        <v>5052000</v>
      </c>
      <c r="F17" s="163">
        <f t="shared" si="7"/>
        <v>4956960</v>
      </c>
      <c r="G17" s="225">
        <f>IF(ISERROR('[56]Récolte_N'!$I$9)=TRUE,"",'[56]Récolte_N'!$I$9)</f>
        <v>4700000</v>
      </c>
      <c r="H17" s="226">
        <f t="shared" si="8"/>
        <v>4673562.5</v>
      </c>
      <c r="I17" s="156">
        <f t="shared" si="5"/>
        <v>0.0056568196103079504</v>
      </c>
      <c r="J17" s="157">
        <f t="shared" si="3"/>
        <v>352000</v>
      </c>
      <c r="K17" s="165">
        <f t="shared" si="9"/>
        <v>283397.5</v>
      </c>
      <c r="L17" s="271">
        <f t="shared" si="6"/>
        <v>0.24207164847960905</v>
      </c>
      <c r="M17" s="295">
        <f t="shared" si="4"/>
        <v>26437.5</v>
      </c>
      <c r="N17" s="129" t="s">
        <v>11</v>
      </c>
      <c r="O17" s="153">
        <f>IF(ISERROR('[6]Récolte_N'!$F$9)=TRUE,"",'[6]Récolte_N'!$F$9)</f>
        <v>546000</v>
      </c>
      <c r="P17" s="153">
        <f t="shared" si="1"/>
        <v>90.78681318681319</v>
      </c>
      <c r="Q17" s="154">
        <f>IF(ISERROR('[6]Récolte_N'!$H$9)=TRUE,"",'[6]Récolte_N'!$H$9)</f>
        <v>4956960</v>
      </c>
      <c r="R17" s="225">
        <f>'[21]BT'!$AI173</f>
        <v>4673562.5</v>
      </c>
      <c r="S17" s="268">
        <f t="shared" si="10"/>
        <v>95040</v>
      </c>
      <c r="T17" s="273">
        <f t="shared" si="2"/>
        <v>6400</v>
      </c>
      <c r="U17" s="274">
        <f t="shared" si="2"/>
        <v>0.6686538660470518</v>
      </c>
    </row>
    <row r="18" spans="1:21" ht="13.5" customHeight="1">
      <c r="A18" s="23" t="s">
        <v>13</v>
      </c>
      <c r="B18" s="161" t="s">
        <v>12</v>
      </c>
      <c r="C18" s="153">
        <f>IF(ISERROR('[57]Récolte_N'!$F$9)=TRUE,"",'[57]Récolte_N'!$F$9)</f>
        <v>105800</v>
      </c>
      <c r="D18" s="153">
        <f t="shared" si="0"/>
        <v>59.38563327032136</v>
      </c>
      <c r="E18" s="154">
        <f>IF(ISERROR('[57]Récolte_N'!$H$9)=TRUE,"",'[57]Récolte_N'!$H$9)</f>
        <v>628300</v>
      </c>
      <c r="F18" s="163">
        <f t="shared" si="7"/>
        <v>705000</v>
      </c>
      <c r="G18" s="225">
        <f>IF(ISERROR('[57]Récolte_N'!$I$9)=TRUE,"",'[57]Récolte_N'!$I$9)</f>
        <v>560000</v>
      </c>
      <c r="H18" s="226">
        <f t="shared" si="8"/>
        <v>584148.3</v>
      </c>
      <c r="I18" s="156">
        <f t="shared" si="5"/>
        <v>-0.0413393311253325</v>
      </c>
      <c r="J18" s="157">
        <f t="shared" si="3"/>
        <v>68300</v>
      </c>
      <c r="K18" s="165">
        <f t="shared" si="9"/>
        <v>120851.69999999995</v>
      </c>
      <c r="L18" s="271">
        <f t="shared" si="6"/>
        <v>-0.43484452432195797</v>
      </c>
      <c r="M18" s="295">
        <f t="shared" si="4"/>
        <v>-24148.300000000047</v>
      </c>
      <c r="N18" s="129" t="s">
        <v>12</v>
      </c>
      <c r="O18" s="153">
        <f>IF(ISERROR('[7]Récolte_N'!$F$9)=TRUE,"",'[7]Récolte_N'!$F$9)</f>
        <v>118875</v>
      </c>
      <c r="P18" s="153">
        <f t="shared" si="1"/>
        <v>59.305993690851736</v>
      </c>
      <c r="Q18" s="154">
        <f>IF(ISERROR('[7]Récolte_N'!$H$9)=TRUE,"",'[7]Récolte_N'!$H$9)</f>
        <v>705000</v>
      </c>
      <c r="R18" s="225">
        <f>'[21]BT'!$AI174</f>
        <v>584148.3</v>
      </c>
      <c r="S18" s="268">
        <f t="shared" si="10"/>
        <v>-76700</v>
      </c>
      <c r="T18" s="273">
        <f t="shared" si="2"/>
        <v>-13075</v>
      </c>
      <c r="U18" s="274">
        <f t="shared" si="2"/>
        <v>0.07963957946962097</v>
      </c>
    </row>
    <row r="19" spans="1:21" ht="13.5" customHeight="1">
      <c r="A19" s="23" t="s">
        <v>13</v>
      </c>
      <c r="B19" s="161" t="s">
        <v>14</v>
      </c>
      <c r="C19" s="153">
        <f>IF(ISERROR('[58]Récolte_N'!$F$9)=TRUE,"",'[58]Récolte_N'!$F$9)</f>
        <v>10200</v>
      </c>
      <c r="D19" s="153">
        <f t="shared" si="0"/>
        <v>37.84313725490196</v>
      </c>
      <c r="E19" s="154">
        <f>IF(ISERROR('[58]Récolte_N'!$H$9)=TRUE,"",'[58]Récolte_N'!$H$9)</f>
        <v>38600</v>
      </c>
      <c r="F19" s="163">
        <f t="shared" si="7"/>
        <v>36800</v>
      </c>
      <c r="G19" s="225">
        <f>IF(ISERROR('[58]Récolte_N'!$I$9)=TRUE,"",'[58]Récolte_N'!$I$9)</f>
        <v>31700</v>
      </c>
      <c r="H19" s="226">
        <f t="shared" si="8"/>
        <v>35621.9</v>
      </c>
      <c r="I19" s="156">
        <f t="shared" si="5"/>
        <v>-0.11009800151030691</v>
      </c>
      <c r="J19" s="157">
        <f t="shared" si="3"/>
        <v>6900</v>
      </c>
      <c r="K19" s="165">
        <f t="shared" si="9"/>
        <v>1178.0999999999985</v>
      </c>
      <c r="L19" s="271">
        <f t="shared" si="6"/>
        <v>4.8568882098293935</v>
      </c>
      <c r="M19" s="295">
        <f t="shared" si="4"/>
        <v>-3921.9000000000015</v>
      </c>
      <c r="N19" s="129" t="s">
        <v>14</v>
      </c>
      <c r="O19" s="153">
        <f>IF(ISERROR('[8]Récolte_N'!$F$9)=TRUE,"",'[8]Récolte_N'!$F$9)</f>
        <v>9000</v>
      </c>
      <c r="P19" s="153">
        <f t="shared" si="1"/>
        <v>40.888888888888886</v>
      </c>
      <c r="Q19" s="154">
        <f>IF(ISERROR('[8]Récolte_N'!$H$9)=TRUE,"",'[8]Récolte_N'!$H$9)</f>
        <v>36800</v>
      </c>
      <c r="R19" s="225">
        <f>'[21]BT'!$AI175</f>
        <v>35621.9</v>
      </c>
      <c r="S19" s="268">
        <f t="shared" si="10"/>
        <v>1800</v>
      </c>
      <c r="T19" s="273">
        <f t="shared" si="2"/>
        <v>1200</v>
      </c>
      <c r="U19" s="274">
        <f t="shared" si="2"/>
        <v>-3.0457516339869244</v>
      </c>
    </row>
    <row r="20" spans="1:21" ht="13.5" customHeight="1">
      <c r="A20" s="23" t="s">
        <v>13</v>
      </c>
      <c r="B20" s="161" t="s">
        <v>27</v>
      </c>
      <c r="C20" s="153">
        <f>IF(ISERROR('[59]Récolte_N'!$F$9)=TRUE,"",'[59]Récolte_N'!$F$9)</f>
        <v>391880</v>
      </c>
      <c r="D20" s="153">
        <f>IF(OR(C20="",C20=0),"",(E20/C20)*10)</f>
        <v>85.30672654894354</v>
      </c>
      <c r="E20" s="154">
        <f>IF(ISERROR('[59]Récolte_N'!$H$9)=TRUE,"",'[59]Récolte_N'!$H$9)</f>
        <v>3343000</v>
      </c>
      <c r="F20" s="163">
        <f t="shared" si="7"/>
        <v>3286270</v>
      </c>
      <c r="G20" s="225">
        <f>IF(ISERROR('[59]Récolte_N'!$I$9)=TRUE,"",'[59]Récolte_N'!$I$9)</f>
        <v>3167000</v>
      </c>
      <c r="H20" s="226">
        <f t="shared" si="8"/>
        <v>3115448.2</v>
      </c>
      <c r="I20" s="156">
        <f t="shared" si="5"/>
        <v>0.016547153632661793</v>
      </c>
      <c r="J20" s="157">
        <f t="shared" si="3"/>
        <v>176000</v>
      </c>
      <c r="K20" s="165">
        <f t="shared" si="9"/>
        <v>170821.7999999998</v>
      </c>
      <c r="L20" s="271">
        <f t="shared" si="6"/>
        <v>0.03031346116245226</v>
      </c>
      <c r="M20" s="295">
        <f t="shared" si="4"/>
        <v>51551.799999999814</v>
      </c>
      <c r="N20" s="129" t="s">
        <v>27</v>
      </c>
      <c r="O20" s="153">
        <f>IF(ISERROR('[9]Récolte_N'!$F$9)=TRUE,"",'[9]Récolte_N'!$F$9)</f>
        <v>411480</v>
      </c>
      <c r="P20" s="153">
        <f>IF(OR(O20="",O20=0),"",(Q20/O20)*10)</f>
        <v>79.86463497618354</v>
      </c>
      <c r="Q20" s="154">
        <f>IF(ISERROR('[9]Récolte_N'!$H$9)=TRUE,"",'[9]Récolte_N'!$H$9)</f>
        <v>3286270</v>
      </c>
      <c r="R20" s="225">
        <f>'[21]BT'!$AI176</f>
        <v>3115448.2</v>
      </c>
      <c r="S20" s="268">
        <f t="shared" si="10"/>
        <v>56730</v>
      </c>
      <c r="T20" s="273">
        <f t="shared" si="2"/>
        <v>-19600</v>
      </c>
      <c r="U20" s="274">
        <f t="shared" si="2"/>
        <v>5.442091572760006</v>
      </c>
    </row>
    <row r="21" spans="1:21" ht="13.5" customHeight="1">
      <c r="A21" s="23" t="s">
        <v>13</v>
      </c>
      <c r="B21" s="161" t="s">
        <v>15</v>
      </c>
      <c r="C21" s="153">
        <f>IF(ISERROR('[60]Récolte_N'!$F$9)=TRUE,"",'[60]Récolte_N'!$F$9)</f>
        <v>211100</v>
      </c>
      <c r="D21" s="153">
        <f>IF(OR(C21="",C21=0),"",(E21/C21)*10)</f>
        <v>67.55092373282804</v>
      </c>
      <c r="E21" s="154">
        <f>IF(ISERROR('[60]Récolte_N'!$H$9)=TRUE,"",'[60]Récolte_N'!$H$9)</f>
        <v>1426000</v>
      </c>
      <c r="F21" s="163">
        <f t="shared" si="7"/>
        <v>1880000</v>
      </c>
      <c r="G21" s="225">
        <f>IF(ISERROR('[60]Récolte_N'!$I$9)=TRUE,"",'[60]Récolte_N'!$I$9)</f>
        <v>1300000</v>
      </c>
      <c r="H21" s="226">
        <f t="shared" si="8"/>
        <v>1634916.3</v>
      </c>
      <c r="I21" s="156">
        <f t="shared" si="5"/>
        <v>-0.20485226063254736</v>
      </c>
      <c r="J21" s="157">
        <f t="shared" si="3"/>
        <v>126000</v>
      </c>
      <c r="K21" s="165">
        <f t="shared" si="9"/>
        <v>245083.69999999995</v>
      </c>
      <c r="L21" s="271">
        <f t="shared" si="6"/>
        <v>-0.4858899225040261</v>
      </c>
      <c r="M21" s="295">
        <f t="shared" si="4"/>
        <v>-334916.30000000005</v>
      </c>
      <c r="N21" s="129" t="s">
        <v>15</v>
      </c>
      <c r="O21" s="153">
        <f>IF(ISERROR('[10]Récolte_N'!$F$9)=TRUE,"",'[10]Récolte_N'!$F$9)</f>
        <v>258000</v>
      </c>
      <c r="P21" s="153">
        <f>IF(OR(O21="",O21=0),"",(Q21/O21)*10)</f>
        <v>72.86821705426357</v>
      </c>
      <c r="Q21" s="154">
        <f>IF(ISERROR('[10]Récolte_N'!$H$9)=TRUE,"",'[10]Récolte_N'!$H$9)</f>
        <v>1880000</v>
      </c>
      <c r="R21" s="225">
        <f>'[21]BT'!$AI177</f>
        <v>1634916.3</v>
      </c>
      <c r="S21" s="268">
        <f t="shared" si="10"/>
        <v>-454000</v>
      </c>
      <c r="T21" s="273">
        <f t="shared" si="2"/>
        <v>-46900</v>
      </c>
      <c r="U21" s="274">
        <f t="shared" si="2"/>
        <v>-5.317293321435528</v>
      </c>
    </row>
    <row r="22" spans="1:21" ht="13.5" customHeight="1">
      <c r="A22" s="23" t="s">
        <v>13</v>
      </c>
      <c r="B22" s="161" t="s">
        <v>29</v>
      </c>
      <c r="C22" s="153">
        <f>IF(ISERROR('[61]Récolte_N'!$F$9)=TRUE,"",'[61]Récolte_N'!$F$9)</f>
        <v>44500</v>
      </c>
      <c r="D22" s="153">
        <f>IF(OR(C22="",C22=0),"",(E22/C22)*10)</f>
        <v>76.85393258426967</v>
      </c>
      <c r="E22" s="154">
        <f>IF(ISERROR('[61]Récolte_N'!$H$9)=TRUE,"",'[61]Récolte_N'!$H$9)</f>
        <v>342000</v>
      </c>
      <c r="F22" s="163">
        <f t="shared" si="7"/>
        <v>347000</v>
      </c>
      <c r="G22" s="225">
        <f>IF(ISERROR('[61]Récolte_N'!$I$9)=TRUE,"",'[61]Récolte_N'!$I$9)</f>
        <v>325000</v>
      </c>
      <c r="H22" s="226">
        <f t="shared" si="8"/>
        <v>324025.7</v>
      </c>
      <c r="I22" s="156">
        <f t="shared" si="5"/>
        <v>0.003006860258306654</v>
      </c>
      <c r="J22" s="157">
        <f t="shared" si="3"/>
        <v>17000</v>
      </c>
      <c r="K22" s="165">
        <f t="shared" si="9"/>
        <v>22974.29999999999</v>
      </c>
      <c r="L22" s="271">
        <f t="shared" si="6"/>
        <v>-0.2600427434132919</v>
      </c>
      <c r="M22" s="295">
        <f t="shared" si="4"/>
        <v>974.2999999999884</v>
      </c>
      <c r="N22" s="129" t="s">
        <v>29</v>
      </c>
      <c r="O22" s="153">
        <f>IF(ISERROR('[11]Récolte_N'!$F$9)=TRUE,"",'[11]Récolte_N'!$F$9)</f>
        <v>47700</v>
      </c>
      <c r="P22" s="153">
        <f>IF(OR(O22="",O22=0),"",(Q22/O22)*10)</f>
        <v>72.74633123689728</v>
      </c>
      <c r="Q22" s="154">
        <f>IF(ISERROR('[11]Récolte_N'!$H$9)=TRUE,"",'[11]Récolte_N'!$H$9)</f>
        <v>347000</v>
      </c>
      <c r="R22" s="225">
        <f>'[21]BT'!$AI178</f>
        <v>324025.7</v>
      </c>
      <c r="S22" s="268">
        <f t="shared" si="10"/>
        <v>-5000</v>
      </c>
      <c r="T22" s="273">
        <f t="shared" si="2"/>
        <v>-3200</v>
      </c>
      <c r="U22" s="274">
        <f t="shared" si="2"/>
        <v>4.107601347372395</v>
      </c>
    </row>
    <row r="23" spans="1:21" ht="13.5" customHeight="1">
      <c r="A23" s="23" t="s">
        <v>13</v>
      </c>
      <c r="B23" s="161" t="s">
        <v>16</v>
      </c>
      <c r="C23" s="153">
        <f>IF(ISERROR('[62]Récolte_N'!$F$9)=TRUE,"",'[62]Récolte_N'!$F$9)</f>
        <v>298307</v>
      </c>
      <c r="D23" s="153">
        <f t="shared" si="0"/>
        <v>75.134978394741</v>
      </c>
      <c r="E23" s="154">
        <f>IF(ISERROR('[62]Récolte_N'!$H$9)=TRUE,"",'[62]Récolte_N'!$H$9)</f>
        <v>2241329</v>
      </c>
      <c r="F23" s="163">
        <f t="shared" si="7"/>
        <v>2134326</v>
      </c>
      <c r="G23" s="225">
        <f>IF(ISERROR('[62]Récolte_N'!$I$9)=TRUE,"",'[62]Récolte_N'!$I$9)</f>
        <v>1739170</v>
      </c>
      <c r="H23" s="226">
        <f t="shared" si="8"/>
        <v>1717020.9</v>
      </c>
      <c r="I23" s="156">
        <f t="shared" si="5"/>
        <v>0.012899726497213937</v>
      </c>
      <c r="J23" s="157">
        <f t="shared" si="3"/>
        <v>502159</v>
      </c>
      <c r="K23" s="165">
        <f t="shared" si="9"/>
        <v>417305.1000000001</v>
      </c>
      <c r="L23" s="271">
        <f t="shared" si="6"/>
        <v>0.20333779769286275</v>
      </c>
      <c r="M23" s="295">
        <f t="shared" si="4"/>
        <v>22149.100000000093</v>
      </c>
      <c r="N23" s="129" t="s">
        <v>16</v>
      </c>
      <c r="O23" s="153">
        <f>IF(ISERROR('[12]Récolte_N'!$F$9)=TRUE,"",'[12]Récolte_N'!$F$9)</f>
        <v>293230</v>
      </c>
      <c r="P23" s="153">
        <f aca="true" t="shared" si="11" ref="P23:P31">IF(OR(O23="",O23=0),"",(Q23/O23)*10)</f>
        <v>72.78675442485421</v>
      </c>
      <c r="Q23" s="154">
        <f>IF(ISERROR('[12]Récolte_N'!$H$9)=TRUE,"",'[12]Récolte_N'!$H$9)</f>
        <v>2134326</v>
      </c>
      <c r="R23" s="225">
        <f>'[21]BT'!$AI179</f>
        <v>1717020.9</v>
      </c>
      <c r="S23" s="268">
        <f t="shared" si="10"/>
        <v>107003</v>
      </c>
      <c r="T23" s="273">
        <f t="shared" si="2"/>
        <v>5077</v>
      </c>
      <c r="U23" s="274">
        <f t="shared" si="2"/>
        <v>2.3482239698867886</v>
      </c>
    </row>
    <row r="24" spans="1:21" ht="13.5" customHeight="1">
      <c r="A24" s="23" t="s">
        <v>13</v>
      </c>
      <c r="B24" s="161" t="s">
        <v>17</v>
      </c>
      <c r="C24" s="153">
        <f>IF(ISERROR('[63]Récolte_N'!$F$9)=TRUE,"",'[63]Récolte_N'!$F$9)</f>
        <v>394690</v>
      </c>
      <c r="D24" s="153">
        <f t="shared" si="0"/>
        <v>72.72251640528009</v>
      </c>
      <c r="E24" s="154">
        <f>IF(ISERROR('[63]Récolte_N'!$H$9)=TRUE,"",'[63]Récolte_N'!$H$9)</f>
        <v>2870285</v>
      </c>
      <c r="F24" s="163">
        <f t="shared" si="7"/>
        <v>2296425</v>
      </c>
      <c r="G24" s="225">
        <f>IF(ISERROR('[63]Récolte_N'!$I$9)=TRUE,"",'[63]Récolte_N'!$I$9)</f>
        <v>2420000</v>
      </c>
      <c r="H24" s="226">
        <f t="shared" si="8"/>
        <v>1969192.2</v>
      </c>
      <c r="I24" s="156">
        <f t="shared" si="5"/>
        <v>0.2289303197524346</v>
      </c>
      <c r="J24" s="157">
        <f t="shared" si="3"/>
        <v>450285</v>
      </c>
      <c r="K24" s="165">
        <f t="shared" si="9"/>
        <v>327232.80000000005</v>
      </c>
      <c r="L24" s="271">
        <f t="shared" si="6"/>
        <v>0.3760387100559599</v>
      </c>
      <c r="M24" s="295">
        <f t="shared" si="4"/>
        <v>450807.80000000005</v>
      </c>
      <c r="N24" s="129" t="s">
        <v>17</v>
      </c>
      <c r="O24" s="153">
        <f>IF(ISERROR('[13]Récolte_N'!$F$9)=TRUE,"",'[13]Récolte_N'!$F$9)</f>
        <v>338540</v>
      </c>
      <c r="P24" s="153">
        <f t="shared" si="11"/>
        <v>67.83319548650086</v>
      </c>
      <c r="Q24" s="154">
        <f>IF(ISERROR('[13]Récolte_N'!$H$9)=TRUE,"",'[13]Récolte_N'!$H$9)</f>
        <v>2296425</v>
      </c>
      <c r="R24" s="225">
        <f>'[21]BT'!$AI180</f>
        <v>1969192.2</v>
      </c>
      <c r="S24" s="268">
        <f t="shared" si="10"/>
        <v>573860</v>
      </c>
      <c r="T24" s="273">
        <f t="shared" si="2"/>
        <v>56150</v>
      </c>
      <c r="U24" s="274">
        <f t="shared" si="2"/>
        <v>4.889320918779234</v>
      </c>
    </row>
    <row r="25" spans="1:21" ht="13.5" customHeight="1">
      <c r="A25" s="23" t="s">
        <v>13</v>
      </c>
      <c r="B25" s="161" t="s">
        <v>18</v>
      </c>
      <c r="C25" s="153">
        <f>IF(ISERROR('[64]Récolte_N'!$F$9)=TRUE,"",'[64]Récolte_N'!$F$9)</f>
        <v>677800</v>
      </c>
      <c r="D25" s="153">
        <f t="shared" si="0"/>
        <v>74.55001475361463</v>
      </c>
      <c r="E25" s="154">
        <f>IF(ISERROR('[64]Récolte_N'!$H$9)=TRUE,"",'[64]Récolte_N'!$H$9)</f>
        <v>5053000</v>
      </c>
      <c r="F25" s="163">
        <f t="shared" si="7"/>
        <v>4653000</v>
      </c>
      <c r="G25" s="225">
        <f>IF(ISERROR('[64]Récolte_N'!$I$9)=TRUE,"",'[64]Récolte_N'!$I$9)</f>
        <v>4800000</v>
      </c>
      <c r="H25" s="226">
        <f t="shared" si="8"/>
        <v>4422018</v>
      </c>
      <c r="I25" s="156">
        <f t="shared" si="5"/>
        <v>0.08547726400028233</v>
      </c>
      <c r="J25" s="157">
        <f t="shared" si="3"/>
        <v>253000</v>
      </c>
      <c r="K25" s="165">
        <f t="shared" si="9"/>
        <v>230982</v>
      </c>
      <c r="L25" s="271">
        <f t="shared" si="6"/>
        <v>0.09532344511693558</v>
      </c>
      <c r="M25" s="295">
        <f t="shared" si="4"/>
        <v>377982</v>
      </c>
      <c r="N25" s="129" t="s">
        <v>18</v>
      </c>
      <c r="O25" s="153">
        <f>IF(ISERROR('[14]Récolte_N'!$F$9)=TRUE,"",'[14]Récolte_N'!$F$9)</f>
        <v>655000</v>
      </c>
      <c r="P25" s="153">
        <f t="shared" si="11"/>
        <v>71.0381679389313</v>
      </c>
      <c r="Q25" s="154">
        <f>IF(ISERROR('[14]Récolte_N'!$H$9)=TRUE,"",'[14]Récolte_N'!$H$9)</f>
        <v>4653000</v>
      </c>
      <c r="R25" s="225">
        <f>'[21]BT'!$AI181</f>
        <v>4422018</v>
      </c>
      <c r="S25" s="268">
        <f t="shared" si="10"/>
        <v>400000</v>
      </c>
      <c r="T25" s="273">
        <f t="shared" si="2"/>
        <v>22800</v>
      </c>
      <c r="U25" s="274">
        <f t="shared" si="2"/>
        <v>3.511846814683338</v>
      </c>
    </row>
    <row r="26" spans="1:21" ht="13.5" customHeight="1">
      <c r="A26" s="23" t="s">
        <v>13</v>
      </c>
      <c r="B26" s="161" t="s">
        <v>19</v>
      </c>
      <c r="C26" s="153">
        <f>IF(ISERROR('[65]Récolte_N'!$F$9)=TRUE,"",'[65]Récolte_N'!$F$9)</f>
        <v>238350</v>
      </c>
      <c r="D26" s="153">
        <f t="shared" si="0"/>
        <v>86</v>
      </c>
      <c r="E26" s="154">
        <f>IF(ISERROR('[65]Récolte_N'!$H$9)=TRUE,"",'[65]Récolte_N'!$H$9)</f>
        <v>2049810</v>
      </c>
      <c r="F26" s="163">
        <f t="shared" si="7"/>
        <v>1982400</v>
      </c>
      <c r="G26" s="225">
        <f>IF(ISERROR('[65]Récolte_N'!$I$9)=TRUE,"",'[65]Récolte_N'!$I$9)</f>
        <v>1955000</v>
      </c>
      <c r="H26" s="226">
        <f t="shared" si="8"/>
        <v>1877117.9</v>
      </c>
      <c r="I26" s="156">
        <f t="shared" si="5"/>
        <v>0.04149025482096791</v>
      </c>
      <c r="J26" s="157">
        <f t="shared" si="3"/>
        <v>94810</v>
      </c>
      <c r="K26" s="165">
        <f t="shared" si="9"/>
        <v>105282.1000000001</v>
      </c>
      <c r="L26" s="271">
        <f t="shared" si="6"/>
        <v>-0.09946705090419061</v>
      </c>
      <c r="M26" s="295">
        <f t="shared" si="4"/>
        <v>77882.1000000001</v>
      </c>
      <c r="N26" s="129" t="s">
        <v>19</v>
      </c>
      <c r="O26" s="153">
        <f>IF(ISERROR('[15]Récolte_N'!$F$9)=TRUE,"",'[15]Récolte_N'!$F$9)</f>
        <v>236000</v>
      </c>
      <c r="P26" s="153">
        <f t="shared" si="11"/>
        <v>84</v>
      </c>
      <c r="Q26" s="154">
        <f>IF(ISERROR('[15]Récolte_N'!$H$9)=TRUE,"",'[15]Récolte_N'!$H$9)</f>
        <v>1982400</v>
      </c>
      <c r="R26" s="225">
        <f>'[21]BT'!$AI182</f>
        <v>1877117.9</v>
      </c>
      <c r="S26" s="268">
        <f t="shared" si="10"/>
        <v>67410</v>
      </c>
      <c r="T26" s="273">
        <f t="shared" si="2"/>
        <v>2350</v>
      </c>
      <c r="U26" s="274">
        <f t="shared" si="2"/>
        <v>2</v>
      </c>
    </row>
    <row r="27" spans="1:21" ht="13.5" customHeight="1">
      <c r="A27" s="23" t="s">
        <v>13</v>
      </c>
      <c r="B27" s="161" t="s">
        <v>20</v>
      </c>
      <c r="C27" s="153">
        <f>IF(ISERROR('[66]Récolte_N'!$F$9)=TRUE,"",'[66]Récolte_N'!$F$9)</f>
        <v>394940</v>
      </c>
      <c r="D27" s="153">
        <f t="shared" si="0"/>
        <v>67.36370081531372</v>
      </c>
      <c r="E27" s="154">
        <f>IF(ISERROR('[66]Récolte_N'!$H$9)=TRUE,"",'[66]Récolte_N'!$H$9)</f>
        <v>2660462</v>
      </c>
      <c r="F27" s="163">
        <f t="shared" si="7"/>
        <v>2589499</v>
      </c>
      <c r="G27" s="225">
        <f>IF(ISERROR('[66]Récolte_N'!$I$9)=TRUE,"",'[66]Récolte_N'!$I$9)</f>
        <v>2470000</v>
      </c>
      <c r="H27" s="226">
        <f t="shared" si="8"/>
        <v>2421752</v>
      </c>
      <c r="I27" s="156">
        <f t="shared" si="5"/>
        <v>0.01992276665818804</v>
      </c>
      <c r="J27" s="157">
        <f t="shared" si="3"/>
        <v>190462</v>
      </c>
      <c r="K27" s="165">
        <f t="shared" si="9"/>
        <v>167747</v>
      </c>
      <c r="L27" s="271">
        <f t="shared" si="6"/>
        <v>0.13541225774529497</v>
      </c>
      <c r="M27" s="295">
        <f t="shared" si="4"/>
        <v>48248</v>
      </c>
      <c r="N27" s="129" t="s">
        <v>20</v>
      </c>
      <c r="O27" s="153">
        <f>IF(ISERROR('[16]Récolte_N'!$F$9)=TRUE,"",'[16]Récolte_N'!$F$9)</f>
        <v>391080</v>
      </c>
      <c r="P27" s="153">
        <f t="shared" si="11"/>
        <v>66.21404827656745</v>
      </c>
      <c r="Q27" s="154">
        <f>IF(ISERROR('[16]Récolte_N'!$H$9)=TRUE,"",'[16]Récolte_N'!$H$9)</f>
        <v>2589499</v>
      </c>
      <c r="R27" s="225">
        <f>'[21]BT'!$AI183</f>
        <v>2421752</v>
      </c>
      <c r="S27" s="268">
        <f t="shared" si="10"/>
        <v>70963</v>
      </c>
      <c r="T27" s="273">
        <f t="shared" si="2"/>
        <v>3860</v>
      </c>
      <c r="U27" s="274">
        <f t="shared" si="2"/>
        <v>1.1496525387462668</v>
      </c>
    </row>
    <row r="28" spans="1:21" ht="13.5" customHeight="1">
      <c r="A28" s="23" t="s">
        <v>13</v>
      </c>
      <c r="B28" s="161" t="s">
        <v>21</v>
      </c>
      <c r="C28" s="153">
        <f>IF(ISERROR('[67]Récolte_N'!$F$9)=TRUE,"",'[67]Récolte_N'!$F$9)</f>
        <v>273660</v>
      </c>
      <c r="D28" s="153">
        <f t="shared" si="0"/>
        <v>84.72</v>
      </c>
      <c r="E28" s="154">
        <f>IF(ISERROR('[67]Récolte_N'!$H$9)=TRUE,"",'[67]Récolte_N'!$H$9)</f>
        <v>2318447.52</v>
      </c>
      <c r="F28" s="163">
        <f t="shared" si="7"/>
        <v>2334158.4</v>
      </c>
      <c r="G28" s="225">
        <f>IF(ISERROR('[67]Récolte_N'!$I$9)=TRUE,"",'[67]Récolte_N'!$I$9)</f>
        <v>2300000</v>
      </c>
      <c r="H28" s="226">
        <f t="shared" si="8"/>
        <v>2389381.1</v>
      </c>
      <c r="I28" s="156">
        <f t="shared" si="5"/>
        <v>-0.0374076366469962</v>
      </c>
      <c r="J28" s="157">
        <f>E28-G28</f>
        <v>18447.52000000002</v>
      </c>
      <c r="K28" s="165">
        <f t="shared" si="9"/>
        <v>-55222.700000000186</v>
      </c>
      <c r="L28" s="271">
        <f t="shared" si="6"/>
        <v>-1.3340568280797562</v>
      </c>
      <c r="M28" s="295">
        <f t="shared" si="4"/>
        <v>-89381.1000000001</v>
      </c>
      <c r="N28" s="129" t="s">
        <v>21</v>
      </c>
      <c r="O28" s="153">
        <f>IF(ISERROR('[17]Récolte_N'!$F$9)=TRUE,"",'[17]Récolte_N'!$F$9)</f>
        <v>266700</v>
      </c>
      <c r="P28" s="153">
        <f t="shared" si="11"/>
        <v>87.51999999999998</v>
      </c>
      <c r="Q28" s="154">
        <f>IF(ISERROR('[17]Récolte_N'!$H$9)=TRUE,"",'[17]Récolte_N'!$H$9)</f>
        <v>2334158.4</v>
      </c>
      <c r="R28" s="225">
        <f>'[21]BT'!$AI184</f>
        <v>2389381.1</v>
      </c>
      <c r="S28" s="268">
        <f t="shared" si="10"/>
        <v>-15710.879999999888</v>
      </c>
      <c r="T28" s="273">
        <f>C28-O28</f>
        <v>6960</v>
      </c>
      <c r="U28" s="274">
        <f>D28-P28</f>
        <v>-2.799999999999983</v>
      </c>
    </row>
    <row r="29" spans="2:21" ht="12.75">
      <c r="B29" s="161" t="s">
        <v>30</v>
      </c>
      <c r="C29" s="153">
        <f>IF(ISERROR('[68]Récolte_N'!$F$9)=TRUE,"",'[68]Récolte_N'!$F$9)</f>
        <v>219000</v>
      </c>
      <c r="D29" s="153">
        <f t="shared" si="0"/>
        <v>75.38493150684931</v>
      </c>
      <c r="E29" s="154">
        <f>IF(ISERROR('[68]Récolte_N'!$H$9)=TRUE,"",'[68]Récolte_N'!$H$9)</f>
        <v>1650930</v>
      </c>
      <c r="F29" s="163">
        <f t="shared" si="7"/>
        <v>1561509.9999999998</v>
      </c>
      <c r="G29" s="225">
        <f>IF(ISERROR('[68]Récolte_N'!$I$9)=TRUE,"",'[68]Récolte_N'!$I$9)</f>
        <v>1390000</v>
      </c>
      <c r="H29" s="226">
        <f t="shared" si="8"/>
        <v>1338178.3</v>
      </c>
      <c r="I29" s="156">
        <f t="shared" si="5"/>
        <v>0.03872555697547919</v>
      </c>
      <c r="J29" s="157">
        <f t="shared" si="3"/>
        <v>260930</v>
      </c>
      <c r="K29" s="165">
        <f t="shared" si="9"/>
        <v>223331.69999999972</v>
      </c>
      <c r="L29" s="271">
        <f t="shared" si="6"/>
        <v>0.1683518282447154</v>
      </c>
      <c r="M29" s="295">
        <f t="shared" si="4"/>
        <v>51821.69999999995</v>
      </c>
      <c r="N29" s="129" t="s">
        <v>30</v>
      </c>
      <c r="O29" s="153">
        <f>IF(ISERROR('[18]Récolte_N'!$F$9)=TRUE,"",'[18]Récolte_N'!$F$9)</f>
        <v>203700</v>
      </c>
      <c r="P29" s="153">
        <f t="shared" si="11"/>
        <v>76.65733922434951</v>
      </c>
      <c r="Q29" s="154">
        <f>IF(ISERROR('[18]Récolte_N'!$H$9)=TRUE,"",'[18]Récolte_N'!$H$9)</f>
        <v>1561509.9999999998</v>
      </c>
      <c r="R29" s="225">
        <f>'[21]BT'!$AI185</f>
        <v>1338178.3</v>
      </c>
      <c r="S29" s="268">
        <f t="shared" si="10"/>
        <v>89420.00000000023</v>
      </c>
      <c r="T29" s="273">
        <f>C29-O29</f>
        <v>15300</v>
      </c>
      <c r="U29" s="274">
        <f>D29-P29</f>
        <v>-1.2724077175002009</v>
      </c>
    </row>
    <row r="30" spans="2:21" ht="12.75">
      <c r="B30" s="161" t="s">
        <v>22</v>
      </c>
      <c r="C30" s="153">
        <f>IF(ISERROR('[69]Récolte_N'!$F$9)=TRUE,"",'[69]Récolte_N'!$F$9)</f>
        <v>280080</v>
      </c>
      <c r="D30" s="153">
        <f t="shared" si="0"/>
        <v>52.869537275064275</v>
      </c>
      <c r="E30" s="154">
        <f>IF(ISERROR('[69]Récolte_N'!$H$9)=TRUE,"",'[69]Récolte_N'!$H$9)</f>
        <v>1480770</v>
      </c>
      <c r="F30" s="163">
        <f t="shared" si="7"/>
        <v>1451560</v>
      </c>
      <c r="G30" s="225">
        <f>IF(ISERROR('[69]Récolte_N'!$I$9)=TRUE,"",'[69]Récolte_N'!$I$9)</f>
        <v>1420000</v>
      </c>
      <c r="H30" s="226">
        <f t="shared" si="8"/>
        <v>1448858</v>
      </c>
      <c r="I30" s="156">
        <f t="shared" si="5"/>
        <v>-0.0199177559153485</v>
      </c>
      <c r="J30" s="157">
        <f t="shared" si="3"/>
        <v>60770</v>
      </c>
      <c r="K30" s="165">
        <f t="shared" si="9"/>
        <v>2702</v>
      </c>
      <c r="L30" s="271">
        <f t="shared" si="6"/>
        <v>21.490747594374536</v>
      </c>
      <c r="M30" s="295">
        <f t="shared" si="4"/>
        <v>-28858</v>
      </c>
      <c r="N30" s="129" t="s">
        <v>22</v>
      </c>
      <c r="O30" s="153">
        <f>IF(ISERROR('[19]Récolte_N'!$F$9)=TRUE,"",'[19]Récolte_N'!$F$9)</f>
        <v>271463</v>
      </c>
      <c r="P30" s="153">
        <f t="shared" si="11"/>
        <v>53.4717438472278</v>
      </c>
      <c r="Q30" s="154">
        <f>IF(ISERROR('[19]Récolte_N'!$H$9)=TRUE,"",'[19]Récolte_N'!$H$9)</f>
        <v>1451560</v>
      </c>
      <c r="R30" s="225">
        <f>'[21]BT'!$AI186</f>
        <v>1448858</v>
      </c>
      <c r="S30" s="268">
        <f t="shared" si="10"/>
        <v>29210</v>
      </c>
      <c r="T30" s="273">
        <f>C30-O30</f>
        <v>8617</v>
      </c>
      <c r="U30" s="274">
        <f>D30-P30</f>
        <v>-0.6022065721635244</v>
      </c>
    </row>
    <row r="31" spans="2:21" ht="12.75">
      <c r="B31" s="161" t="s">
        <v>23</v>
      </c>
      <c r="C31" s="153">
        <f>IF(ISERROR('[70]Récolte_N'!$F$9)=TRUE,"",'[70]Récolte_N'!$F$9)</f>
        <v>17400</v>
      </c>
      <c r="D31" s="153">
        <f t="shared" si="0"/>
        <v>46.95402298850575</v>
      </c>
      <c r="E31" s="154">
        <f>IF(ISERROR('[70]Récolte_N'!$H$9)=TRUE,"",'[70]Récolte_N'!$H$9)</f>
        <v>81700</v>
      </c>
      <c r="F31" s="154">
        <f>Q31</f>
        <v>71100</v>
      </c>
      <c r="G31" s="225">
        <f>IF(ISERROR('[70]Récolte_N'!$I$9)=TRUE,"",'[70]Récolte_N'!$I$9)</f>
        <v>57000</v>
      </c>
      <c r="H31" s="225">
        <f>R31</f>
        <v>45782.2</v>
      </c>
      <c r="I31" s="156">
        <f t="shared" si="5"/>
        <v>0.24502535920073742</v>
      </c>
      <c r="J31" s="157">
        <f t="shared" si="3"/>
        <v>24700</v>
      </c>
      <c r="K31" s="158">
        <f>Q31-H31</f>
        <v>25317.800000000003</v>
      </c>
      <c r="L31" s="271">
        <f t="shared" si="6"/>
        <v>-0.024401804264193694</v>
      </c>
      <c r="M31" s="295">
        <f t="shared" si="4"/>
        <v>11217.800000000003</v>
      </c>
      <c r="N31" s="129" t="s">
        <v>23</v>
      </c>
      <c r="O31" s="153">
        <f>IF(ISERROR('[20]Récolte_N'!$F$9)=TRUE,"",'[20]Récolte_N'!$F$9)</f>
        <v>13600</v>
      </c>
      <c r="P31" s="153">
        <f t="shared" si="11"/>
        <v>52.27941176470588</v>
      </c>
      <c r="Q31" s="154">
        <f>IF(ISERROR('[20]Récolte_N'!$H$9)=TRUE,"",'[20]Récolte_N'!$H$9)</f>
        <v>71100</v>
      </c>
      <c r="R31" s="225">
        <f>'[21]BT'!$AI187</f>
        <v>45782.2</v>
      </c>
      <c r="S31" s="268">
        <f>E31-Q31</f>
        <v>10600</v>
      </c>
      <c r="T31" s="273">
        <f>C31-O31</f>
        <v>3800</v>
      </c>
      <c r="U31" s="274">
        <f>D31-P31</f>
        <v>-5.325388776200128</v>
      </c>
    </row>
    <row r="32" spans="2:21" ht="12.75">
      <c r="B32" s="121"/>
      <c r="C32" s="167"/>
      <c r="D32" s="167"/>
      <c r="E32" s="54"/>
      <c r="F32" s="168"/>
      <c r="G32" s="169"/>
      <c r="H32" s="60"/>
      <c r="I32" s="170"/>
      <c r="J32" s="171"/>
      <c r="K32" s="172"/>
      <c r="L32" s="29"/>
      <c r="M32" s="276"/>
      <c r="N32" s="129"/>
      <c r="O32" s="173"/>
      <c r="P32" s="173"/>
      <c r="Q32" s="173"/>
      <c r="R32" s="277"/>
      <c r="S32" s="278"/>
      <c r="T32" s="265"/>
      <c r="U32" s="265"/>
    </row>
    <row r="33" spans="2:21" ht="15.75" thickBot="1">
      <c r="B33" s="174" t="s">
        <v>24</v>
      </c>
      <c r="C33" s="175">
        <f>IF(SUM(C12:C31)=0,"",SUM(C12:C31))</f>
        <v>5005907</v>
      </c>
      <c r="D33" s="175">
        <f>IF(OR(C33="",C33=0),"",(E33/C33)*10)</f>
        <v>74.92094543506302</v>
      </c>
      <c r="E33" s="175">
        <f>IF(SUM(E12:E31)=0,"",SUM(E12:E31))</f>
        <v>37504728.52</v>
      </c>
      <c r="F33" s="176">
        <f>IF(SUM(F12:F31)=0,"",SUM(F12:F31))</f>
        <v>36805989.4</v>
      </c>
      <c r="G33" s="177">
        <f>IF(SUM(G12:G31)=0,"",SUM(G12:G31))</f>
        <v>34379870</v>
      </c>
      <c r="H33" s="178">
        <f>IF(SUM(H12:H31)=0,"",SUM(H12:H31))</f>
        <v>34012129.1</v>
      </c>
      <c r="I33" s="179">
        <f>IF(OR(G33=0,G33=""),"",(G33/H33)-1)</f>
        <v>0.01081205175126776</v>
      </c>
      <c r="J33" s="180">
        <f>SUM(J12:J31)</f>
        <v>3124858.52</v>
      </c>
      <c r="K33" s="181">
        <f>SUM(K12:K31)</f>
        <v>2793860.299999999</v>
      </c>
      <c r="L33" s="279">
        <f>J33/K33-1</f>
        <v>0.1184734326193766</v>
      </c>
      <c r="M33" s="280">
        <f>G33-H33</f>
        <v>367740.8999999985</v>
      </c>
      <c r="N33" s="182" t="s">
        <v>24</v>
      </c>
      <c r="O33" s="281">
        <f>IF(SUM(O12:O31)=0,"",SUM(O12:O31))</f>
        <v>4975768</v>
      </c>
      <c r="P33" s="281">
        <f>IF(OR(O33="",O33=0),"",(Q33/O33)*10)</f>
        <v>73.97046928232987</v>
      </c>
      <c r="Q33" s="282">
        <f>IF(SUM(Q12:Q31)=0,"",SUM(Q12:Q31))</f>
        <v>36805989.4</v>
      </c>
      <c r="R33" s="283">
        <f>IF(SUM(R12:R31)=0,"",SUM(R12:R31))</f>
        <v>34012129.1</v>
      </c>
      <c r="S33" s="284">
        <f>E33-Q33</f>
        <v>698739.1200000048</v>
      </c>
      <c r="T33" s="285">
        <f>C33-O33</f>
        <v>30139</v>
      </c>
      <c r="U33" s="286">
        <f>D33-P33</f>
        <v>0.9504761527331453</v>
      </c>
    </row>
    <row r="34" spans="2:10" ht="12.75" thickTop="1">
      <c r="B34" s="185"/>
      <c r="C34" s="186"/>
      <c r="D34" s="186"/>
      <c r="E34" s="186"/>
      <c r="F34" s="186"/>
      <c r="G34" s="186"/>
      <c r="H34" s="188"/>
      <c r="I34" s="189"/>
      <c r="J34" s="190"/>
    </row>
    <row r="35" spans="2:10" ht="15">
      <c r="B35" s="191" t="s">
        <v>45</v>
      </c>
      <c r="C35" s="192">
        <f>O33</f>
        <v>4975768</v>
      </c>
      <c r="D35" s="287">
        <f>IF(OR(C35="",C35=0),"",(E35/C35)*10)</f>
        <v>73.97046928232987</v>
      </c>
      <c r="E35" s="192">
        <f>Q33</f>
        <v>36805989.4</v>
      </c>
      <c r="G35" s="192">
        <f>R33</f>
        <v>34012129.1</v>
      </c>
      <c r="H35" s="188"/>
      <c r="I35" s="189"/>
      <c r="J35" s="190"/>
    </row>
    <row r="36" spans="2:10" ht="12">
      <c r="B36" s="191" t="s">
        <v>46</v>
      </c>
      <c r="C36" s="193"/>
      <c r="D36" s="194"/>
      <c r="E36" s="193"/>
      <c r="G36" s="193"/>
      <c r="H36" s="188"/>
      <c r="I36" s="189"/>
      <c r="J36" s="190"/>
    </row>
    <row r="37" spans="2:10" ht="12">
      <c r="B37" s="191" t="s">
        <v>25</v>
      </c>
      <c r="C37" s="195">
        <f>IF(OR(C33="",C33=0),"",(C33/C35)-1)</f>
        <v>0.006057155397920511</v>
      </c>
      <c r="D37" s="195">
        <f>IF(OR(D33="",D33=0),"",(D33/D35)-1)</f>
        <v>0.01284940006403601</v>
      </c>
      <c r="E37" s="195">
        <f>IF(OR(E33="",E33=0),"",(E33/E35)-1)</f>
        <v>0.01898438627491439</v>
      </c>
      <c r="G37" s="195">
        <f>IF(OR(G33="",G33=0),"",(G33/G35)-1)</f>
        <v>0.01081205175126776</v>
      </c>
      <c r="H37" s="188"/>
      <c r="I37" s="189"/>
      <c r="J37" s="190"/>
    </row>
    <row r="38" ht="11.25" thickBot="1"/>
    <row r="39" spans="2:10" ht="12.75">
      <c r="B39" s="196" t="s">
        <v>0</v>
      </c>
      <c r="C39" s="197" t="s">
        <v>50</v>
      </c>
      <c r="D39" s="198" t="s">
        <v>50</v>
      </c>
      <c r="E39" s="199" t="s">
        <v>50</v>
      </c>
      <c r="F39" s="199" t="s">
        <v>50</v>
      </c>
      <c r="G39" s="200" t="s">
        <v>86</v>
      </c>
      <c r="H39" s="201" t="s">
        <v>87</v>
      </c>
      <c r="I39" s="29"/>
      <c r="J39" s="29"/>
    </row>
    <row r="40" spans="2:10" ht="12">
      <c r="B40" s="121"/>
      <c r="C40" s="202" t="s">
        <v>88</v>
      </c>
      <c r="D40" s="203" t="s">
        <v>88</v>
      </c>
      <c r="E40" s="204" t="s">
        <v>88</v>
      </c>
      <c r="F40" s="204" t="s">
        <v>88</v>
      </c>
      <c r="G40" s="205" t="s">
        <v>89</v>
      </c>
      <c r="H40" s="206" t="s">
        <v>90</v>
      </c>
      <c r="I40" s="29"/>
      <c r="J40" s="29"/>
    </row>
    <row r="41" spans="2:10" ht="12.75">
      <c r="B41" s="121"/>
      <c r="C41" s="207" t="s">
        <v>107</v>
      </c>
      <c r="D41" s="208" t="s">
        <v>108</v>
      </c>
      <c r="E41" s="209" t="s">
        <v>107</v>
      </c>
      <c r="F41" s="209" t="s">
        <v>108</v>
      </c>
      <c r="G41" s="205" t="s">
        <v>91</v>
      </c>
      <c r="H41" s="206" t="s">
        <v>77</v>
      </c>
      <c r="I41" s="29"/>
      <c r="J41" s="29"/>
    </row>
    <row r="42" spans="2:10" ht="12">
      <c r="B42" s="121"/>
      <c r="C42" s="210" t="s">
        <v>92</v>
      </c>
      <c r="D42" s="211" t="s">
        <v>92</v>
      </c>
      <c r="E42" s="212" t="s">
        <v>58</v>
      </c>
      <c r="F42" s="212" t="s">
        <v>58</v>
      </c>
      <c r="G42" s="213" t="s">
        <v>88</v>
      </c>
      <c r="H42" s="214"/>
      <c r="I42" s="29"/>
      <c r="J42" s="29"/>
    </row>
    <row r="43" spans="2:10" ht="12">
      <c r="B43" s="121" t="s">
        <v>8</v>
      </c>
      <c r="C43" s="81">
        <f>'[22]BT'!$AI168</f>
        <v>396683.1</v>
      </c>
      <c r="D43" s="53">
        <f>'[21]BT'!$AD168</f>
        <v>472450.8</v>
      </c>
      <c r="E43" s="215">
        <f>IF(OR(G12="",G12=0),"",C43/G12)</f>
        <v>0.9161272517321015</v>
      </c>
      <c r="F43" s="71">
        <f>IF(OR(H12="",H12=0),"",D43/H12)</f>
        <v>0.8551650287419673</v>
      </c>
      <c r="G43" s="216">
        <f>IF(OR(E43="",E43=0),"",(E43-F43)*100)</f>
        <v>6.096222299013421</v>
      </c>
      <c r="H43" s="188">
        <f>IF(E12="","",(G12/E12))</f>
        <v>0.8483542319749217</v>
      </c>
      <c r="I43" s="29"/>
      <c r="J43" s="29"/>
    </row>
    <row r="44" spans="2:10" ht="12">
      <c r="B44" s="121" t="s">
        <v>31</v>
      </c>
      <c r="C44" s="53">
        <f>'[22]BT'!$AI169</f>
        <v>442945</v>
      </c>
      <c r="D44" s="53">
        <f>'[21]BT'!$AD169</f>
        <v>441538.5</v>
      </c>
      <c r="E44" s="71">
        <f>IF(OR(G13="",G13=0),"",C44/G13)</f>
        <v>0.7237663398692811</v>
      </c>
      <c r="F44" s="71">
        <f>IF(OR(H13="",H13=0),"",D44/H13)</f>
        <v>0.703335190677217</v>
      </c>
      <c r="G44" s="216">
        <f>IF(OR(E44="",E44=0),"",(E44-F44)*100)</f>
        <v>2.0431149192064124</v>
      </c>
      <c r="H44" s="188">
        <f>IF(E13="","",(G13/E13))</f>
        <v>0.7077230859964498</v>
      </c>
      <c r="I44" s="29"/>
      <c r="J44" s="29"/>
    </row>
    <row r="45" spans="2:10" ht="12">
      <c r="B45" s="121" t="s">
        <v>9</v>
      </c>
      <c r="C45" s="53">
        <f>'[22]BT'!$AI170</f>
        <v>1412666.4</v>
      </c>
      <c r="D45" s="53">
        <f>'[21]BT'!$AD170</f>
        <v>1494125.8</v>
      </c>
      <c r="E45" s="71">
        <f aca="true" t="shared" si="12" ref="E45:F62">IF(OR(G14="",G14=0),"",C45/G14)</f>
        <v>0.7981166101694914</v>
      </c>
      <c r="F45" s="71">
        <f t="shared" si="12"/>
        <v>0.7482196101062437</v>
      </c>
      <c r="G45" s="216">
        <f aca="true" t="shared" si="13" ref="G45:G62">IF(OR(E45="",E45=0),"",(E45-F45)*100)</f>
        <v>4.989700006324771</v>
      </c>
      <c r="H45" s="188">
        <f>IF(E14="","",(G14/E14))</f>
        <v>0.9470761031831388</v>
      </c>
      <c r="I45" s="29"/>
      <c r="J45" s="29"/>
    </row>
    <row r="46" spans="2:10" ht="12">
      <c r="B46" s="121" t="s">
        <v>28</v>
      </c>
      <c r="C46" s="53">
        <f>'[22]BT'!$AI171</f>
        <v>337438.6</v>
      </c>
      <c r="D46" s="53">
        <f>'[21]BT'!$AD171</f>
        <v>315530</v>
      </c>
      <c r="E46" s="71">
        <f t="shared" si="12"/>
        <v>0.8652271794871794</v>
      </c>
      <c r="F46" s="71">
        <f t="shared" si="12"/>
        <v>0.8285163169373596</v>
      </c>
      <c r="G46" s="216">
        <f t="shared" si="13"/>
        <v>3.671086254981981</v>
      </c>
      <c r="H46" s="188">
        <f>IF(E15="","",(G15/E15))</f>
        <v>0.920592956283637</v>
      </c>
      <c r="I46" s="29"/>
      <c r="J46" s="29"/>
    </row>
    <row r="47" spans="2:10" ht="12">
      <c r="B47" s="121" t="s">
        <v>10</v>
      </c>
      <c r="C47" s="53">
        <f>'[22]BT'!$AI172</f>
        <v>1857187.6</v>
      </c>
      <c r="D47" s="53">
        <f>'[21]BT'!$AD172</f>
        <v>1800871.2</v>
      </c>
      <c r="E47" s="71">
        <f t="shared" si="12"/>
        <v>0.731176220472441</v>
      </c>
      <c r="F47" s="71">
        <f t="shared" si="12"/>
        <v>0.7329211560959003</v>
      </c>
      <c r="G47" s="216">
        <f t="shared" si="13"/>
        <v>-0.17449356234592317</v>
      </c>
      <c r="H47" s="188">
        <f aca="true" t="shared" si="14" ref="H47:H62">IF(E16="","",(G16/E16))</f>
        <v>0.9767728041839717</v>
      </c>
      <c r="I47" s="29"/>
      <c r="J47" s="29"/>
    </row>
    <row r="48" spans="2:10" ht="12">
      <c r="B48" s="121" t="s">
        <v>11</v>
      </c>
      <c r="C48" s="53">
        <f>'[22]BT'!$AI173</f>
        <v>3733340.5</v>
      </c>
      <c r="D48" s="53">
        <f>'[21]BT'!$AD173</f>
        <v>3755347.8</v>
      </c>
      <c r="E48" s="71">
        <f t="shared" si="12"/>
        <v>0.7943277659574468</v>
      </c>
      <c r="F48" s="71">
        <f t="shared" si="12"/>
        <v>0.803530026612461</v>
      </c>
      <c r="G48" s="216">
        <f t="shared" si="13"/>
        <v>-0.9202260655014172</v>
      </c>
      <c r="H48" s="188">
        <f t="shared" si="14"/>
        <v>0.9303246239113222</v>
      </c>
      <c r="I48" s="29"/>
      <c r="J48" s="29"/>
    </row>
    <row r="49" spans="2:10" ht="12">
      <c r="B49" s="121" t="s">
        <v>12</v>
      </c>
      <c r="C49" s="53">
        <f>'[22]BT'!$AI174</f>
        <v>525742.6</v>
      </c>
      <c r="D49" s="53">
        <f>'[21]BT'!$AD174</f>
        <v>552442.7</v>
      </c>
      <c r="E49" s="71">
        <f t="shared" si="12"/>
        <v>0.9388260714285714</v>
      </c>
      <c r="F49" s="71">
        <f t="shared" si="12"/>
        <v>0.9457233719587986</v>
      </c>
      <c r="G49" s="216">
        <f t="shared" si="13"/>
        <v>-0.6897300530227191</v>
      </c>
      <c r="H49" s="188">
        <f t="shared" si="14"/>
        <v>0.8912939678497533</v>
      </c>
      <c r="I49" s="29"/>
      <c r="J49" s="29"/>
    </row>
    <row r="50" spans="2:10" ht="12">
      <c r="B50" s="121" t="s">
        <v>14</v>
      </c>
      <c r="C50" s="53">
        <f>'[22]BT'!$AI175</f>
        <v>28830.1</v>
      </c>
      <c r="D50" s="53">
        <f>'[21]BT'!$AD175</f>
        <v>33925</v>
      </c>
      <c r="E50" s="71">
        <f t="shared" si="12"/>
        <v>0.9094668769716088</v>
      </c>
      <c r="F50" s="71">
        <f t="shared" si="12"/>
        <v>0.952363574093465</v>
      </c>
      <c r="G50" s="216">
        <f t="shared" si="13"/>
        <v>-4.289669712185617</v>
      </c>
      <c r="H50" s="188">
        <f t="shared" si="14"/>
        <v>0.8212435233160622</v>
      </c>
      <c r="I50" s="29"/>
      <c r="J50" s="29"/>
    </row>
    <row r="51" spans="2:10" ht="12">
      <c r="B51" s="121" t="s">
        <v>27</v>
      </c>
      <c r="C51" s="53">
        <f>'[22]BT'!$AI176</f>
        <v>2676322.3</v>
      </c>
      <c r="D51" s="53">
        <f>'[21]BT'!$AD176</f>
        <v>2592306.9</v>
      </c>
      <c r="E51" s="71">
        <f t="shared" si="12"/>
        <v>0.8450654562677612</v>
      </c>
      <c r="F51" s="71">
        <f t="shared" si="12"/>
        <v>0.8320815284298418</v>
      </c>
      <c r="G51" s="216">
        <f t="shared" si="13"/>
        <v>1.2983927837919351</v>
      </c>
      <c r="H51" s="188">
        <f t="shared" si="14"/>
        <v>0.9473526772360156</v>
      </c>
      <c r="I51" s="29"/>
      <c r="J51" s="29"/>
    </row>
    <row r="52" spans="2:10" ht="12">
      <c r="B52" s="121" t="s">
        <v>15</v>
      </c>
      <c r="C52" s="53">
        <f>'[22]BT'!$AI177</f>
        <v>1025011.9</v>
      </c>
      <c r="D52" s="53">
        <f>'[21]BT'!$AD177</f>
        <v>1272335.3</v>
      </c>
      <c r="E52" s="71">
        <f t="shared" si="12"/>
        <v>0.7884706923076923</v>
      </c>
      <c r="F52" s="71">
        <f t="shared" si="12"/>
        <v>0.7782265673172382</v>
      </c>
      <c r="G52" s="216">
        <f t="shared" si="13"/>
        <v>1.0244124990454129</v>
      </c>
      <c r="H52" s="188">
        <f t="shared" si="14"/>
        <v>0.9116409537166901</v>
      </c>
      <c r="I52" s="29"/>
      <c r="J52" s="29"/>
    </row>
    <row r="53" spans="2:10" ht="12">
      <c r="B53" s="121" t="s">
        <v>29</v>
      </c>
      <c r="C53" s="53">
        <f>'[22]BT'!$AI178</f>
        <v>292853.8</v>
      </c>
      <c r="D53" s="53">
        <f>'[21]BT'!$AD178</f>
        <v>290284.4</v>
      </c>
      <c r="E53" s="71">
        <f t="shared" si="12"/>
        <v>0.9010886153846154</v>
      </c>
      <c r="F53" s="71">
        <f t="shared" si="12"/>
        <v>0.8958684450029736</v>
      </c>
      <c r="G53" s="216">
        <f t="shared" si="13"/>
        <v>0.5220170381641798</v>
      </c>
      <c r="H53" s="188">
        <f t="shared" si="14"/>
        <v>0.9502923976608187</v>
      </c>
      <c r="I53" s="29"/>
      <c r="J53" s="29"/>
    </row>
    <row r="54" spans="2:10" ht="12">
      <c r="B54" s="121" t="s">
        <v>16</v>
      </c>
      <c r="C54" s="53">
        <f>'[22]BT'!$AI179</f>
        <v>1738860.6</v>
      </c>
      <c r="D54" s="53">
        <f>'[21]BT'!$AD179</f>
        <v>1608154.2</v>
      </c>
      <c r="E54" s="71">
        <f t="shared" si="12"/>
        <v>0.9998220990472467</v>
      </c>
      <c r="F54" s="71">
        <f t="shared" si="12"/>
        <v>0.9365955883239395</v>
      </c>
      <c r="G54" s="216">
        <f t="shared" si="13"/>
        <v>6.3226510723307205</v>
      </c>
      <c r="H54" s="188">
        <f t="shared" si="14"/>
        <v>0.7759548018162439</v>
      </c>
      <c r="I54" s="29"/>
      <c r="J54" s="29"/>
    </row>
    <row r="55" spans="2:10" ht="12">
      <c r="B55" s="121" t="s">
        <v>17</v>
      </c>
      <c r="C55" s="53">
        <f>'[22]BT'!$AI180</f>
        <v>2143082.1</v>
      </c>
      <c r="D55" s="53">
        <f>'[21]BT'!$AD180</f>
        <v>1672220.9</v>
      </c>
      <c r="E55" s="71">
        <f t="shared" si="12"/>
        <v>0.8855711157024794</v>
      </c>
      <c r="F55" s="71">
        <f t="shared" si="12"/>
        <v>0.8491913079891338</v>
      </c>
      <c r="G55" s="216">
        <f t="shared" si="13"/>
        <v>3.637980771334559</v>
      </c>
      <c r="H55" s="188">
        <f t="shared" si="14"/>
        <v>0.8431218502692241</v>
      </c>
      <c r="I55" s="29"/>
      <c r="J55" s="29"/>
    </row>
    <row r="56" spans="2:10" ht="12">
      <c r="B56" s="121" t="s">
        <v>18</v>
      </c>
      <c r="C56" s="53">
        <f>'[22]BT'!$AI181</f>
        <v>3282840</v>
      </c>
      <c r="D56" s="53">
        <f>'[21]BT'!$AD181</f>
        <v>3035154.2</v>
      </c>
      <c r="E56" s="71">
        <f t="shared" si="12"/>
        <v>0.683925</v>
      </c>
      <c r="F56" s="71">
        <f t="shared" si="12"/>
        <v>0.6863730993406179</v>
      </c>
      <c r="G56" s="216">
        <f t="shared" si="13"/>
        <v>-0.24480993406178486</v>
      </c>
      <c r="H56" s="188">
        <f t="shared" si="14"/>
        <v>0.9499307342172967</v>
      </c>
      <c r="I56" s="29"/>
      <c r="J56" s="29"/>
    </row>
    <row r="57" spans="2:10" ht="12">
      <c r="B57" s="121" t="s">
        <v>19</v>
      </c>
      <c r="C57" s="53">
        <f>'[22]BT'!$AI182</f>
        <v>1396998.6</v>
      </c>
      <c r="D57" s="53">
        <f>'[21]BT'!$AD182</f>
        <v>1342961.7</v>
      </c>
      <c r="E57" s="71">
        <f t="shared" si="12"/>
        <v>0.7145772890025576</v>
      </c>
      <c r="F57" s="71">
        <f t="shared" si="12"/>
        <v>0.7154381192571868</v>
      </c>
      <c r="G57" s="216">
        <f t="shared" si="13"/>
        <v>-0.08608302546292412</v>
      </c>
      <c r="H57" s="188">
        <f t="shared" si="14"/>
        <v>0.9537469326425376</v>
      </c>
      <c r="I57" s="29"/>
      <c r="J57" s="29"/>
    </row>
    <row r="58" spans="2:10" ht="12">
      <c r="B58" s="121" t="s">
        <v>20</v>
      </c>
      <c r="C58" s="53">
        <f>'[22]BT'!$AI183</f>
        <v>2162779.6</v>
      </c>
      <c r="D58" s="53">
        <f>'[21]BT'!$AD183</f>
        <v>2077618.4</v>
      </c>
      <c r="E58" s="71">
        <f t="shared" si="12"/>
        <v>0.8756192712550608</v>
      </c>
      <c r="F58" s="71">
        <f t="shared" si="12"/>
        <v>0.8578989095497804</v>
      </c>
      <c r="G58" s="216">
        <f t="shared" si="13"/>
        <v>1.7720361705280352</v>
      </c>
      <c r="H58" s="188">
        <f t="shared" si="14"/>
        <v>0.9284101783825516</v>
      </c>
      <c r="I58" s="29"/>
      <c r="J58" s="29"/>
    </row>
    <row r="59" spans="2:10" ht="12">
      <c r="B59" s="121" t="s">
        <v>21</v>
      </c>
      <c r="C59" s="53">
        <f>'[22]BT'!$AI184</f>
        <v>1488435.8</v>
      </c>
      <c r="D59" s="53">
        <f>'[21]BT'!$AD184</f>
        <v>1530524.8</v>
      </c>
      <c r="E59" s="71">
        <f t="shared" si="12"/>
        <v>0.647146</v>
      </c>
      <c r="F59" s="71">
        <f t="shared" si="12"/>
        <v>0.6405528193053841</v>
      </c>
      <c r="G59" s="216">
        <f t="shared" si="13"/>
        <v>0.6593180694615897</v>
      </c>
      <c r="H59" s="188">
        <f>IF(E28="","",(G28/E28))</f>
        <v>0.9920431582596271</v>
      </c>
      <c r="I59" s="29"/>
      <c r="J59" s="29"/>
    </row>
    <row r="60" spans="2:10" ht="12">
      <c r="B60" s="121" t="s">
        <v>30</v>
      </c>
      <c r="C60" s="53">
        <f>'[22]BT'!$AI185</f>
        <v>1103111.1</v>
      </c>
      <c r="D60" s="53">
        <f>'[21]BT'!$AD185</f>
        <v>1070916.6</v>
      </c>
      <c r="E60" s="71">
        <f t="shared" si="12"/>
        <v>0.7936051079136691</v>
      </c>
      <c r="F60" s="71">
        <f t="shared" si="12"/>
        <v>0.8002794545390551</v>
      </c>
      <c r="G60" s="216">
        <f t="shared" si="13"/>
        <v>-0.6674346625386018</v>
      </c>
      <c r="H60" s="188">
        <f>IF(E29="","",(G29/E29))</f>
        <v>0.8419496889631904</v>
      </c>
      <c r="I60" s="29"/>
      <c r="J60" s="29"/>
    </row>
    <row r="61" spans="2:10" ht="12">
      <c r="B61" s="121" t="s">
        <v>22</v>
      </c>
      <c r="C61" s="53">
        <f>'[22]BT'!$AI186</f>
        <v>1025814.9</v>
      </c>
      <c r="D61" s="53">
        <f>'[21]BT'!$AD186</f>
        <v>1193766.8</v>
      </c>
      <c r="E61" s="71">
        <f t="shared" si="12"/>
        <v>0.7224048591549296</v>
      </c>
      <c r="F61" s="71">
        <f>IF(OR(H30="",H30=0),"",D61/H30)</f>
        <v>0.823936369195601</v>
      </c>
      <c r="G61" s="216">
        <f t="shared" si="13"/>
        <v>-10.15315100406714</v>
      </c>
      <c r="H61" s="188">
        <f t="shared" si="14"/>
        <v>0.958960540799719</v>
      </c>
      <c r="I61" s="29"/>
      <c r="J61" s="29"/>
    </row>
    <row r="62" spans="2:10" ht="12">
      <c r="B62" s="121" t="s">
        <v>23</v>
      </c>
      <c r="C62" s="53">
        <f>'[22]BT'!$AI187</f>
        <v>43073.9</v>
      </c>
      <c r="D62" s="53">
        <f>'[21]BT'!$AD187</f>
        <v>41297.6</v>
      </c>
      <c r="E62" s="71">
        <f t="shared" si="12"/>
        <v>0.7556824561403509</v>
      </c>
      <c r="F62" s="71">
        <f t="shared" si="12"/>
        <v>0.9020448995461118</v>
      </c>
      <c r="G62" s="216">
        <f t="shared" si="13"/>
        <v>-14.636244340576088</v>
      </c>
      <c r="H62" s="188">
        <f t="shared" si="14"/>
        <v>0.6976744186046512</v>
      </c>
      <c r="I62" s="29"/>
      <c r="J62" s="29"/>
    </row>
    <row r="63" spans="2:10" ht="12">
      <c r="B63" s="121"/>
      <c r="C63" s="53"/>
      <c r="D63" s="53"/>
      <c r="E63" s="217"/>
      <c r="F63" s="71">
        <f>IF(OR(H32="",H32=0),"",D63/H32)</f>
      </c>
      <c r="G63" s="216"/>
      <c r="H63" s="188"/>
      <c r="I63" s="29"/>
      <c r="J63" s="29"/>
    </row>
    <row r="64" spans="2:10" ht="12.75" thickBot="1">
      <c r="B64" s="218" t="s">
        <v>24</v>
      </c>
      <c r="C64" s="219">
        <f>IF(SUM(C43:C62)=0,"",SUM(C43:C62))</f>
        <v>27114018.500000004</v>
      </c>
      <c r="D64" s="219">
        <f>IF(SUM(D43:D62)=0,"",SUM(D43:D62))</f>
        <v>26593773.6</v>
      </c>
      <c r="E64" s="220">
        <f>IF(OR(G33="",G33=0),"",C64/G33)</f>
        <v>0.788659715699914</v>
      </c>
      <c r="F64" s="221">
        <f>IF(OR(H33="",H33=0),"",D64/H33)</f>
        <v>0.7818908813914858</v>
      </c>
      <c r="G64" s="222">
        <f>IF(OR(E64="",E64=0),"",(E64-F64)*100)</f>
        <v>0.6768834308428229</v>
      </c>
      <c r="H64" s="223">
        <f>IF(E33="","",(G33/E33))</f>
        <v>0.9166809454884169</v>
      </c>
      <c r="I64" s="29"/>
      <c r="J64" s="29"/>
    </row>
    <row r="65" spans="3:10" ht="12.75">
      <c r="C65" s="242"/>
      <c r="D65" s="243"/>
      <c r="E65" s="242"/>
      <c r="F65" s="242"/>
      <c r="G65" s="242"/>
      <c r="H65" s="244"/>
      <c r="I65" s="245"/>
      <c r="J65" s="23" t="s">
        <v>26</v>
      </c>
    </row>
    <row r="66" spans="3:10" ht="13.5" thickBot="1">
      <c r="C66" s="242"/>
      <c r="D66" s="243"/>
      <c r="E66" s="242"/>
      <c r="F66" s="242"/>
      <c r="G66" s="242"/>
      <c r="H66" s="244"/>
      <c r="I66" s="245"/>
      <c r="J66" s="288"/>
    </row>
    <row r="67" spans="2:9" ht="13.5">
      <c r="B67" s="196" t="s">
        <v>0</v>
      </c>
      <c r="C67" s="197" t="s">
        <v>93</v>
      </c>
      <c r="D67" s="199" t="s">
        <v>93</v>
      </c>
      <c r="E67" s="198" t="s">
        <v>93</v>
      </c>
      <c r="F67" s="199" t="s">
        <v>93</v>
      </c>
      <c r="G67" s="200" t="s">
        <v>86</v>
      </c>
      <c r="H67" s="246" t="s">
        <v>94</v>
      </c>
      <c r="I67" s="289" t="s">
        <v>94</v>
      </c>
    </row>
    <row r="68" spans="2:9" ht="13.5">
      <c r="B68" s="121"/>
      <c r="C68" s="247" t="s">
        <v>95</v>
      </c>
      <c r="D68" s="204" t="s">
        <v>95</v>
      </c>
      <c r="E68" s="247" t="s">
        <v>95</v>
      </c>
      <c r="F68" s="204" t="s">
        <v>95</v>
      </c>
      <c r="G68" s="205" t="s">
        <v>89</v>
      </c>
      <c r="H68" s="248" t="s">
        <v>96</v>
      </c>
      <c r="I68" s="290" t="s">
        <v>96</v>
      </c>
    </row>
    <row r="69" spans="2:9" ht="13.5">
      <c r="B69" s="121"/>
      <c r="C69" s="207" t="s">
        <v>107</v>
      </c>
      <c r="D69" s="296" t="s">
        <v>107</v>
      </c>
      <c r="E69" s="250" t="s">
        <v>108</v>
      </c>
      <c r="F69" s="209" t="s">
        <v>108</v>
      </c>
      <c r="G69" s="205"/>
      <c r="H69" s="248" t="s">
        <v>77</v>
      </c>
      <c r="I69" s="290" t="s">
        <v>77</v>
      </c>
    </row>
    <row r="70" spans="2:9" ht="12">
      <c r="B70" s="121"/>
      <c r="C70" s="210" t="s">
        <v>92</v>
      </c>
      <c r="D70" s="212" t="s">
        <v>58</v>
      </c>
      <c r="E70" s="211" t="s">
        <v>92</v>
      </c>
      <c r="F70" s="212" t="s">
        <v>58</v>
      </c>
      <c r="G70" s="213"/>
      <c r="H70" s="214"/>
      <c r="I70" s="291"/>
    </row>
    <row r="71" spans="2:9" ht="12">
      <c r="B71" s="121" t="s">
        <v>8</v>
      </c>
      <c r="C71" s="251">
        <v>46571.2</v>
      </c>
      <c r="D71" s="252">
        <f aca="true" t="shared" si="15" ref="D71:D90">IF(OR(G12="",G12=0),"",C71/G12)</f>
        <v>0.10755473441108544</v>
      </c>
      <c r="E71" s="251">
        <v>64876.8</v>
      </c>
      <c r="F71" s="252">
        <f aca="true" t="shared" si="16" ref="F71:F90">IF(OR(H12="",H12=0),"",E71/H12)</f>
        <v>0.1174310013586322</v>
      </c>
      <c r="G71" s="216">
        <f aca="true" t="shared" si="17" ref="G71:G90">IF(OR(D71="",D71=0),"",(D71-F71)*100)</f>
        <v>-0.9876266947546758</v>
      </c>
      <c r="H71" s="253">
        <f aca="true" t="shared" si="18" ref="H71:H90">IF(G12="","",(C43+C71)/G12)</f>
        <v>1.023681986143187</v>
      </c>
      <c r="I71" s="292">
        <f aca="true" t="shared" si="19" ref="I71:I90">IF(H12="","",(D43+E71)/H12)</f>
        <v>0.9725960301005995</v>
      </c>
    </row>
    <row r="72" spans="2:9" ht="12">
      <c r="B72" s="121" t="s">
        <v>31</v>
      </c>
      <c r="C72" s="251">
        <v>51158.9</v>
      </c>
      <c r="D72" s="72">
        <f t="shared" si="15"/>
        <v>0.08359297385620915</v>
      </c>
      <c r="E72" s="251">
        <v>57257.5</v>
      </c>
      <c r="F72" s="72">
        <f t="shared" si="16"/>
        <v>0.09120657582566583</v>
      </c>
      <c r="G72" s="216">
        <f t="shared" si="17"/>
        <v>-0.7613601969456679</v>
      </c>
      <c r="H72" s="253">
        <f t="shared" si="18"/>
        <v>0.8073593137254902</v>
      </c>
      <c r="I72" s="292">
        <f t="shared" si="19"/>
        <v>0.7945417665028828</v>
      </c>
    </row>
    <row r="73" spans="2:9" ht="12">
      <c r="B73" s="121" t="s">
        <v>9</v>
      </c>
      <c r="C73" s="251">
        <v>81359.5</v>
      </c>
      <c r="D73" s="72">
        <f t="shared" si="15"/>
        <v>0.04596581920903955</v>
      </c>
      <c r="E73" s="251">
        <v>112456.2</v>
      </c>
      <c r="F73" s="72">
        <f t="shared" si="16"/>
        <v>0.05631516042225478</v>
      </c>
      <c r="G73" s="216">
        <f t="shared" si="17"/>
        <v>-1.0349341213215235</v>
      </c>
      <c r="H73" s="253">
        <f t="shared" si="18"/>
        <v>0.8440824293785311</v>
      </c>
      <c r="I73" s="297">
        <f t="shared" si="19"/>
        <v>0.8045347705284985</v>
      </c>
    </row>
    <row r="74" spans="2:9" ht="12">
      <c r="B74" s="121" t="s">
        <v>28</v>
      </c>
      <c r="C74" s="251">
        <v>22919.9</v>
      </c>
      <c r="D74" s="72">
        <f t="shared" si="15"/>
        <v>0.058768974358974366</v>
      </c>
      <c r="E74" s="251">
        <v>32266.4</v>
      </c>
      <c r="F74" s="72">
        <f t="shared" si="16"/>
        <v>0.08472487208451691</v>
      </c>
      <c r="G74" s="216">
        <f t="shared" si="17"/>
        <v>-2.5955897725542547</v>
      </c>
      <c r="H74" s="253">
        <f t="shared" si="18"/>
        <v>0.9239961538461539</v>
      </c>
      <c r="I74" s="297">
        <f t="shared" si="19"/>
        <v>0.9132411890218766</v>
      </c>
    </row>
    <row r="75" spans="2:9" ht="12">
      <c r="B75" s="121" t="s">
        <v>10</v>
      </c>
      <c r="C75" s="251">
        <v>584515.5</v>
      </c>
      <c r="D75" s="72">
        <f t="shared" si="15"/>
        <v>0.2301242125984252</v>
      </c>
      <c r="E75" s="251">
        <v>563279.3</v>
      </c>
      <c r="F75" s="72">
        <f t="shared" si="16"/>
        <v>0.22924422121964608</v>
      </c>
      <c r="G75" s="216">
        <f t="shared" si="17"/>
        <v>0.08799913787791158</v>
      </c>
      <c r="H75" s="253">
        <f t="shared" si="18"/>
        <v>0.9613004330708662</v>
      </c>
      <c r="I75" s="297">
        <f t="shared" si="19"/>
        <v>0.9621653773155463</v>
      </c>
    </row>
    <row r="76" spans="2:9" ht="12">
      <c r="B76" s="121" t="s">
        <v>11</v>
      </c>
      <c r="C76" s="251">
        <v>447104.9</v>
      </c>
      <c r="D76" s="72">
        <f t="shared" si="15"/>
        <v>0.09512870212765957</v>
      </c>
      <c r="E76" s="251">
        <v>400113.4</v>
      </c>
      <c r="F76" s="72">
        <f t="shared" si="16"/>
        <v>0.08561207858031214</v>
      </c>
      <c r="G76" s="216">
        <f t="shared" si="17"/>
        <v>0.9516623547347434</v>
      </c>
      <c r="H76" s="253">
        <f t="shared" si="18"/>
        <v>0.8894564680851064</v>
      </c>
      <c r="I76" s="297">
        <f t="shared" si="19"/>
        <v>0.8891421051927731</v>
      </c>
    </row>
    <row r="77" spans="2:9" ht="12">
      <c r="B77" s="121" t="s">
        <v>12</v>
      </c>
      <c r="C77" s="251">
        <v>23770.3</v>
      </c>
      <c r="D77" s="72">
        <f t="shared" si="15"/>
        <v>0.04244696428571428</v>
      </c>
      <c r="E77" s="251">
        <v>24932.5</v>
      </c>
      <c r="F77" s="72">
        <f t="shared" si="16"/>
        <v>0.04268179844056723</v>
      </c>
      <c r="G77" s="216">
        <f t="shared" si="17"/>
        <v>-0.023483415485294618</v>
      </c>
      <c r="H77" s="253">
        <f t="shared" si="18"/>
        <v>0.9812730357142857</v>
      </c>
      <c r="I77" s="297">
        <f t="shared" si="19"/>
        <v>0.9884051703993659</v>
      </c>
    </row>
    <row r="78" spans="2:9" ht="12">
      <c r="B78" s="121" t="s">
        <v>14</v>
      </c>
      <c r="C78" s="251">
        <v>547.1</v>
      </c>
      <c r="D78" s="72">
        <f t="shared" si="15"/>
        <v>0.017258675078864354</v>
      </c>
      <c r="E78" s="251">
        <v>617.8</v>
      </c>
      <c r="F78" s="72">
        <f t="shared" si="16"/>
        <v>0.017343263554161905</v>
      </c>
      <c r="G78" s="216">
        <f t="shared" si="17"/>
        <v>-0.008458847529755134</v>
      </c>
      <c r="H78" s="253">
        <f t="shared" si="18"/>
        <v>0.9267255520504731</v>
      </c>
      <c r="I78" s="297">
        <f t="shared" si="19"/>
        <v>0.9697068376476269</v>
      </c>
    </row>
    <row r="79" spans="2:9" ht="12">
      <c r="B79" s="121" t="s">
        <v>27</v>
      </c>
      <c r="C79" s="251">
        <v>81090.7</v>
      </c>
      <c r="D79" s="72">
        <f t="shared" si="15"/>
        <v>0.025604894221660877</v>
      </c>
      <c r="E79" s="251">
        <v>86946.9</v>
      </c>
      <c r="F79" s="72">
        <f t="shared" si="16"/>
        <v>0.027908311876281552</v>
      </c>
      <c r="G79" s="216">
        <f t="shared" si="17"/>
        <v>-0.23034176546206758</v>
      </c>
      <c r="H79" s="253">
        <f t="shared" si="18"/>
        <v>0.8706703504894222</v>
      </c>
      <c r="I79" s="297">
        <f t="shared" si="19"/>
        <v>0.8599898403061235</v>
      </c>
    </row>
    <row r="80" spans="2:9" ht="12">
      <c r="B80" s="121" t="s">
        <v>15</v>
      </c>
      <c r="C80" s="251">
        <v>88104</v>
      </c>
      <c r="D80" s="72">
        <f t="shared" si="15"/>
        <v>0.06777230769230769</v>
      </c>
      <c r="E80" s="251">
        <v>107774.3</v>
      </c>
      <c r="F80" s="72">
        <f t="shared" si="16"/>
        <v>0.06592037769762281</v>
      </c>
      <c r="G80" s="216">
        <f t="shared" si="17"/>
        <v>0.18519299946848783</v>
      </c>
      <c r="H80" s="253">
        <f t="shared" si="18"/>
        <v>0.856243</v>
      </c>
      <c r="I80" s="297">
        <f t="shared" si="19"/>
        <v>0.844146945014861</v>
      </c>
    </row>
    <row r="81" spans="2:9" ht="12">
      <c r="B81" s="121" t="s">
        <v>29</v>
      </c>
      <c r="C81" s="251">
        <v>24084.3</v>
      </c>
      <c r="D81" s="72">
        <f t="shared" si="15"/>
        <v>0.07410553846153846</v>
      </c>
      <c r="E81" s="251">
        <v>27504.3</v>
      </c>
      <c r="F81" s="72">
        <f t="shared" si="16"/>
        <v>0.0848830818049309</v>
      </c>
      <c r="G81" s="216">
        <f t="shared" si="17"/>
        <v>-1.077754334339244</v>
      </c>
      <c r="H81" s="253">
        <f t="shared" si="18"/>
        <v>0.9751941538461538</v>
      </c>
      <c r="I81" s="297">
        <f t="shared" si="19"/>
        <v>0.9807515268079045</v>
      </c>
    </row>
    <row r="82" spans="2:9" ht="12">
      <c r="B82" s="121" t="s">
        <v>16</v>
      </c>
      <c r="C82" s="251">
        <v>65198.9</v>
      </c>
      <c r="D82" s="72">
        <f t="shared" si="15"/>
        <v>0.03748851463629203</v>
      </c>
      <c r="E82" s="251">
        <v>61175.2</v>
      </c>
      <c r="F82" s="72">
        <f t="shared" si="16"/>
        <v>0.03562868687271075</v>
      </c>
      <c r="G82" s="216">
        <f t="shared" si="17"/>
        <v>0.1859827763581276</v>
      </c>
      <c r="H82" s="253">
        <f t="shared" si="18"/>
        <v>1.0373106136835386</v>
      </c>
      <c r="I82" s="297">
        <f t="shared" si="19"/>
        <v>0.9722242751966502</v>
      </c>
    </row>
    <row r="83" spans="2:9" ht="12">
      <c r="B83" s="121" t="s">
        <v>17</v>
      </c>
      <c r="C83" s="251">
        <v>215051.4</v>
      </c>
      <c r="D83" s="72">
        <f t="shared" si="15"/>
        <v>0.08886421487603305</v>
      </c>
      <c r="E83" s="251">
        <v>170148.4</v>
      </c>
      <c r="F83" s="72">
        <f t="shared" si="16"/>
        <v>0.08640517670139054</v>
      </c>
      <c r="G83" s="216">
        <f t="shared" si="17"/>
        <v>0.24590381746425055</v>
      </c>
      <c r="H83" s="253">
        <f t="shared" si="18"/>
        <v>0.9744353305785124</v>
      </c>
      <c r="I83" s="297">
        <f t="shared" si="19"/>
        <v>0.9355964846905243</v>
      </c>
    </row>
    <row r="84" spans="2:9" ht="12">
      <c r="B84" s="121" t="s">
        <v>18</v>
      </c>
      <c r="C84" s="251">
        <v>495116.2</v>
      </c>
      <c r="D84" s="72">
        <f t="shared" si="15"/>
        <v>0.10314920833333334</v>
      </c>
      <c r="E84" s="251">
        <v>440445.7</v>
      </c>
      <c r="F84" s="72">
        <f t="shared" si="16"/>
        <v>0.09960287362014357</v>
      </c>
      <c r="G84" s="216">
        <f t="shared" si="17"/>
        <v>0.35463347131897693</v>
      </c>
      <c r="H84" s="253">
        <f t="shared" si="18"/>
        <v>0.7870742083333334</v>
      </c>
      <c r="I84" s="297">
        <f t="shared" si="19"/>
        <v>0.7859759729607615</v>
      </c>
    </row>
    <row r="85" spans="2:9" ht="12">
      <c r="B85" s="121" t="s">
        <v>19</v>
      </c>
      <c r="C85" s="251">
        <v>162608.9</v>
      </c>
      <c r="D85" s="72">
        <f t="shared" si="15"/>
        <v>0.08317590792838875</v>
      </c>
      <c r="E85" s="251">
        <v>145523.6</v>
      </c>
      <c r="F85" s="72">
        <f t="shared" si="16"/>
        <v>0.07752501854039111</v>
      </c>
      <c r="G85" s="216">
        <f t="shared" si="17"/>
        <v>0.565088938799764</v>
      </c>
      <c r="H85" s="253">
        <f t="shared" si="18"/>
        <v>0.7977531969309463</v>
      </c>
      <c r="I85" s="297">
        <f t="shared" si="19"/>
        <v>0.792963137797578</v>
      </c>
    </row>
    <row r="86" spans="2:9" ht="12">
      <c r="B86" s="121" t="s">
        <v>20</v>
      </c>
      <c r="C86" s="251">
        <v>223756.8</v>
      </c>
      <c r="D86" s="72">
        <f t="shared" si="15"/>
        <v>0.0905897975708502</v>
      </c>
      <c r="E86" s="251">
        <v>231843.6</v>
      </c>
      <c r="F86" s="72">
        <f t="shared" si="16"/>
        <v>0.09573383236598958</v>
      </c>
      <c r="G86" s="216">
        <f t="shared" si="17"/>
        <v>-0.5144034795139376</v>
      </c>
      <c r="H86" s="253">
        <f t="shared" si="18"/>
        <v>0.9662090688259108</v>
      </c>
      <c r="I86" s="297">
        <f t="shared" si="19"/>
        <v>0.9536327419157701</v>
      </c>
    </row>
    <row r="87" spans="2:9" ht="12">
      <c r="B87" s="121" t="s">
        <v>21</v>
      </c>
      <c r="C87" s="251">
        <v>488530.4</v>
      </c>
      <c r="D87" s="72">
        <f t="shared" si="15"/>
        <v>0.21240452173913044</v>
      </c>
      <c r="E87" s="251">
        <v>485701.1</v>
      </c>
      <c r="F87" s="72">
        <f t="shared" si="16"/>
        <v>0.20327485640528417</v>
      </c>
      <c r="G87" s="216">
        <f t="shared" si="17"/>
        <v>0.9129665333846265</v>
      </c>
      <c r="H87" s="253">
        <f t="shared" si="18"/>
        <v>0.8595505217391305</v>
      </c>
      <c r="I87" s="297">
        <f t="shared" si="19"/>
        <v>0.8438276757106683</v>
      </c>
    </row>
    <row r="88" spans="2:9" ht="12">
      <c r="B88" s="121" t="s">
        <v>30</v>
      </c>
      <c r="C88" s="251">
        <v>103033.7</v>
      </c>
      <c r="D88" s="72">
        <f t="shared" si="15"/>
        <v>0.07412496402877698</v>
      </c>
      <c r="E88" s="251">
        <v>80819.3</v>
      </c>
      <c r="F88" s="72">
        <f t="shared" si="16"/>
        <v>0.060395016120049175</v>
      </c>
      <c r="G88" s="216">
        <f t="shared" si="17"/>
        <v>1.3729947908727809</v>
      </c>
      <c r="H88" s="253">
        <f t="shared" si="18"/>
        <v>0.8677300719424461</v>
      </c>
      <c r="I88" s="297">
        <f t="shared" si="19"/>
        <v>0.8606744706591043</v>
      </c>
    </row>
    <row r="89" spans="2:9" ht="12">
      <c r="B89" s="121" t="s">
        <v>22</v>
      </c>
      <c r="C89" s="251">
        <v>87345.7</v>
      </c>
      <c r="D89" s="72">
        <f t="shared" si="15"/>
        <v>0.06151105633802817</v>
      </c>
      <c r="E89" s="251">
        <v>94939.3</v>
      </c>
      <c r="F89" s="72">
        <f t="shared" si="16"/>
        <v>0.06552698746184926</v>
      </c>
      <c r="G89" s="216">
        <f t="shared" si="17"/>
        <v>-0.40159311238210926</v>
      </c>
      <c r="H89" s="253">
        <f t="shared" si="18"/>
        <v>0.7839159154929578</v>
      </c>
      <c r="I89" s="297">
        <f t="shared" si="19"/>
        <v>0.8894633566574502</v>
      </c>
    </row>
    <row r="90" spans="2:9" ht="12">
      <c r="B90" s="121" t="s">
        <v>23</v>
      </c>
      <c r="C90" s="251">
        <v>1332.1</v>
      </c>
      <c r="D90" s="72">
        <f t="shared" si="15"/>
        <v>0.02337017543859649</v>
      </c>
      <c r="E90" s="251">
        <v>1221.3</v>
      </c>
      <c r="F90" s="72">
        <f t="shared" si="16"/>
        <v>0.026676306512137905</v>
      </c>
      <c r="G90" s="216">
        <f t="shared" si="17"/>
        <v>-0.3306131073541416</v>
      </c>
      <c r="H90" s="253">
        <f t="shared" si="18"/>
        <v>0.7790526315789473</v>
      </c>
      <c r="I90" s="292">
        <f t="shared" si="19"/>
        <v>0.9287212060582498</v>
      </c>
    </row>
    <row r="91" spans="2:9" ht="12">
      <c r="B91" s="121"/>
      <c r="C91" s="53"/>
      <c r="D91" s="217"/>
      <c r="E91" s="53"/>
      <c r="F91" s="71"/>
      <c r="G91" s="216"/>
      <c r="H91" s="253"/>
      <c r="I91" s="292"/>
    </row>
    <row r="92" spans="2:9" ht="12.75" thickBot="1">
      <c r="B92" s="218" t="s">
        <v>24</v>
      </c>
      <c r="C92" s="219">
        <f>IF(SUM(C71:C90)=0,"",SUM(C71:C90))</f>
        <v>3293200.4</v>
      </c>
      <c r="D92" s="220">
        <f>IF(OR(G33="",G33=0),"",C92/G33)</f>
        <v>0.09578862281910897</v>
      </c>
      <c r="E92" s="219">
        <f>IF(SUM(E71:E90)=0,"",SUM(E71:E90))</f>
        <v>3189842.9</v>
      </c>
      <c r="F92" s="220">
        <f>IF(OR(H33="",H33=0),"",E92/H33)</f>
        <v>0.09378545196689847</v>
      </c>
      <c r="G92" s="222">
        <f>IF(OR(D92="",D92=0),"",(D92-F92)*100)</f>
        <v>0.20031708522104952</v>
      </c>
      <c r="H92" s="254">
        <f>IF(G33="","",(C61+C92)/G33)</f>
        <v>0.12562628363632555</v>
      </c>
      <c r="I92" s="293">
        <f>IF(H33="","",(D61+E92)/H33)</f>
        <v>0.12888371930823936</v>
      </c>
    </row>
    <row r="93" ht="12.75">
      <c r="C93" s="242" t="s">
        <v>97</v>
      </c>
    </row>
    <row r="94" ht="12.75">
      <c r="C94" s="242" t="s">
        <v>98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B1">
      <selection activeCell="B8" sqref="B8"/>
    </sheetView>
  </sheetViews>
  <sheetFormatPr defaultColWidth="12" defaultRowHeight="11.25"/>
  <cols>
    <col min="1" max="1" width="5.66015625" style="23" customWidth="1"/>
    <col min="2" max="2" width="31.332031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98" t="s">
        <v>63</v>
      </c>
    </row>
    <row r="2" spans="1:5" ht="12" thickBot="1">
      <c r="A2" s="23">
        <v>18512</v>
      </c>
      <c r="B2" s="255"/>
      <c r="E2" s="101"/>
    </row>
    <row r="3" ht="15" customHeight="1" hidden="1">
      <c r="A3" s="23">
        <v>31465</v>
      </c>
    </row>
    <row r="4" spans="1:5" s="40" customFormat="1" ht="15" customHeight="1" hidden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106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21" ht="16.5" thickTop="1">
      <c r="A8" s="23">
        <v>16914</v>
      </c>
      <c r="B8" s="110" t="s">
        <v>0</v>
      </c>
      <c r="C8" s="111" t="s">
        <v>1</v>
      </c>
      <c r="D8" s="112"/>
      <c r="E8" s="112"/>
      <c r="F8" s="113"/>
      <c r="G8" s="114" t="s">
        <v>49</v>
      </c>
      <c r="H8" s="114" t="s">
        <v>44</v>
      </c>
      <c r="I8" s="115"/>
      <c r="J8" s="116" t="s">
        <v>65</v>
      </c>
      <c r="K8" s="116"/>
      <c r="L8" s="256" t="s">
        <v>66</v>
      </c>
      <c r="M8" s="257" t="s">
        <v>67</v>
      </c>
      <c r="N8" s="117" t="s">
        <v>0</v>
      </c>
      <c r="O8" s="118"/>
      <c r="P8" s="119" t="s">
        <v>1</v>
      </c>
      <c r="Q8" s="120"/>
      <c r="R8" s="114" t="s">
        <v>44</v>
      </c>
      <c r="S8" s="258" t="s">
        <v>68</v>
      </c>
      <c r="T8" s="258" t="s">
        <v>69</v>
      </c>
      <c r="U8" s="258" t="s">
        <v>70</v>
      </c>
    </row>
    <row r="9" spans="1:21" ht="12.75">
      <c r="A9" s="23">
        <v>7818</v>
      </c>
      <c r="B9" s="121"/>
      <c r="C9" s="122" t="s">
        <v>49</v>
      </c>
      <c r="D9" s="123" t="s">
        <v>49</v>
      </c>
      <c r="E9" s="123" t="s">
        <v>49</v>
      </c>
      <c r="F9" s="124" t="s">
        <v>47</v>
      </c>
      <c r="G9" s="125" t="s">
        <v>50</v>
      </c>
      <c r="H9" s="125" t="s">
        <v>50</v>
      </c>
      <c r="I9" s="126" t="s">
        <v>71</v>
      </c>
      <c r="J9" s="127"/>
      <c r="K9" s="128"/>
      <c r="L9" s="139" t="s">
        <v>72</v>
      </c>
      <c r="M9" s="259" t="s">
        <v>73</v>
      </c>
      <c r="N9" s="129" t="s">
        <v>74</v>
      </c>
      <c r="O9" s="130"/>
      <c r="P9" s="131"/>
      <c r="Q9" s="132"/>
      <c r="R9" s="125" t="s">
        <v>50</v>
      </c>
      <c r="S9" s="260" t="s">
        <v>75</v>
      </c>
      <c r="T9" s="260" t="s">
        <v>75</v>
      </c>
      <c r="U9" s="260" t="s">
        <v>75</v>
      </c>
    </row>
    <row r="10" spans="1:21" ht="12" customHeight="1">
      <c r="A10" s="23">
        <v>30702</v>
      </c>
      <c r="B10" s="121"/>
      <c r="C10" s="133" t="s">
        <v>2</v>
      </c>
      <c r="D10" s="134" t="s">
        <v>3</v>
      </c>
      <c r="E10" s="135" t="s">
        <v>4</v>
      </c>
      <c r="F10" s="136" t="s">
        <v>4</v>
      </c>
      <c r="G10" s="132" t="s">
        <v>76</v>
      </c>
      <c r="H10" s="132" t="s">
        <v>76</v>
      </c>
      <c r="I10" s="137" t="s">
        <v>77</v>
      </c>
      <c r="J10" s="138" t="s">
        <v>78</v>
      </c>
      <c r="K10" s="138" t="s">
        <v>79</v>
      </c>
      <c r="L10" s="261" t="s">
        <v>80</v>
      </c>
      <c r="M10" s="261" t="s">
        <v>80</v>
      </c>
      <c r="N10" s="129" t="s">
        <v>81</v>
      </c>
      <c r="O10" s="140" t="s">
        <v>2</v>
      </c>
      <c r="P10" s="141" t="s">
        <v>3</v>
      </c>
      <c r="Q10" s="140" t="s">
        <v>4</v>
      </c>
      <c r="R10" s="132" t="s">
        <v>76</v>
      </c>
      <c r="S10" s="260" t="s">
        <v>82</v>
      </c>
      <c r="T10" s="262" t="s">
        <v>83</v>
      </c>
      <c r="U10" s="262" t="s">
        <v>84</v>
      </c>
    </row>
    <row r="11" spans="1:21" ht="12">
      <c r="A11" s="23">
        <v>31458</v>
      </c>
      <c r="B11" s="142"/>
      <c r="C11" s="143" t="s">
        <v>5</v>
      </c>
      <c r="D11" s="144" t="s">
        <v>6</v>
      </c>
      <c r="E11" s="145" t="s">
        <v>7</v>
      </c>
      <c r="F11" s="146" t="s">
        <v>7</v>
      </c>
      <c r="G11" s="147" t="s">
        <v>55</v>
      </c>
      <c r="H11" s="147" t="s">
        <v>85</v>
      </c>
      <c r="I11" s="148"/>
      <c r="J11" s="149"/>
      <c r="K11" s="150"/>
      <c r="M11" s="263"/>
      <c r="N11" s="151"/>
      <c r="O11" s="147" t="s">
        <v>5</v>
      </c>
      <c r="P11" s="144" t="s">
        <v>6</v>
      </c>
      <c r="Q11" s="147" t="s">
        <v>7</v>
      </c>
      <c r="R11" s="147" t="s">
        <v>85</v>
      </c>
      <c r="S11" s="264"/>
      <c r="T11" s="265"/>
      <c r="U11" s="265"/>
    </row>
    <row r="12" spans="1:21" ht="13.5" customHeight="1">
      <c r="A12" s="23">
        <v>60665</v>
      </c>
      <c r="B12" s="152" t="s">
        <v>8</v>
      </c>
      <c r="C12" s="153">
        <f>IF(ISERROR('[51]Récolte_N'!$F$18)=TRUE,"",'[51]Récolte_N'!$F$18)</f>
        <v>328675</v>
      </c>
      <c r="D12" s="153">
        <f aca="true" t="shared" si="0" ref="D12:D31">IF(OR(C12="",C12=0),"",(E12/C12)*10)</f>
        <v>102.5709287289876</v>
      </c>
      <c r="E12" s="154">
        <f>IF(ISERROR('[51]Récolte_N'!$H$18)=TRUE,"",'[51]Récolte_N'!$H$18)</f>
        <v>3371250</v>
      </c>
      <c r="F12" s="154">
        <f>Q12</f>
        <v>2299640</v>
      </c>
      <c r="G12" s="225">
        <f>IF(ISERROR('[51]Récolte_N'!$I$18)=TRUE,"",'[51]Récolte_N'!$I$18)</f>
        <v>3117850</v>
      </c>
      <c r="H12" s="225">
        <f>R12</f>
        <v>2021176.9</v>
      </c>
      <c r="I12" s="156">
        <f>IF(OR(H12=0,H12=""),"",(G12/H12)-1)</f>
        <v>0.5425913486345506</v>
      </c>
      <c r="J12" s="157">
        <f>E12-G12</f>
        <v>253400</v>
      </c>
      <c r="K12" s="158">
        <f>Q12-H12</f>
        <v>278463.1000000001</v>
      </c>
      <c r="L12" s="266">
        <f>J12/K12-1</f>
        <v>-0.09000510301005804</v>
      </c>
      <c r="M12" s="267">
        <f>G12-H12</f>
        <v>1096673.1</v>
      </c>
      <c r="N12" s="160" t="s">
        <v>8</v>
      </c>
      <c r="O12" s="153">
        <f>IF(ISERROR('[1]Récolte_N'!$F$18)=TRUE,"",'[1]Récolte_N'!$F$18)</f>
        <v>317355</v>
      </c>
      <c r="P12" s="153">
        <f aca="true" t="shared" si="1" ref="P12:P31">IF(OR(O12="",O12=0),"",(Q12/O12)*10)</f>
        <v>72.46269950055931</v>
      </c>
      <c r="Q12" s="154">
        <f>IF(ISERROR('[1]Récolte_N'!$H$18)=TRUE,"",'[1]Récolte_N'!$H$18)</f>
        <v>2299640</v>
      </c>
      <c r="R12" s="225">
        <f>'[21]MA'!$AI168</f>
        <v>2021176.9</v>
      </c>
      <c r="S12" s="268">
        <f>E12-Q12</f>
        <v>1071610</v>
      </c>
      <c r="T12" s="269">
        <f aca="true" t="shared" si="2" ref="T12:U14">C12-O12</f>
        <v>11320</v>
      </c>
      <c r="U12" s="270">
        <f t="shared" si="2"/>
        <v>30.108229228428286</v>
      </c>
    </row>
    <row r="13" spans="1:21" ht="13.5" customHeight="1">
      <c r="A13" s="23">
        <v>7280</v>
      </c>
      <c r="B13" s="161" t="s">
        <v>31</v>
      </c>
      <c r="C13" s="153">
        <f>IF(ISERROR('[52]Récolte_N'!$F$18)=TRUE,"",'[52]Récolte_N'!$F$18)</f>
        <v>59150</v>
      </c>
      <c r="D13" s="153">
        <f t="shared" si="0"/>
        <v>100.2704987320372</v>
      </c>
      <c r="E13" s="154">
        <f>IF(ISERROR('[52]Récolte_N'!$H$18)=TRUE,"",'[52]Récolte_N'!$H$18)</f>
        <v>593100</v>
      </c>
      <c r="F13" s="154">
        <f>Q13</f>
        <v>453142</v>
      </c>
      <c r="G13" s="225">
        <f>IF(ISERROR('[52]Récolte_N'!$I$18)=TRUE,"",'[52]Récolte_N'!$I$18)</f>
        <v>460000</v>
      </c>
      <c r="H13" s="225">
        <f>R13</f>
        <v>349400</v>
      </c>
      <c r="I13" s="156">
        <f>IF(OR(H13=0,H13=""),"",(G13/H13)-1)</f>
        <v>0.316542644533486</v>
      </c>
      <c r="J13" s="157">
        <f aca="true" t="shared" si="3" ref="J13:J31">E13-G13</f>
        <v>133100</v>
      </c>
      <c r="K13" s="158">
        <f>Q13-H13</f>
        <v>103742</v>
      </c>
      <c r="L13" s="271">
        <f>J13/K13-1</f>
        <v>0.28299049565267675</v>
      </c>
      <c r="M13" s="272">
        <f>G13-H13</f>
        <v>110600</v>
      </c>
      <c r="N13" s="162" t="s">
        <v>31</v>
      </c>
      <c r="O13" s="153">
        <f>IF(ISERROR('[2]Récolte_N'!$F$18)=TRUE,"",'[2]Récolte_N'!$F$18)</f>
        <v>54100</v>
      </c>
      <c r="P13" s="153">
        <f t="shared" si="1"/>
        <v>83.76007393715342</v>
      </c>
      <c r="Q13" s="154">
        <f>IF(ISERROR('[2]Récolte_N'!$H$18)=TRUE,"",'[2]Récolte_N'!$H$18)</f>
        <v>453142</v>
      </c>
      <c r="R13" s="225">
        <f>'[21]MA'!$AI169</f>
        <v>349400</v>
      </c>
      <c r="S13" s="268">
        <f>E13-Q13</f>
        <v>139958</v>
      </c>
      <c r="T13" s="273">
        <f t="shared" si="2"/>
        <v>5050</v>
      </c>
      <c r="U13" s="274">
        <f t="shared" si="2"/>
        <v>16.510424794883775</v>
      </c>
    </row>
    <row r="14" spans="1:21" ht="13.5" customHeight="1">
      <c r="A14" s="23">
        <v>17376</v>
      </c>
      <c r="B14" s="161" t="s">
        <v>9</v>
      </c>
      <c r="C14" s="153">
        <f>IF(ISERROR('[53]Récolte_N'!$F$18)=TRUE,"",'[53]Récolte_N'!$F$18)</f>
        <v>57700</v>
      </c>
      <c r="D14" s="153">
        <f t="shared" si="0"/>
        <v>107.67417677642982</v>
      </c>
      <c r="E14" s="154">
        <f>IF(ISERROR('[53]Récolte_N'!$H$18)=TRUE,"",'[53]Récolte_N'!$H$18)</f>
        <v>621280</v>
      </c>
      <c r="F14" s="163">
        <f>Q14</f>
        <v>434740</v>
      </c>
      <c r="G14" s="225">
        <f>IF(ISERROR('[53]Récolte_N'!$I$18)=TRUE,"",'[53]Récolte_N'!$I$18)</f>
        <v>590000</v>
      </c>
      <c r="H14" s="226">
        <f>R14</f>
        <v>369283.5</v>
      </c>
      <c r="I14" s="156">
        <f aca="true" t="shared" si="4" ref="I14:I31">IF(OR(H14=0,H14=""),"",(G14/H14)-1)</f>
        <v>0.5976884967782206</v>
      </c>
      <c r="J14" s="157">
        <f>E14-G14</f>
        <v>31280</v>
      </c>
      <c r="K14" s="165">
        <f>Q14-H14</f>
        <v>65456.5</v>
      </c>
      <c r="L14" s="271">
        <f>J14/K14-1</f>
        <v>-0.5221253809782069</v>
      </c>
      <c r="M14" s="275">
        <f>(G14+G15)-H14</f>
        <v>525716.5</v>
      </c>
      <c r="N14" s="129" t="s">
        <v>9</v>
      </c>
      <c r="O14" s="153">
        <f>IF(ISERROR('[3]Récolte_N'!$F$18)=TRUE,"",'[3]Récolte_N'!$F$18)</f>
        <v>55800</v>
      </c>
      <c r="P14" s="153">
        <f t="shared" si="1"/>
        <v>77.91039426523297</v>
      </c>
      <c r="Q14" s="154">
        <f>IF(ISERROR('[3]Récolte_N'!$H$18)=TRUE,"",'[3]Récolte_N'!$H$18)</f>
        <v>434740</v>
      </c>
      <c r="R14" s="225">
        <f>'[21]MA'!$AI170</f>
        <v>369283.5</v>
      </c>
      <c r="S14" s="268">
        <f>E14-Q14</f>
        <v>186540</v>
      </c>
      <c r="T14" s="273">
        <f t="shared" si="2"/>
        <v>1900</v>
      </c>
      <c r="U14" s="274">
        <f t="shared" si="2"/>
        <v>29.76378251119685</v>
      </c>
    </row>
    <row r="15" spans="1:21" ht="13.5" customHeight="1">
      <c r="A15" s="23">
        <v>26391</v>
      </c>
      <c r="B15" s="161" t="s">
        <v>28</v>
      </c>
      <c r="C15" s="153">
        <f>IF(ISERROR('[54]Récolte_N'!$F$18)=TRUE,"",'[54]Récolte_N'!$F$18)</f>
        <v>33000</v>
      </c>
      <c r="D15" s="153">
        <f t="shared" si="0"/>
        <v>105</v>
      </c>
      <c r="E15" s="154">
        <f>IF(ISERROR('[54]Récolte_N'!$H$18)=TRUE,"",'[54]Récolte_N'!$H$18)</f>
        <v>346500</v>
      </c>
      <c r="F15" s="163">
        <f aca="true" t="shared" si="5" ref="F15:F30">Q15</f>
        <v>252000</v>
      </c>
      <c r="G15" s="225">
        <f>IF(ISERROR('[54]Récolte_N'!$I$18)=TRUE,"",'[54]Récolte_N'!$I$18)</f>
        <v>305000</v>
      </c>
      <c r="H15" s="226">
        <f aca="true" t="shared" si="6" ref="H15:H30">R15</f>
        <v>215095.7</v>
      </c>
      <c r="I15" s="156">
        <f t="shared" si="4"/>
        <v>0.4179734880799568</v>
      </c>
      <c r="J15" s="157">
        <f t="shared" si="3"/>
        <v>41500</v>
      </c>
      <c r="K15" s="165">
        <f aca="true" t="shared" si="7" ref="K15:K29">Q15-H15</f>
        <v>36904.29999999999</v>
      </c>
      <c r="L15" s="271">
        <f>J15/K15-1</f>
        <v>0.12453020379738988</v>
      </c>
      <c r="M15" s="275">
        <f aca="true" t="shared" si="8" ref="M15:M30">(G15+G16)-H15</f>
        <v>275304.3</v>
      </c>
      <c r="N15" s="129" t="s">
        <v>28</v>
      </c>
      <c r="O15" s="153">
        <f>IF(ISERROR('[4]Récolte_N'!$F$18)=TRUE,"",'[4]Récolte_N'!$F$18)</f>
        <v>31500</v>
      </c>
      <c r="P15" s="153">
        <f t="shared" si="1"/>
        <v>80</v>
      </c>
      <c r="Q15" s="154">
        <f>IF(ISERROR('[4]Récolte_N'!$H$18)=TRUE,"",'[4]Récolte_N'!$H$18)</f>
        <v>252000</v>
      </c>
      <c r="R15" s="225">
        <f>'[21]MA'!$AI171</f>
        <v>215095.7</v>
      </c>
      <c r="S15" s="268"/>
      <c r="T15" s="273"/>
      <c r="U15" s="274"/>
    </row>
    <row r="16" spans="1:21" ht="13.5" customHeight="1">
      <c r="A16" s="23">
        <v>19136</v>
      </c>
      <c r="B16" s="161" t="s">
        <v>10</v>
      </c>
      <c r="C16" s="153">
        <f>IF(ISERROR('[55]Récolte_N'!$F$18)=TRUE,"",'[55]Récolte_N'!$F$18)</f>
        <v>18000</v>
      </c>
      <c r="D16" s="153">
        <f t="shared" si="0"/>
        <v>103</v>
      </c>
      <c r="E16" s="154">
        <f>IF(ISERROR('[55]Récolte_N'!$H$18)=TRUE,"",'[55]Récolte_N'!$H$18)</f>
        <v>185400</v>
      </c>
      <c r="F16" s="163">
        <f t="shared" si="5"/>
        <v>186000</v>
      </c>
      <c r="G16" s="225">
        <f>IF(ISERROR('[55]Récolte_N'!$I$18)=TRUE,"",'[55]Récolte_N'!$I$18)</f>
        <v>185400</v>
      </c>
      <c r="H16" s="226">
        <f t="shared" si="6"/>
        <v>179270.6</v>
      </c>
      <c r="I16" s="156">
        <f t="shared" si="4"/>
        <v>0.03419077082354827</v>
      </c>
      <c r="J16" s="157">
        <f t="shared" si="3"/>
        <v>0</v>
      </c>
      <c r="K16" s="165">
        <f t="shared" si="7"/>
        <v>6729.399999999994</v>
      </c>
      <c r="L16" s="271">
        <f aca="true" t="shared" si="9" ref="L16:L31">J16/K16-1</f>
        <v>-1</v>
      </c>
      <c r="M16" s="275">
        <f t="shared" si="8"/>
        <v>412129.4</v>
      </c>
      <c r="N16" s="129" t="s">
        <v>10</v>
      </c>
      <c r="O16" s="153">
        <f>IF(ISERROR('[5]Récolte_N'!$F$18)=TRUE,"",'[5]Récolte_N'!$F$18)</f>
        <v>20000</v>
      </c>
      <c r="P16" s="153">
        <f t="shared" si="1"/>
        <v>93</v>
      </c>
      <c r="Q16" s="154">
        <f>IF(ISERROR('[5]Récolte_N'!$H$18)=TRUE,"",'[5]Récolte_N'!$H$18)</f>
        <v>186000</v>
      </c>
      <c r="R16" s="225">
        <f>'[21]MA'!$AI172</f>
        <v>179270.6</v>
      </c>
      <c r="S16" s="268">
        <f aca="true" t="shared" si="10" ref="S16:S21">E16-Q16</f>
        <v>-600</v>
      </c>
      <c r="T16" s="273">
        <f aca="true" t="shared" si="11" ref="T16:U21">C16-O16</f>
        <v>-2000</v>
      </c>
      <c r="U16" s="274">
        <f t="shared" si="11"/>
        <v>10</v>
      </c>
    </row>
    <row r="17" spans="1:21" ht="13.5" customHeight="1">
      <c r="A17" s="23">
        <v>1790</v>
      </c>
      <c r="B17" s="161" t="s">
        <v>11</v>
      </c>
      <c r="C17" s="153">
        <f>IF(ISERROR('[56]Récolte_N'!$F$18)=TRUE,"",'[56]Récolte_N'!$F$18)</f>
        <v>42700</v>
      </c>
      <c r="D17" s="153">
        <f t="shared" si="0"/>
        <v>100.23419203747073</v>
      </c>
      <c r="E17" s="154">
        <f>IF(ISERROR('[56]Récolte_N'!$H$18)=TRUE,"",'[56]Récolte_N'!$H$18)</f>
        <v>428000</v>
      </c>
      <c r="F17" s="163">
        <f t="shared" si="5"/>
        <v>490300</v>
      </c>
      <c r="G17" s="225">
        <f>IF(ISERROR('[56]Récolte_N'!$I$18)=TRUE,"",'[56]Récolte_N'!$I$18)</f>
        <v>406000</v>
      </c>
      <c r="H17" s="226">
        <f t="shared" si="6"/>
        <v>443079.3</v>
      </c>
      <c r="I17" s="156">
        <f t="shared" si="4"/>
        <v>-0.08368547120120484</v>
      </c>
      <c r="J17" s="157">
        <f t="shared" si="3"/>
        <v>22000</v>
      </c>
      <c r="K17" s="165">
        <f t="shared" si="7"/>
        <v>47220.70000000001</v>
      </c>
      <c r="L17" s="271">
        <f t="shared" si="9"/>
        <v>-0.5341026287200318</v>
      </c>
      <c r="M17" s="275">
        <f t="shared" si="8"/>
        <v>1262920.7</v>
      </c>
      <c r="N17" s="129" t="s">
        <v>11</v>
      </c>
      <c r="O17" s="153">
        <f>IF(ISERROR('[6]Récolte_N'!$F$18)=TRUE,"",'[6]Récolte_N'!$F$18)</f>
        <v>54300</v>
      </c>
      <c r="P17" s="153">
        <f t="shared" si="1"/>
        <v>90.29465930018416</v>
      </c>
      <c r="Q17" s="154">
        <f>IF(ISERROR('[6]Récolte_N'!$H$18)=TRUE,"",'[6]Récolte_N'!$H$18)</f>
        <v>490300</v>
      </c>
      <c r="R17" s="225">
        <f>'[21]MA'!$AI173</f>
        <v>443079.3</v>
      </c>
      <c r="S17" s="268">
        <f t="shared" si="10"/>
        <v>-62300</v>
      </c>
      <c r="T17" s="273">
        <f t="shared" si="11"/>
        <v>-11600</v>
      </c>
      <c r="U17" s="274">
        <f t="shared" si="11"/>
        <v>9.93953273728657</v>
      </c>
    </row>
    <row r="18" spans="1:21" ht="13.5" customHeight="1">
      <c r="A18" s="23" t="s">
        <v>13</v>
      </c>
      <c r="B18" s="161" t="s">
        <v>12</v>
      </c>
      <c r="C18" s="153">
        <f>IF(ISERROR('[57]Récolte_N'!$F$18)=TRUE,"",'[57]Récolte_N'!$F$18)</f>
        <v>131500</v>
      </c>
      <c r="D18" s="153">
        <f t="shared" si="0"/>
        <v>103.4828897338403</v>
      </c>
      <c r="E18" s="154">
        <f>IF(ISERROR('[57]Récolte_N'!$H$18)=TRUE,"",'[57]Récolte_N'!$H$18)</f>
        <v>1360800</v>
      </c>
      <c r="F18" s="163">
        <f t="shared" si="5"/>
        <v>1014000</v>
      </c>
      <c r="G18" s="225">
        <f>IF(ISERROR('[57]Récolte_N'!$I$18)=TRUE,"",'[57]Récolte_N'!$I$18)</f>
        <v>1300000</v>
      </c>
      <c r="H18" s="226">
        <f t="shared" si="6"/>
        <v>960777.6</v>
      </c>
      <c r="I18" s="156">
        <f t="shared" si="4"/>
        <v>0.3530706794163394</v>
      </c>
      <c r="J18" s="157">
        <f t="shared" si="3"/>
        <v>60800</v>
      </c>
      <c r="K18" s="165">
        <f t="shared" si="7"/>
        <v>53222.40000000002</v>
      </c>
      <c r="L18" s="271">
        <f t="shared" si="9"/>
        <v>0.14237614237614182</v>
      </c>
      <c r="M18" s="275">
        <f t="shared" si="8"/>
        <v>370922.4</v>
      </c>
      <c r="N18" s="129" t="s">
        <v>12</v>
      </c>
      <c r="O18" s="153">
        <f>IF(ISERROR('[7]Récolte_N'!$F$18)=TRUE,"",'[7]Récolte_N'!$F$18)</f>
        <v>123500</v>
      </c>
      <c r="P18" s="153">
        <f t="shared" si="1"/>
        <v>82.10526315789474</v>
      </c>
      <c r="Q18" s="154">
        <f>IF(ISERROR('[7]Récolte_N'!$H$18)=TRUE,"",'[7]Récolte_N'!$H$18)</f>
        <v>1014000</v>
      </c>
      <c r="R18" s="225">
        <f>'[21]MA'!$AI174</f>
        <v>960777.6</v>
      </c>
      <c r="S18" s="268">
        <f t="shared" si="10"/>
        <v>346800</v>
      </c>
      <c r="T18" s="273">
        <f t="shared" si="11"/>
        <v>8000</v>
      </c>
      <c r="U18" s="274">
        <f t="shared" si="11"/>
        <v>21.377626575945555</v>
      </c>
    </row>
    <row r="19" spans="1:21" ht="13.5" customHeight="1">
      <c r="A19" s="23" t="s">
        <v>13</v>
      </c>
      <c r="B19" s="161" t="s">
        <v>14</v>
      </c>
      <c r="C19" s="153">
        <f>IF(ISERROR('[58]Récolte_N'!$F$18)=TRUE,"",'[58]Récolte_N'!$F$18)</f>
        <v>5350</v>
      </c>
      <c r="D19" s="153">
        <f t="shared" si="0"/>
        <v>79.4392523364486</v>
      </c>
      <c r="E19" s="154">
        <f>IF(ISERROR('[58]Récolte_N'!$H$18)=TRUE,"",'[58]Récolte_N'!$H$18)</f>
        <v>42500</v>
      </c>
      <c r="F19" s="163">
        <f t="shared" si="5"/>
        <v>50000</v>
      </c>
      <c r="G19" s="225">
        <f>IF(ISERROR('[58]Récolte_N'!$I$18)=TRUE,"",'[58]Récolte_N'!$I$18)</f>
        <v>31700</v>
      </c>
      <c r="H19" s="226">
        <f t="shared" si="6"/>
        <v>31446.2</v>
      </c>
      <c r="I19" s="156">
        <f t="shared" si="4"/>
        <v>0.008070927488853963</v>
      </c>
      <c r="J19" s="157">
        <f t="shared" si="3"/>
        <v>10800</v>
      </c>
      <c r="K19" s="165">
        <f t="shared" si="7"/>
        <v>18553.8</v>
      </c>
      <c r="L19" s="271">
        <f t="shared" si="9"/>
        <v>-0.4179089997736313</v>
      </c>
      <c r="M19" s="275">
        <f t="shared" si="8"/>
        <v>518253.8</v>
      </c>
      <c r="N19" s="129" t="s">
        <v>14</v>
      </c>
      <c r="O19" s="153">
        <f>IF(ISERROR('[8]Récolte_N'!$F$18)=TRUE,"",'[8]Récolte_N'!$F$18)</f>
        <v>5900</v>
      </c>
      <c r="P19" s="153">
        <f t="shared" si="1"/>
        <v>84.74576271186442</v>
      </c>
      <c r="Q19" s="154">
        <f>IF(ISERROR('[8]Récolte_N'!$H$18)=TRUE,"",'[8]Récolte_N'!$H$18)</f>
        <v>50000</v>
      </c>
      <c r="R19" s="225">
        <f>'[21]MA'!$AI175</f>
        <v>31446.2</v>
      </c>
      <c r="S19" s="268">
        <f t="shared" si="10"/>
        <v>-7500</v>
      </c>
      <c r="T19" s="273">
        <f t="shared" si="11"/>
        <v>-550</v>
      </c>
      <c r="U19" s="274">
        <f t="shared" si="11"/>
        <v>-5.306510375415812</v>
      </c>
    </row>
    <row r="20" spans="1:21" ht="13.5" customHeight="1">
      <c r="A20" s="23" t="s">
        <v>13</v>
      </c>
      <c r="B20" s="161" t="s">
        <v>27</v>
      </c>
      <c r="C20" s="153">
        <f>IF(ISERROR('[59]Récolte_N'!$F$18)=TRUE,"",'[59]Récolte_N'!$F$18)</f>
        <v>53230</v>
      </c>
      <c r="D20" s="153">
        <f>IF(OR(C20="",C20=0),"",(E20/C20)*10)</f>
        <v>99.40634980274281</v>
      </c>
      <c r="E20" s="154">
        <f>IF(ISERROR('[59]Récolte_N'!$H$18)=TRUE,"",'[59]Récolte_N'!$H$18)</f>
        <v>529140</v>
      </c>
      <c r="F20" s="163">
        <f t="shared" si="5"/>
        <v>391185</v>
      </c>
      <c r="G20" s="225">
        <f>IF(ISERROR('[59]Récolte_N'!$I$18)=TRUE,"",'[59]Récolte_N'!$I$18)</f>
        <v>518000</v>
      </c>
      <c r="H20" s="226">
        <f t="shared" si="6"/>
        <v>349314.7</v>
      </c>
      <c r="I20" s="156">
        <f t="shared" si="4"/>
        <v>0.48290352510215007</v>
      </c>
      <c r="J20" s="157">
        <f t="shared" si="3"/>
        <v>11140</v>
      </c>
      <c r="K20" s="165">
        <f t="shared" si="7"/>
        <v>41870.29999999999</v>
      </c>
      <c r="L20" s="271">
        <f t="shared" si="9"/>
        <v>-0.7339402870292306</v>
      </c>
      <c r="M20" s="275">
        <f t="shared" si="8"/>
        <v>378685.3</v>
      </c>
      <c r="N20" s="129" t="s">
        <v>27</v>
      </c>
      <c r="O20" s="153">
        <f>IF(ISERROR('[9]Récolte_N'!$F$18)=TRUE,"",'[9]Récolte_N'!$F$18)</f>
        <v>51620</v>
      </c>
      <c r="P20" s="153">
        <f t="shared" si="1"/>
        <v>75.78167376985664</v>
      </c>
      <c r="Q20" s="154">
        <f>IF(ISERROR('[9]Récolte_N'!$H$18)=TRUE,"",'[9]Récolte_N'!$H$18)</f>
        <v>391185</v>
      </c>
      <c r="R20" s="225">
        <f>'[21]MA'!$AI176</f>
        <v>349314.7</v>
      </c>
      <c r="S20" s="268">
        <f t="shared" si="10"/>
        <v>137955</v>
      </c>
      <c r="T20" s="273">
        <f t="shared" si="11"/>
        <v>1610</v>
      </c>
      <c r="U20" s="274">
        <f t="shared" si="11"/>
        <v>23.62467603288617</v>
      </c>
    </row>
    <row r="21" spans="1:21" ht="13.5" customHeight="1">
      <c r="A21" s="23" t="s">
        <v>13</v>
      </c>
      <c r="B21" s="161" t="s">
        <v>15</v>
      </c>
      <c r="C21" s="153">
        <f>IF(ISERROR('[60]Récolte_N'!$F$18)=TRUE,"",'[60]Récolte_N'!$F$18)</f>
        <v>23000</v>
      </c>
      <c r="D21" s="153">
        <f>IF(OR(C21="",C21=0),"",(E21/C21)*10)</f>
        <v>93.47826086956522</v>
      </c>
      <c r="E21" s="154">
        <f>IF(ISERROR('[60]Récolte_N'!$H$18)=TRUE,"",'[60]Récolte_N'!$H$18)</f>
        <v>215000</v>
      </c>
      <c r="F21" s="163">
        <f t="shared" si="5"/>
        <v>125000</v>
      </c>
      <c r="G21" s="225">
        <f>IF(ISERROR('[60]Récolte_N'!$I$18)=TRUE,"",'[60]Récolte_N'!$I$18)</f>
        <v>210000</v>
      </c>
      <c r="H21" s="226">
        <f t="shared" si="6"/>
        <v>132298.1</v>
      </c>
      <c r="I21" s="156">
        <f t="shared" si="4"/>
        <v>0.5873243833433737</v>
      </c>
      <c r="J21" s="157">
        <f t="shared" si="3"/>
        <v>5000</v>
      </c>
      <c r="K21" s="165">
        <f t="shared" si="7"/>
        <v>-7298.100000000006</v>
      </c>
      <c r="L21" s="271">
        <f>J21/K21-1</f>
        <v>-1.685109823104643</v>
      </c>
      <c r="M21" s="275">
        <f t="shared" si="8"/>
        <v>1627701.9</v>
      </c>
      <c r="N21" s="129" t="s">
        <v>15</v>
      </c>
      <c r="O21" s="153">
        <f>IF(ISERROR('[10]Récolte_N'!$F$18)=TRUE,"",'[10]Récolte_N'!$F$18)</f>
        <v>17000</v>
      </c>
      <c r="P21" s="153">
        <f t="shared" si="1"/>
        <v>73.52941176470588</v>
      </c>
      <c r="Q21" s="154">
        <f>IF(ISERROR('[10]Récolte_N'!$H$18)=TRUE,"",'[10]Récolte_N'!$H$18)</f>
        <v>125000</v>
      </c>
      <c r="R21" s="225">
        <f>'[21]MA'!$AI177</f>
        <v>132298.1</v>
      </c>
      <c r="S21" s="268">
        <f t="shared" si="10"/>
        <v>90000</v>
      </c>
      <c r="T21" s="273">
        <f t="shared" si="11"/>
        <v>6000</v>
      </c>
      <c r="U21" s="274">
        <f t="shared" si="11"/>
        <v>19.948849104859335</v>
      </c>
    </row>
    <row r="22" spans="1:21" ht="13.5" customHeight="1">
      <c r="A22" s="23" t="s">
        <v>13</v>
      </c>
      <c r="B22" s="161" t="s">
        <v>29</v>
      </c>
      <c r="C22" s="153">
        <f>IF(ISERROR('[61]Récolte_N'!$F$18)=TRUE,"",'[61]Récolte_N'!$F$18)</f>
        <v>136000</v>
      </c>
      <c r="D22" s="153">
        <f>IF(OR(C22="",C22=0),"",(E22/C22)*10)</f>
        <v>115.44117647058825</v>
      </c>
      <c r="E22" s="154">
        <f>IF(ISERROR('[61]Récolte_N'!$H$18)=TRUE,"",'[61]Récolte_N'!$H$18)</f>
        <v>1570000</v>
      </c>
      <c r="F22" s="163">
        <f t="shared" si="5"/>
        <v>1300000</v>
      </c>
      <c r="G22" s="225">
        <f>IF(ISERROR('[61]Récolte_N'!$I$18)=TRUE,"",'[61]Récolte_N'!$I$18)</f>
        <v>1550000</v>
      </c>
      <c r="H22" s="226">
        <f t="shared" si="6"/>
        <v>1235142.1</v>
      </c>
      <c r="I22" s="156">
        <f t="shared" si="4"/>
        <v>0.25491633715667206</v>
      </c>
      <c r="J22" s="157">
        <f t="shared" si="3"/>
        <v>20000</v>
      </c>
      <c r="K22" s="165">
        <f t="shared" si="7"/>
        <v>64857.89999999991</v>
      </c>
      <c r="L22" s="271">
        <f t="shared" si="9"/>
        <v>-0.6916335558197224</v>
      </c>
      <c r="M22" s="275">
        <f t="shared" si="8"/>
        <v>1007979.8999999999</v>
      </c>
      <c r="N22" s="129" t="s">
        <v>29</v>
      </c>
      <c r="O22" s="153">
        <f>IF(ISERROR('[11]Récolte_N'!$F$18)=TRUE,"",'[11]Récolte_N'!$F$18)</f>
        <v>131000</v>
      </c>
      <c r="P22" s="153">
        <f t="shared" si="1"/>
        <v>99.23664122137404</v>
      </c>
      <c r="Q22" s="154">
        <f>IF(ISERROR('[11]Récolte_N'!$H$18)=TRUE,"",'[11]Récolte_N'!$H$18)</f>
        <v>1300000</v>
      </c>
      <c r="R22" s="225">
        <f>'[21]MA'!$AI178</f>
        <v>1235142.1</v>
      </c>
      <c r="S22" s="268"/>
      <c r="T22" s="273"/>
      <c r="U22" s="274"/>
    </row>
    <row r="23" spans="1:21" ht="13.5" customHeight="1">
      <c r="A23" s="23" t="s">
        <v>13</v>
      </c>
      <c r="B23" s="161" t="s">
        <v>16</v>
      </c>
      <c r="C23" s="153">
        <f>IF(ISERROR('[62]Récolte_N'!$F$18)=TRUE,"",'[62]Récolte_N'!$F$18)</f>
        <v>89817</v>
      </c>
      <c r="D23" s="153">
        <f t="shared" si="0"/>
        <v>91.46909827760892</v>
      </c>
      <c r="E23" s="154">
        <f>IF(ISERROR('[62]Récolte_N'!$H$18)=TRUE,"",'[62]Récolte_N'!$H$18)</f>
        <v>821548</v>
      </c>
      <c r="F23" s="163">
        <f t="shared" si="5"/>
        <v>784589.8997610402</v>
      </c>
      <c r="G23" s="225">
        <f>IF(ISERROR('[62]Récolte_N'!$I$18)=TRUE,"",'[62]Récolte_N'!$I$18)</f>
        <v>693122</v>
      </c>
      <c r="H23" s="226">
        <f t="shared" si="6"/>
        <v>593598.1</v>
      </c>
      <c r="I23" s="156">
        <f t="shared" si="4"/>
        <v>0.16766209325804793</v>
      </c>
      <c r="J23" s="157">
        <f t="shared" si="3"/>
        <v>128426</v>
      </c>
      <c r="K23" s="165">
        <f t="shared" si="7"/>
        <v>190991.79976104025</v>
      </c>
      <c r="L23" s="271">
        <f t="shared" si="9"/>
        <v>-0.3275836964692702</v>
      </c>
      <c r="M23" s="275">
        <f t="shared" si="8"/>
        <v>1309523.9</v>
      </c>
      <c r="N23" s="129" t="s">
        <v>16</v>
      </c>
      <c r="O23" s="153">
        <f>IF(ISERROR('[12]Récolte_N'!$F$18)=TRUE,"",'[12]Récolte_N'!$F$18)</f>
        <v>95800</v>
      </c>
      <c r="P23" s="153">
        <f t="shared" si="1"/>
        <v>81.89873692703969</v>
      </c>
      <c r="Q23" s="154">
        <f>IF(ISERROR('[12]Récolte_N'!$H$18)=TRUE,"",'[12]Récolte_N'!$H$18)</f>
        <v>784589.8997610402</v>
      </c>
      <c r="R23" s="225">
        <f>'[21]MA'!$AI179</f>
        <v>593598.1</v>
      </c>
      <c r="S23" s="268">
        <f aca="true" t="shared" si="12" ref="S23:S28">E23-Q23</f>
        <v>36958.10023895977</v>
      </c>
      <c r="T23" s="273">
        <f aca="true" t="shared" si="13" ref="T23:U28">C23-O23</f>
        <v>-5983</v>
      </c>
      <c r="U23" s="274">
        <f t="shared" si="13"/>
        <v>9.570361350569229</v>
      </c>
    </row>
    <row r="24" spans="1:21" ht="13.5" customHeight="1">
      <c r="A24" s="23" t="s">
        <v>13</v>
      </c>
      <c r="B24" s="161" t="s">
        <v>17</v>
      </c>
      <c r="C24" s="153">
        <f>IF(ISERROR('[63]Récolte_N'!$F$18)=TRUE,"",'[63]Récolte_N'!$F$18)</f>
        <v>144700</v>
      </c>
      <c r="D24" s="153">
        <f t="shared" si="0"/>
        <v>96.95438838977195</v>
      </c>
      <c r="E24" s="154">
        <f>IF(ISERROR('[63]Récolte_N'!$H$18)=TRUE,"",'[63]Récolte_N'!$H$18)</f>
        <v>1402930</v>
      </c>
      <c r="F24" s="163">
        <f t="shared" si="5"/>
        <v>1300200</v>
      </c>
      <c r="G24" s="225">
        <f>IF(ISERROR('[63]Récolte_N'!$I$18)=TRUE,"",'[63]Récolte_N'!$I$18)</f>
        <v>1210000</v>
      </c>
      <c r="H24" s="226">
        <f t="shared" si="6"/>
        <v>1171441.9</v>
      </c>
      <c r="I24" s="156">
        <f t="shared" si="4"/>
        <v>0.032915076710163804</v>
      </c>
      <c r="J24" s="157">
        <f t="shared" si="3"/>
        <v>192930</v>
      </c>
      <c r="K24" s="165">
        <f t="shared" si="7"/>
        <v>128758.1000000001</v>
      </c>
      <c r="L24" s="271">
        <f t="shared" si="9"/>
        <v>0.4983911691769283</v>
      </c>
      <c r="M24" s="275">
        <f t="shared" si="8"/>
        <v>1508558.1</v>
      </c>
      <c r="N24" s="129" t="s">
        <v>17</v>
      </c>
      <c r="O24" s="153">
        <f>IF(ISERROR('[13]Récolte_N'!$F$18)=TRUE,"",'[13]Récolte_N'!$F$18)</f>
        <v>168845</v>
      </c>
      <c r="P24" s="153">
        <f t="shared" si="1"/>
        <v>77.00553762326395</v>
      </c>
      <c r="Q24" s="154">
        <f>IF(ISERROR('[13]Récolte_N'!$H$18)=TRUE,"",'[13]Récolte_N'!$H$18)</f>
        <v>1300200</v>
      </c>
      <c r="R24" s="225">
        <f>'[21]MA'!$AI180</f>
        <v>1171441.9</v>
      </c>
      <c r="S24" s="268">
        <f t="shared" si="12"/>
        <v>102730</v>
      </c>
      <c r="T24" s="273">
        <f t="shared" si="13"/>
        <v>-24145</v>
      </c>
      <c r="U24" s="274">
        <f t="shared" si="13"/>
        <v>19.948850766508002</v>
      </c>
    </row>
    <row r="25" spans="1:21" ht="13.5" customHeight="1">
      <c r="A25" s="23" t="s">
        <v>13</v>
      </c>
      <c r="B25" s="161" t="s">
        <v>18</v>
      </c>
      <c r="C25" s="153">
        <f>IF(ISERROR('[64]Récolte_N'!$F$18)=TRUE,"",'[64]Récolte_N'!$F$18)</f>
        <v>164300</v>
      </c>
      <c r="D25" s="153">
        <f t="shared" si="0"/>
        <v>103.46926354230067</v>
      </c>
      <c r="E25" s="154">
        <f>IF(ISERROR('[64]Récolte_N'!$H$18)=TRUE,"",'[64]Récolte_N'!$H$18)</f>
        <v>1700000</v>
      </c>
      <c r="F25" s="163">
        <f t="shared" si="5"/>
        <v>1596500</v>
      </c>
      <c r="G25" s="225">
        <f>IF(ISERROR('[64]Récolte_N'!$I$18)=TRUE,"",'[64]Récolte_N'!$I$18)</f>
        <v>1470000</v>
      </c>
      <c r="H25" s="226">
        <f t="shared" si="6"/>
        <v>1252544.4</v>
      </c>
      <c r="I25" s="156">
        <f t="shared" si="4"/>
        <v>0.173611091151739</v>
      </c>
      <c r="J25" s="157">
        <f t="shared" si="3"/>
        <v>230000</v>
      </c>
      <c r="K25" s="165">
        <f t="shared" si="7"/>
        <v>343955.6000000001</v>
      </c>
      <c r="L25" s="271">
        <f t="shared" si="9"/>
        <v>-0.3313090410506474</v>
      </c>
      <c r="M25" s="275">
        <f t="shared" si="8"/>
        <v>617455.6000000001</v>
      </c>
      <c r="N25" s="129" t="s">
        <v>18</v>
      </c>
      <c r="O25" s="153">
        <f>IF(ISERROR('[14]Récolte_N'!$F$18)=TRUE,"",'[14]Récolte_N'!$F$18)</f>
        <v>168500</v>
      </c>
      <c r="P25" s="153">
        <f t="shared" si="1"/>
        <v>94.74777448071217</v>
      </c>
      <c r="Q25" s="154">
        <f>IF(ISERROR('[14]Récolte_N'!$H$18)=TRUE,"",'[14]Récolte_N'!$H$18)</f>
        <v>1596500</v>
      </c>
      <c r="R25" s="225">
        <f>'[21]MA'!$AI181</f>
        <v>1252544.4</v>
      </c>
      <c r="S25" s="268">
        <f t="shared" si="12"/>
        <v>103500</v>
      </c>
      <c r="T25" s="273">
        <f t="shared" si="13"/>
        <v>-4200</v>
      </c>
      <c r="U25" s="274">
        <f t="shared" si="13"/>
        <v>8.7214890615885</v>
      </c>
    </row>
    <row r="26" spans="1:21" ht="13.5" customHeight="1">
      <c r="A26" s="23" t="s">
        <v>13</v>
      </c>
      <c r="B26" s="161" t="s">
        <v>19</v>
      </c>
      <c r="C26" s="153">
        <f>IF(ISERROR('[65]Récolte_N'!$F$18)=TRUE,"",'[65]Récolte_N'!$F$18)</f>
        <v>43170</v>
      </c>
      <c r="D26" s="153">
        <f t="shared" si="0"/>
        <v>108</v>
      </c>
      <c r="E26" s="154">
        <f>IF(ISERROR('[65]Récolte_N'!$H$18)=TRUE,"",'[65]Récolte_N'!$H$18)</f>
        <v>466236</v>
      </c>
      <c r="F26" s="163">
        <f t="shared" si="5"/>
        <v>490820</v>
      </c>
      <c r="G26" s="225">
        <f>IF(ISERROR('[65]Récolte_N'!$I$18)=TRUE,"",'[65]Récolte_N'!$I$18)</f>
        <v>400000</v>
      </c>
      <c r="H26" s="226">
        <f t="shared" si="6"/>
        <v>408193.2</v>
      </c>
      <c r="I26" s="156">
        <f t="shared" si="4"/>
        <v>-0.020071867929206122</v>
      </c>
      <c r="J26" s="157">
        <f t="shared" si="3"/>
        <v>66236</v>
      </c>
      <c r="K26" s="165">
        <f t="shared" si="7"/>
        <v>82626.79999999999</v>
      </c>
      <c r="L26" s="271">
        <f t="shared" si="9"/>
        <v>-0.1983714726940895</v>
      </c>
      <c r="M26" s="275">
        <f t="shared" si="8"/>
        <v>2011806.8</v>
      </c>
      <c r="N26" s="129" t="s">
        <v>19</v>
      </c>
      <c r="O26" s="153">
        <f>IF(ISERROR('[15]Récolte_N'!$F$18)=TRUE,"",'[15]Récolte_N'!$F$18)</f>
        <v>50600</v>
      </c>
      <c r="P26" s="153">
        <f t="shared" si="1"/>
        <v>97</v>
      </c>
      <c r="Q26" s="154">
        <f>IF(ISERROR('[15]Récolte_N'!$H$18)=TRUE,"",'[15]Récolte_N'!$H$18)</f>
        <v>490820</v>
      </c>
      <c r="R26" s="225">
        <f>'[21]MA'!$AI182</f>
        <v>408193.2</v>
      </c>
      <c r="S26" s="268">
        <f t="shared" si="12"/>
        <v>-24584</v>
      </c>
      <c r="T26" s="273">
        <f t="shared" si="13"/>
        <v>-7430</v>
      </c>
      <c r="U26" s="274">
        <f t="shared" si="13"/>
        <v>11</v>
      </c>
    </row>
    <row r="27" spans="1:21" ht="13.5" customHeight="1">
      <c r="A27" s="23" t="s">
        <v>13</v>
      </c>
      <c r="B27" s="161" t="s">
        <v>20</v>
      </c>
      <c r="C27" s="153">
        <f>IF(ISERROR('[66]Récolte_N'!$F$18)=TRUE,"",'[66]Récolte_N'!$F$18)</f>
        <v>210460</v>
      </c>
      <c r="D27" s="153">
        <f>IF(OR(C27="",C27=0),"",(E27/C27)*10)</f>
        <v>102.40064620355412</v>
      </c>
      <c r="E27" s="154">
        <f>IF(ISERROR('[66]Récolte_N'!$H$18)=TRUE,"",'[66]Récolte_N'!$H$18)</f>
        <v>2155124</v>
      </c>
      <c r="F27" s="163">
        <f t="shared" si="5"/>
        <v>1661179</v>
      </c>
      <c r="G27" s="225">
        <f>IF(ISERROR('[66]Récolte_N'!$I$18)=TRUE,"",'[66]Récolte_N'!$I$18)</f>
        <v>2020000</v>
      </c>
      <c r="H27" s="226">
        <f t="shared" si="6"/>
        <v>1453931.3</v>
      </c>
      <c r="I27" s="156">
        <f t="shared" si="4"/>
        <v>0.3893366213382985</v>
      </c>
      <c r="J27" s="157">
        <f t="shared" si="3"/>
        <v>135124</v>
      </c>
      <c r="K27" s="165">
        <f t="shared" si="7"/>
        <v>207247.69999999995</v>
      </c>
      <c r="L27" s="271">
        <f t="shared" si="9"/>
        <v>-0.34800723964608515</v>
      </c>
      <c r="M27" s="275">
        <f t="shared" si="8"/>
        <v>629068.7</v>
      </c>
      <c r="N27" s="129" t="s">
        <v>20</v>
      </c>
      <c r="O27" s="153">
        <f>IF(ISERROR('[16]Récolte_N'!$F$18)=TRUE,"",'[16]Récolte_N'!$F$18)</f>
        <v>202850</v>
      </c>
      <c r="P27" s="153">
        <f t="shared" si="1"/>
        <v>81.89198915454769</v>
      </c>
      <c r="Q27" s="154">
        <f>IF(ISERROR('[16]Récolte_N'!$H$18)=TRUE,"",'[16]Récolte_N'!$H$18)</f>
        <v>1661179</v>
      </c>
      <c r="R27" s="225">
        <f>'[21]MA'!$AI183</f>
        <v>1453931.3</v>
      </c>
      <c r="S27" s="268">
        <f t="shared" si="12"/>
        <v>493945</v>
      </c>
      <c r="T27" s="273">
        <f t="shared" si="13"/>
        <v>7610</v>
      </c>
      <c r="U27" s="274">
        <f t="shared" si="13"/>
        <v>20.50865704900643</v>
      </c>
    </row>
    <row r="28" spans="1:21" ht="13.5" customHeight="1">
      <c r="A28" s="23" t="s">
        <v>13</v>
      </c>
      <c r="B28" s="161" t="s">
        <v>21</v>
      </c>
      <c r="C28" s="153">
        <f>IF(ISERROR('[67]Récolte_N'!$F$18)=TRUE,"",'[67]Récolte_N'!$F$18)</f>
        <v>10139</v>
      </c>
      <c r="D28" s="153">
        <f t="shared" si="0"/>
        <v>88.98000000000002</v>
      </c>
      <c r="E28" s="154">
        <f>IF(ISERROR('[67]Récolte_N'!$H$18)=TRUE,"",'[67]Récolte_N'!$H$18)</f>
        <v>90216.82200000001</v>
      </c>
      <c r="F28" s="163">
        <f t="shared" si="5"/>
        <v>88200</v>
      </c>
      <c r="G28" s="225">
        <f>IF(ISERROR('[67]Récolte_N'!$I$18)=TRUE,"",'[67]Récolte_N'!$I$18)</f>
        <v>63000</v>
      </c>
      <c r="H28" s="226">
        <f t="shared" si="6"/>
        <v>72141.1</v>
      </c>
      <c r="I28" s="156">
        <f t="shared" si="4"/>
        <v>-0.12671140306981743</v>
      </c>
      <c r="J28" s="157">
        <f t="shared" si="3"/>
        <v>27216.822000000015</v>
      </c>
      <c r="K28" s="165">
        <f t="shared" si="7"/>
        <v>16058.899999999994</v>
      </c>
      <c r="L28" s="271">
        <f t="shared" si="9"/>
        <v>0.6948123470474332</v>
      </c>
      <c r="M28" s="275">
        <f t="shared" si="8"/>
        <v>113858.9</v>
      </c>
      <c r="N28" s="129" t="s">
        <v>21</v>
      </c>
      <c r="O28" s="153">
        <f>IF(ISERROR('[17]Récolte_N'!$F$18)=TRUE,"",'[17]Récolte_N'!$F$18)</f>
        <v>12600</v>
      </c>
      <c r="P28" s="153">
        <f t="shared" si="1"/>
        <v>70</v>
      </c>
      <c r="Q28" s="154">
        <f>IF(ISERROR('[17]Récolte_N'!$H$18)=TRUE,"",'[17]Récolte_N'!$H$18)</f>
        <v>88200</v>
      </c>
      <c r="R28" s="225">
        <f>'[21]MA'!$AI184</f>
        <v>72141.1</v>
      </c>
      <c r="S28" s="268">
        <f t="shared" si="12"/>
        <v>2016.8220000000147</v>
      </c>
      <c r="T28" s="273">
        <f t="shared" si="13"/>
        <v>-2461</v>
      </c>
      <c r="U28" s="274">
        <f t="shared" si="13"/>
        <v>18.980000000000018</v>
      </c>
    </row>
    <row r="29" spans="2:21" ht="12.75">
      <c r="B29" s="161" t="s">
        <v>30</v>
      </c>
      <c r="C29" s="153">
        <f>IF(ISERROR('[68]Récolte_N'!$F$18)=TRUE,"",'[68]Récolte_N'!$F$18)</f>
        <v>16100</v>
      </c>
      <c r="D29" s="153">
        <f t="shared" si="0"/>
        <v>93.16770186335404</v>
      </c>
      <c r="E29" s="154">
        <f>IF(ISERROR('[68]Récolte_N'!$H$18)=TRUE,"",'[68]Récolte_N'!$H$18)</f>
        <v>150000</v>
      </c>
      <c r="F29" s="163">
        <f t="shared" si="5"/>
        <v>195500</v>
      </c>
      <c r="G29" s="225">
        <f>IF(ISERROR('[68]Récolte_N'!$I$18)=TRUE,"",'[68]Récolte_N'!$I$18)</f>
        <v>123000</v>
      </c>
      <c r="H29" s="226">
        <f t="shared" si="6"/>
        <v>135396.6</v>
      </c>
      <c r="I29" s="156">
        <f t="shared" si="4"/>
        <v>-0.09155769051807805</v>
      </c>
      <c r="J29" s="157">
        <f t="shared" si="3"/>
        <v>27000</v>
      </c>
      <c r="K29" s="165">
        <f t="shared" si="7"/>
        <v>60103.399999999994</v>
      </c>
      <c r="L29" s="271">
        <f t="shared" si="9"/>
        <v>-0.5507741658541779</v>
      </c>
      <c r="M29" s="275">
        <f t="shared" si="8"/>
        <v>1287603.4</v>
      </c>
      <c r="N29" s="129" t="s">
        <v>30</v>
      </c>
      <c r="O29" s="153">
        <f>IF(ISERROR('[18]Récolte_N'!$F$18)=TRUE,"",'[18]Récolte_N'!$F$18)</f>
        <v>23000</v>
      </c>
      <c r="P29" s="153">
        <f t="shared" si="1"/>
        <v>85</v>
      </c>
      <c r="Q29" s="154">
        <f>IF(ISERROR('[18]Récolte_N'!$H$18)=TRUE,"",'[18]Récolte_N'!$H$18)</f>
        <v>195500</v>
      </c>
      <c r="R29" s="225">
        <f>'[21]MA'!$AI185</f>
        <v>135396.6</v>
      </c>
      <c r="S29" s="268"/>
      <c r="T29" s="273"/>
      <c r="U29" s="274"/>
    </row>
    <row r="30" spans="2:22" ht="12.75">
      <c r="B30" s="161" t="s">
        <v>22</v>
      </c>
      <c r="C30" s="153">
        <f>IF(ISERROR('[69]Récolte_N'!$F$18)=TRUE,"",'[69]Récolte_N'!$F$18)</f>
        <v>175729</v>
      </c>
      <c r="D30" s="153">
        <f t="shared" si="0"/>
        <v>95.88127173090383</v>
      </c>
      <c r="E30" s="154">
        <f>IF(ISERROR('[69]Récolte_N'!$H$18)=TRUE,"",'[69]Récolte_N'!$H$18)</f>
        <v>1684912</v>
      </c>
      <c r="F30" s="163">
        <f t="shared" si="5"/>
        <v>1344154</v>
      </c>
      <c r="G30" s="225">
        <f>IF(ISERROR('[69]Récolte_N'!$I$18)=TRUE,"",'[69]Récolte_N'!$I$18)</f>
        <v>1300000</v>
      </c>
      <c r="H30" s="226">
        <f t="shared" si="6"/>
        <v>1079294.4</v>
      </c>
      <c r="I30" s="156">
        <f t="shared" si="4"/>
        <v>0.20449063758692732</v>
      </c>
      <c r="J30" s="157">
        <f t="shared" si="3"/>
        <v>384912</v>
      </c>
      <c r="K30" s="165">
        <f>Q30-H30</f>
        <v>264859.6000000001</v>
      </c>
      <c r="L30" s="271">
        <f t="shared" si="9"/>
        <v>0.45326807108369827</v>
      </c>
      <c r="M30" s="275">
        <f t="shared" si="8"/>
        <v>234705.6000000001</v>
      </c>
      <c r="N30" s="129" t="s">
        <v>22</v>
      </c>
      <c r="O30" s="153">
        <f>IF(ISERROR('[19]Récolte_N'!$F$18)=TRUE,"",'[19]Récolte_N'!$F$18)</f>
        <v>173721</v>
      </c>
      <c r="P30" s="153">
        <f t="shared" si="1"/>
        <v>77.37429556587863</v>
      </c>
      <c r="Q30" s="154">
        <f>IF(ISERROR('[19]Récolte_N'!$H$18)=TRUE,"",'[19]Récolte_N'!$H$18)</f>
        <v>1344154</v>
      </c>
      <c r="R30" s="225">
        <f>'[21]MA'!$AI186</f>
        <v>1079294.4</v>
      </c>
      <c r="S30" s="268">
        <f>E30-Q30</f>
        <v>340758</v>
      </c>
      <c r="T30" s="273">
        <f>C30-O30</f>
        <v>2008</v>
      </c>
      <c r="U30" s="274">
        <f>D30-P30</f>
        <v>18.506976165025208</v>
      </c>
      <c r="V30" s="23">
        <f>R30/Q30</f>
        <v>0.8029544233770832</v>
      </c>
    </row>
    <row r="31" spans="2:22" ht="12.75">
      <c r="B31" s="161" t="s">
        <v>23</v>
      </c>
      <c r="C31" s="153">
        <f>IF(ISERROR('[70]Récolte_N'!$F$18)=TRUE,"",'[70]Récolte_N'!$F$18)</f>
        <v>5000</v>
      </c>
      <c r="D31" s="153">
        <f t="shared" si="0"/>
        <v>63</v>
      </c>
      <c r="E31" s="154">
        <f>IF(ISERROR('[70]Récolte_N'!$H$18)=TRUE,"",'[70]Récolte_N'!$H$18)</f>
        <v>31500</v>
      </c>
      <c r="F31" s="154">
        <f>Q31</f>
        <v>23900</v>
      </c>
      <c r="G31" s="225">
        <f>IF(ISERROR('[70]Récolte_N'!$I$18)=TRUE,"",'[70]Récolte_N'!$I$18)</f>
        <v>14000</v>
      </c>
      <c r="H31" s="225">
        <f>R31</f>
        <v>16977.7</v>
      </c>
      <c r="I31" s="156">
        <f t="shared" si="4"/>
        <v>-0.17538889248838185</v>
      </c>
      <c r="J31" s="157">
        <f t="shared" si="3"/>
        <v>17500</v>
      </c>
      <c r="K31" s="158">
        <f>Q31-H31</f>
        <v>6922.299999999999</v>
      </c>
      <c r="L31" s="271">
        <f t="shared" si="9"/>
        <v>1.5280614824552536</v>
      </c>
      <c r="M31" s="272">
        <f>G31-H31</f>
        <v>-2977.7000000000007</v>
      </c>
      <c r="N31" s="129" t="s">
        <v>23</v>
      </c>
      <c r="O31" s="153">
        <f>IF(ISERROR('[20]Récolte_N'!$F$18)=TRUE,"",'[20]Récolte_N'!$F$18)</f>
        <v>4800</v>
      </c>
      <c r="P31" s="153">
        <f t="shared" si="1"/>
        <v>49.79166666666667</v>
      </c>
      <c r="Q31" s="154">
        <f>IF(ISERROR('[20]Récolte_N'!$H$18)=TRUE,"",'[20]Récolte_N'!$H$18)</f>
        <v>23900</v>
      </c>
      <c r="R31" s="225">
        <f>'[21]MA'!$AI187</f>
        <v>16977.7</v>
      </c>
      <c r="S31" s="268">
        <f>E31-Q31</f>
        <v>7600</v>
      </c>
      <c r="T31" s="273">
        <f>C31-O31</f>
        <v>200</v>
      </c>
      <c r="U31" s="274">
        <f>D31-P31</f>
        <v>13.208333333333329</v>
      </c>
      <c r="V31" s="23">
        <f>R31/Q31</f>
        <v>0.7103640167364017</v>
      </c>
    </row>
    <row r="32" spans="2:21" ht="12.75">
      <c r="B32" s="121"/>
      <c r="C32" s="167"/>
      <c r="D32" s="167"/>
      <c r="E32" s="54"/>
      <c r="F32" s="168"/>
      <c r="G32" s="169"/>
      <c r="H32" s="60"/>
      <c r="I32" s="170"/>
      <c r="J32" s="171"/>
      <c r="K32" s="172"/>
      <c r="L32" s="29"/>
      <c r="M32" s="276"/>
      <c r="N32" s="129"/>
      <c r="O32" s="173"/>
      <c r="P32" s="173"/>
      <c r="Q32" s="173"/>
      <c r="R32" s="277"/>
      <c r="S32" s="278"/>
      <c r="T32" s="265"/>
      <c r="U32" s="265"/>
    </row>
    <row r="33" spans="2:21" ht="15.75" thickBot="1">
      <c r="B33" s="174" t="s">
        <v>24</v>
      </c>
      <c r="C33" s="175">
        <f>IF(SUM(C12:C31)=0,"",SUM(C12:C31))</f>
        <v>1747720</v>
      </c>
      <c r="D33" s="175">
        <f>IF(OR(C33="",C33=0),"",(E33/C33)*10)</f>
        <v>101.64921624745382</v>
      </c>
      <c r="E33" s="175">
        <f>IF(SUM(E12:E31)=0,"",SUM(E12:E31))</f>
        <v>17765436.822</v>
      </c>
      <c r="F33" s="176">
        <f>IF(SUM(F12:F31)=0,"",SUM(F12:F31))</f>
        <v>14481049.89976104</v>
      </c>
      <c r="G33" s="177">
        <f>IF(SUM(G12:G31)=0,"",SUM(G12:G31))</f>
        <v>15967072</v>
      </c>
      <c r="H33" s="178">
        <f>IF(SUM(H12:H31)=0,"",SUM(H12:H31))</f>
        <v>12469803.399999999</v>
      </c>
      <c r="I33" s="179">
        <f>IF(OR(G33=0,G33=""),"",(G33/H33)-1)</f>
        <v>0.28045900066074836</v>
      </c>
      <c r="J33" s="180">
        <f>SUM(J12:J31)</f>
        <v>1798364.822</v>
      </c>
      <c r="K33" s="181">
        <f>SUM(K12:K31)</f>
        <v>2011246.4997610403</v>
      </c>
      <c r="L33" s="279">
        <f>J33/K33-1</f>
        <v>-0.10584564238462724</v>
      </c>
      <c r="M33" s="280">
        <f>G33-H33</f>
        <v>3497268.6000000015</v>
      </c>
      <c r="N33" s="182" t="s">
        <v>24</v>
      </c>
      <c r="O33" s="281">
        <f>IF(SUM(O12:O31)=0,"",SUM(O12:O31))</f>
        <v>1762791</v>
      </c>
      <c r="P33" s="281">
        <f>IF(OR(O33="",O33=0),"",(Q33/O33)*10)</f>
        <v>82.14842201804433</v>
      </c>
      <c r="Q33" s="282">
        <f>IF(SUM(Q12:Q31)=0,"",SUM(Q12:Q31))</f>
        <v>14481049.89976104</v>
      </c>
      <c r="R33" s="283">
        <f>IF(SUM(R12:R31)=0,"",SUM(R12:R31))</f>
        <v>12469803.399999999</v>
      </c>
      <c r="S33" s="284">
        <f>E33-Q33</f>
        <v>3284386.922238961</v>
      </c>
      <c r="T33" s="285">
        <f>C33-O33</f>
        <v>-15071</v>
      </c>
      <c r="U33" s="286">
        <f>D33-P33</f>
        <v>19.500794229409493</v>
      </c>
    </row>
    <row r="34" spans="2:10" ht="12.75" thickTop="1">
      <c r="B34" s="185"/>
      <c r="C34" s="186"/>
      <c r="D34" s="186"/>
      <c r="E34" s="186"/>
      <c r="F34" s="186"/>
      <c r="G34" s="186"/>
      <c r="H34" s="188"/>
      <c r="I34" s="189"/>
      <c r="J34" s="190"/>
    </row>
    <row r="35" spans="2:10" ht="15">
      <c r="B35" s="191" t="s">
        <v>45</v>
      </c>
      <c r="C35" s="192">
        <f>O33</f>
        <v>1762791</v>
      </c>
      <c r="D35" s="287">
        <f>IF(OR(C35="",C35=0),"",(E35/C35)*10)</f>
        <v>82.14842201804433</v>
      </c>
      <c r="E35" s="192">
        <f>Q33</f>
        <v>14481049.89976104</v>
      </c>
      <c r="G35" s="192">
        <f>R33</f>
        <v>12469803.399999999</v>
      </c>
      <c r="H35" s="188"/>
      <c r="I35" s="187"/>
      <c r="J35" s="190"/>
    </row>
    <row r="36" spans="2:10" ht="12">
      <c r="B36" s="191" t="s">
        <v>46</v>
      </c>
      <c r="C36" s="193"/>
      <c r="D36" s="194"/>
      <c r="E36" s="193"/>
      <c r="G36" s="193"/>
      <c r="H36" s="188"/>
      <c r="I36" s="187"/>
      <c r="J36" s="190"/>
    </row>
    <row r="37" spans="2:10" ht="12">
      <c r="B37" s="191" t="s">
        <v>25</v>
      </c>
      <c r="C37" s="195">
        <f>IF(OR(C33="",C33=0),"",(C33/C35)-1)</f>
        <v>-0.008549510407076077</v>
      </c>
      <c r="D37" s="195">
        <f>IF(OR(D33="",D33=0),"",(D33/D35)-1)</f>
        <v>0.2373848912779608</v>
      </c>
      <c r="E37" s="195">
        <f>IF(OR(E33="",E33=0),"",(E33/E35)-1)</f>
        <v>0.2268058562724211</v>
      </c>
      <c r="G37" s="195">
        <f>IF(OR(G33="",G33=0),"",(G33/G35)-1)</f>
        <v>0.28045900066074836</v>
      </c>
      <c r="H37" s="188"/>
      <c r="I37" s="189"/>
      <c r="J37" s="190"/>
    </row>
    <row r="38" ht="11.25" thickBot="1"/>
    <row r="39" spans="2:10" ht="12.75">
      <c r="B39" s="196" t="s">
        <v>0</v>
      </c>
      <c r="C39" s="197" t="s">
        <v>50</v>
      </c>
      <c r="D39" s="198" t="s">
        <v>50</v>
      </c>
      <c r="E39" s="199" t="s">
        <v>50</v>
      </c>
      <c r="F39" s="199" t="s">
        <v>50</v>
      </c>
      <c r="G39" s="200" t="s">
        <v>86</v>
      </c>
      <c r="H39" s="201" t="s">
        <v>87</v>
      </c>
      <c r="I39" s="29"/>
      <c r="J39" s="29"/>
    </row>
    <row r="40" spans="2:10" ht="12">
      <c r="B40" s="121"/>
      <c r="C40" s="202" t="s">
        <v>88</v>
      </c>
      <c r="D40" s="203" t="s">
        <v>88</v>
      </c>
      <c r="E40" s="204" t="s">
        <v>88</v>
      </c>
      <c r="F40" s="204" t="s">
        <v>88</v>
      </c>
      <c r="G40" s="205" t="s">
        <v>89</v>
      </c>
      <c r="H40" s="206" t="s">
        <v>90</v>
      </c>
      <c r="I40" s="29"/>
      <c r="J40" s="29"/>
    </row>
    <row r="41" spans="2:10" ht="12.75">
      <c r="B41" s="121"/>
      <c r="C41" s="207" t="s">
        <v>107</v>
      </c>
      <c r="D41" s="208" t="s">
        <v>108</v>
      </c>
      <c r="E41" s="209" t="s">
        <v>107</v>
      </c>
      <c r="F41" s="209" t="s">
        <v>108</v>
      </c>
      <c r="G41" s="205" t="s">
        <v>91</v>
      </c>
      <c r="H41" s="206" t="s">
        <v>77</v>
      </c>
      <c r="I41" s="29"/>
      <c r="J41" s="29"/>
    </row>
    <row r="42" spans="2:10" ht="12">
      <c r="B42" s="121"/>
      <c r="C42" s="210" t="s">
        <v>92</v>
      </c>
      <c r="D42" s="211" t="s">
        <v>92</v>
      </c>
      <c r="E42" s="212" t="s">
        <v>58</v>
      </c>
      <c r="F42" s="212" t="s">
        <v>58</v>
      </c>
      <c r="G42" s="213" t="s">
        <v>88</v>
      </c>
      <c r="H42" s="214"/>
      <c r="I42" s="29"/>
      <c r="J42" s="29"/>
    </row>
    <row r="43" spans="2:10" ht="12">
      <c r="B43" s="121" t="s">
        <v>8</v>
      </c>
      <c r="C43" s="81">
        <f>'[22]MA'!$AI168</f>
        <v>2700873.1</v>
      </c>
      <c r="D43" s="53">
        <f>'[21]MA'!$AD168</f>
        <v>1686208.4</v>
      </c>
      <c r="E43" s="215">
        <f>IF(OR(G12="",G12=0),"",C43/G12)</f>
        <v>0.8662613980788043</v>
      </c>
      <c r="F43" s="71">
        <f>IF(OR(H12="",H12=0),"",D43/H12)</f>
        <v>0.8342705678063113</v>
      </c>
      <c r="G43" s="216">
        <f aca="true" t="shared" si="14" ref="G43:G64">IF(OR(E43="",E43=0),"",(E43-F43)*100)</f>
        <v>3.1990830272493054</v>
      </c>
      <c r="H43" s="188">
        <f>IF(E12="","",(G12/E12))</f>
        <v>0.9248350018539118</v>
      </c>
      <c r="I43" s="29"/>
      <c r="J43" s="29"/>
    </row>
    <row r="44" spans="2:10" ht="12">
      <c r="B44" s="121" t="s">
        <v>31</v>
      </c>
      <c r="C44" s="53">
        <f>'[22]MA'!$AI169</f>
        <v>379082.1</v>
      </c>
      <c r="D44" s="53">
        <f>'[21]MA'!$AD169</f>
        <v>262806.1</v>
      </c>
      <c r="E44" s="71">
        <f>IF(OR(G13="",G13=0),"",C44/G13)</f>
        <v>0.8240915217391304</v>
      </c>
      <c r="F44" s="71">
        <f>IF(OR(H13="",H13=0),"",D44/H13)</f>
        <v>0.7521639954207212</v>
      </c>
      <c r="G44" s="216">
        <f t="shared" si="14"/>
        <v>7.192752631840915</v>
      </c>
      <c r="H44" s="188">
        <f>IF(E13="","",(G13/E13))</f>
        <v>0.7755859045692126</v>
      </c>
      <c r="I44" s="29"/>
      <c r="J44" s="29"/>
    </row>
    <row r="45" spans="2:10" ht="12">
      <c r="B45" s="121" t="s">
        <v>9</v>
      </c>
      <c r="C45" s="53">
        <f>'[22]MA'!$AI170</f>
        <v>482953.2</v>
      </c>
      <c r="D45" s="53">
        <f>'[21]MA'!$AD170</f>
        <v>303941.8</v>
      </c>
      <c r="E45" s="71">
        <f aca="true" t="shared" si="15" ref="E45:F62">IF(OR(G14="",G14=0),"",C45/G14)</f>
        <v>0.8185647457627119</v>
      </c>
      <c r="F45" s="71">
        <f t="shared" si="15"/>
        <v>0.8230581653390958</v>
      </c>
      <c r="G45" s="216">
        <f t="shared" si="14"/>
        <v>-0.4493419576383939</v>
      </c>
      <c r="H45" s="188">
        <f>IF(E14="","",(G14/E14))</f>
        <v>0.9496523306721607</v>
      </c>
      <c r="I45" s="29"/>
      <c r="J45" s="29"/>
    </row>
    <row r="46" spans="2:10" ht="12">
      <c r="B46" s="121" t="s">
        <v>28</v>
      </c>
      <c r="C46" s="53">
        <f>'[22]MA'!$AI171</f>
        <v>266471.8</v>
      </c>
      <c r="D46" s="53">
        <f>'[21]MA'!$AD171</f>
        <v>187873.4</v>
      </c>
      <c r="E46" s="71">
        <f t="shared" si="15"/>
        <v>0.8736780327868852</v>
      </c>
      <c r="F46" s="71">
        <f t="shared" si="15"/>
        <v>0.87344098464079</v>
      </c>
      <c r="G46" s="216">
        <f t="shared" si="14"/>
        <v>0.023704814609515346</v>
      </c>
      <c r="H46" s="188">
        <f>IF(E15="","",(G15/E15))</f>
        <v>0.8802308802308803</v>
      </c>
      <c r="I46" s="29"/>
      <c r="J46" s="29"/>
    </row>
    <row r="47" spans="2:10" ht="12">
      <c r="B47" s="121" t="s">
        <v>10</v>
      </c>
      <c r="C47" s="53">
        <f>'[22]MA'!$AI172</f>
        <v>109112.9</v>
      </c>
      <c r="D47" s="53">
        <f>'[21]MA'!$AD172</f>
        <v>116392.4</v>
      </c>
      <c r="E47" s="71">
        <f t="shared" si="15"/>
        <v>0.5885269687162891</v>
      </c>
      <c r="F47" s="71">
        <f t="shared" si="15"/>
        <v>0.649255371488688</v>
      </c>
      <c r="G47" s="216">
        <f t="shared" si="14"/>
        <v>-6.072840277239888</v>
      </c>
      <c r="H47" s="188">
        <f aca="true" t="shared" si="16" ref="H47:H62">IF(E16="","",(G16/E16))</f>
        <v>1</v>
      </c>
      <c r="I47" s="29"/>
      <c r="J47" s="29"/>
    </row>
    <row r="48" spans="2:10" ht="12">
      <c r="B48" s="121" t="s">
        <v>11</v>
      </c>
      <c r="C48" s="53">
        <f>'[22]MA'!$AI173</f>
        <v>345652.2</v>
      </c>
      <c r="D48" s="53">
        <f>'[21]MA'!$AD173</f>
        <v>376644.6</v>
      </c>
      <c r="E48" s="71">
        <f t="shared" si="15"/>
        <v>0.8513600985221675</v>
      </c>
      <c r="F48" s="71">
        <f t="shared" si="15"/>
        <v>0.8500613772749032</v>
      </c>
      <c r="G48" s="216">
        <f t="shared" si="14"/>
        <v>0.12987212472643783</v>
      </c>
      <c r="H48" s="188">
        <f t="shared" si="16"/>
        <v>0.9485981308411215</v>
      </c>
      <c r="I48" s="29"/>
      <c r="J48" s="29"/>
    </row>
    <row r="49" spans="2:10" ht="12">
      <c r="B49" s="121" t="s">
        <v>12</v>
      </c>
      <c r="C49" s="53">
        <f>'[22]MA'!$AI174</f>
        <v>1217381.2</v>
      </c>
      <c r="D49" s="53">
        <f>'[21]MA'!$AD174</f>
        <v>861586.3</v>
      </c>
      <c r="E49" s="71">
        <f>IF(OR(G18="",G18=0),"",C49/G18)</f>
        <v>0.9364470769230769</v>
      </c>
      <c r="F49" s="71">
        <f>IF(OR(H18="",H18=0),"",D49/H18)</f>
        <v>0.896759354089854</v>
      </c>
      <c r="G49" s="216">
        <f t="shared" si="14"/>
        <v>3.968772283322297</v>
      </c>
      <c r="H49" s="188">
        <f t="shared" si="16"/>
        <v>0.9553203997648442</v>
      </c>
      <c r="I49" s="29"/>
      <c r="J49" s="29"/>
    </row>
    <row r="50" spans="2:10" ht="12">
      <c r="B50" s="121" t="s">
        <v>14</v>
      </c>
      <c r="C50" s="53">
        <f>'[22]MA'!$AI175</f>
        <v>29998.9</v>
      </c>
      <c r="D50" s="53">
        <f>'[21]MA'!$AD175</f>
        <v>26254.1</v>
      </c>
      <c r="E50" s="71">
        <f t="shared" si="15"/>
        <v>0.9463375394321767</v>
      </c>
      <c r="F50" s="71">
        <f t="shared" si="15"/>
        <v>0.8348894302014234</v>
      </c>
      <c r="G50" s="216">
        <f t="shared" si="14"/>
        <v>11.144810923075333</v>
      </c>
      <c r="H50" s="188">
        <f t="shared" si="16"/>
        <v>0.7458823529411764</v>
      </c>
      <c r="I50" s="29"/>
      <c r="J50" s="29"/>
    </row>
    <row r="51" spans="2:10" ht="12">
      <c r="B51" s="121" t="s">
        <v>27</v>
      </c>
      <c r="C51" s="53">
        <f>'[22]MA'!$AI176</f>
        <v>494463.5</v>
      </c>
      <c r="D51" s="53">
        <f>'[21]MA'!$AD176</f>
        <v>325671.8</v>
      </c>
      <c r="E51" s="71">
        <f t="shared" si="15"/>
        <v>0.9545627413127413</v>
      </c>
      <c r="F51" s="71">
        <f t="shared" si="15"/>
        <v>0.932316332521935</v>
      </c>
      <c r="G51" s="216">
        <f t="shared" si="14"/>
        <v>2.2246408790806305</v>
      </c>
      <c r="H51" s="188">
        <f t="shared" si="16"/>
        <v>0.9789469705559966</v>
      </c>
      <c r="I51" s="29"/>
      <c r="J51" s="29"/>
    </row>
    <row r="52" spans="2:10" ht="12">
      <c r="B52" s="121" t="s">
        <v>15</v>
      </c>
      <c r="C52" s="53">
        <f>'[22]MA'!$AI177</f>
        <v>189199.3</v>
      </c>
      <c r="D52" s="53">
        <f>'[21]MA'!$AD177</f>
        <v>114604.8</v>
      </c>
      <c r="E52" s="71">
        <f t="shared" si="15"/>
        <v>0.9009490476190476</v>
      </c>
      <c r="F52" s="71">
        <f t="shared" si="15"/>
        <v>0.866261873753289</v>
      </c>
      <c r="G52" s="216">
        <f t="shared" si="14"/>
        <v>3.468717386575859</v>
      </c>
      <c r="H52" s="188">
        <f t="shared" si="16"/>
        <v>0.9767441860465116</v>
      </c>
      <c r="I52" s="29"/>
      <c r="J52" s="29"/>
    </row>
    <row r="53" spans="2:10" ht="12">
      <c r="B53" s="121" t="s">
        <v>29</v>
      </c>
      <c r="C53" s="53">
        <f>'[22]MA'!$AI178</f>
        <v>1147373.9</v>
      </c>
      <c r="D53" s="53">
        <f>'[21]MA'!$AD178</f>
        <v>910258.5</v>
      </c>
      <c r="E53" s="71">
        <f t="shared" si="15"/>
        <v>0.7402412258064516</v>
      </c>
      <c r="F53" s="71">
        <f t="shared" si="15"/>
        <v>0.7369666210875655</v>
      </c>
      <c r="G53" s="216">
        <f t="shared" si="14"/>
        <v>0.3274604718886076</v>
      </c>
      <c r="H53" s="188">
        <f t="shared" si="16"/>
        <v>0.9872611464968153</v>
      </c>
      <c r="I53" s="29"/>
      <c r="J53" s="29"/>
    </row>
    <row r="54" spans="2:10" ht="12">
      <c r="B54" s="121" t="s">
        <v>16</v>
      </c>
      <c r="C54" s="53">
        <f>'[22]MA'!$AI179</f>
        <v>684579.7</v>
      </c>
      <c r="D54" s="53">
        <f>'[21]MA'!$AD179</f>
        <v>558597.3</v>
      </c>
      <c r="E54" s="71">
        <f t="shared" si="15"/>
        <v>0.9876756184336956</v>
      </c>
      <c r="F54" s="71">
        <f t="shared" si="15"/>
        <v>0.9410361994083203</v>
      </c>
      <c r="G54" s="216">
        <f t="shared" si="14"/>
        <v>4.663941902537527</v>
      </c>
      <c r="H54" s="188">
        <f t="shared" si="16"/>
        <v>0.8436780322026224</v>
      </c>
      <c r="I54" s="29"/>
      <c r="J54" s="29"/>
    </row>
    <row r="55" spans="2:10" ht="12">
      <c r="B55" s="121" t="s">
        <v>17</v>
      </c>
      <c r="C55" s="53">
        <f>'[22]MA'!$AI180</f>
        <v>992263.1</v>
      </c>
      <c r="D55" s="53">
        <f>'[21]MA'!$AD180</f>
        <v>924061.7</v>
      </c>
      <c r="E55" s="71">
        <f t="shared" si="15"/>
        <v>0.8200521487603306</v>
      </c>
      <c r="F55" s="71">
        <f t="shared" si="15"/>
        <v>0.788824183256549</v>
      </c>
      <c r="G55" s="216">
        <f t="shared" si="14"/>
        <v>3.1227965503781596</v>
      </c>
      <c r="H55" s="188">
        <f t="shared" si="16"/>
        <v>0.8624806654644209</v>
      </c>
      <c r="I55" s="29"/>
      <c r="J55" s="29"/>
    </row>
    <row r="56" spans="2:10" ht="12">
      <c r="B56" s="121" t="s">
        <v>18</v>
      </c>
      <c r="C56" s="53">
        <f>'[22]MA'!$AI181</f>
        <v>1058458.6</v>
      </c>
      <c r="D56" s="53">
        <f>'[21]MA'!$AD181</f>
        <v>889609.2</v>
      </c>
      <c r="E56" s="71">
        <f t="shared" si="15"/>
        <v>0.7200398639455783</v>
      </c>
      <c r="F56" s="71">
        <f t="shared" si="15"/>
        <v>0.7102416489187928</v>
      </c>
      <c r="G56" s="216">
        <f t="shared" si="14"/>
        <v>0.9798215026785462</v>
      </c>
      <c r="H56" s="188">
        <f t="shared" si="16"/>
        <v>0.8647058823529412</v>
      </c>
      <c r="I56" s="29"/>
      <c r="J56" s="29"/>
    </row>
    <row r="57" spans="2:10" ht="12">
      <c r="B57" s="121" t="s">
        <v>19</v>
      </c>
      <c r="C57" s="53">
        <f>'[22]MA'!$AI182</f>
        <v>366522.3</v>
      </c>
      <c r="D57" s="53">
        <f>'[21]MA'!$AD182</f>
        <v>353478.7</v>
      </c>
      <c r="E57" s="71">
        <f t="shared" si="15"/>
        <v>0.9163057499999999</v>
      </c>
      <c r="F57" s="71">
        <f t="shared" si="15"/>
        <v>0.8659593055445314</v>
      </c>
      <c r="G57" s="216">
        <f t="shared" si="14"/>
        <v>5.034644445546855</v>
      </c>
      <c r="H57" s="188">
        <f t="shared" si="16"/>
        <v>0.8579346082241611</v>
      </c>
      <c r="I57" s="29"/>
      <c r="J57" s="29"/>
    </row>
    <row r="58" spans="2:10" ht="12">
      <c r="B58" s="121" t="s">
        <v>20</v>
      </c>
      <c r="C58" s="53">
        <f>'[22]MA'!$AI183</f>
        <v>1666037</v>
      </c>
      <c r="D58" s="53">
        <f>'[21]MA'!$AD183</f>
        <v>1161012.1</v>
      </c>
      <c r="E58" s="71">
        <f t="shared" si="15"/>
        <v>0.8247707920792079</v>
      </c>
      <c r="F58" s="71">
        <f t="shared" si="15"/>
        <v>0.79853298433014</v>
      </c>
      <c r="G58" s="216">
        <f t="shared" si="14"/>
        <v>2.623780774906792</v>
      </c>
      <c r="H58" s="188">
        <f t="shared" si="16"/>
        <v>0.9373010555309115</v>
      </c>
      <c r="I58" s="29"/>
      <c r="J58" s="29"/>
    </row>
    <row r="59" spans="2:10" ht="12">
      <c r="B59" s="121" t="s">
        <v>21</v>
      </c>
      <c r="C59" s="53">
        <f>'[22]MA'!$AI184</f>
        <v>47508.6</v>
      </c>
      <c r="D59" s="53">
        <f>'[21]MA'!$AD184</f>
        <v>52149.1</v>
      </c>
      <c r="E59" s="71">
        <f t="shared" si="15"/>
        <v>0.7541047619047618</v>
      </c>
      <c r="F59" s="71">
        <f t="shared" si="15"/>
        <v>0.7228764185741553</v>
      </c>
      <c r="G59" s="216">
        <f t="shared" si="14"/>
        <v>3.1228343330606534</v>
      </c>
      <c r="H59" s="188">
        <f>IF(E28="","",(G28/E28))</f>
        <v>0.6983176596488845</v>
      </c>
      <c r="I59" s="29"/>
      <c r="J59" s="29"/>
    </row>
    <row r="60" spans="2:10" ht="12">
      <c r="B60" s="121" t="s">
        <v>30</v>
      </c>
      <c r="C60" s="53">
        <f>'[22]MA'!$AI185</f>
        <v>88192.2</v>
      </c>
      <c r="D60" s="53">
        <f>'[21]MA'!$AD185</f>
        <v>105977.2</v>
      </c>
      <c r="E60" s="71">
        <f t="shared" si="15"/>
        <v>0.7170097560975609</v>
      </c>
      <c r="F60" s="71">
        <f t="shared" si="15"/>
        <v>0.7827168481335572</v>
      </c>
      <c r="G60" s="216">
        <f t="shared" si="14"/>
        <v>-6.570709203599634</v>
      </c>
      <c r="H60" s="188">
        <f>IF(E29="","",(G29/E29))</f>
        <v>0.82</v>
      </c>
      <c r="I60" s="29"/>
      <c r="J60" s="29"/>
    </row>
    <row r="61" spans="2:10" ht="12">
      <c r="B61" s="121" t="s">
        <v>22</v>
      </c>
      <c r="C61" s="53">
        <f>'[22]MA'!$AI186</f>
        <v>1119990.1</v>
      </c>
      <c r="D61" s="53">
        <f>'[21]MA'!$AD186</f>
        <v>789945</v>
      </c>
      <c r="E61" s="71">
        <f t="shared" si="15"/>
        <v>0.8615308461538462</v>
      </c>
      <c r="F61" s="71">
        <f t="shared" si="15"/>
        <v>0.7319087359296964</v>
      </c>
      <c r="G61" s="216">
        <f t="shared" si="14"/>
        <v>12.962211022414982</v>
      </c>
      <c r="H61" s="188">
        <f t="shared" si="16"/>
        <v>0.7715536479056473</v>
      </c>
      <c r="I61" s="29"/>
      <c r="J61" s="29"/>
    </row>
    <row r="62" spans="2:10" ht="12">
      <c r="B62" s="121" t="s">
        <v>23</v>
      </c>
      <c r="C62" s="53">
        <f>'[22]MA'!$AI187</f>
        <v>13536.4</v>
      </c>
      <c r="D62" s="53">
        <f>'[21]MA'!$AD187</f>
        <v>16108.3</v>
      </c>
      <c r="E62" s="71">
        <f t="shared" si="15"/>
        <v>0.9668857142857142</v>
      </c>
      <c r="F62" s="71">
        <f t="shared" si="15"/>
        <v>0.9487916502235284</v>
      </c>
      <c r="G62" s="216">
        <f t="shared" si="14"/>
        <v>1.8094064062185833</v>
      </c>
      <c r="H62" s="188">
        <f t="shared" si="16"/>
        <v>0.4444444444444444</v>
      </c>
      <c r="I62" s="29"/>
      <c r="J62" s="29"/>
    </row>
    <row r="63" spans="2:10" ht="12">
      <c r="B63" s="121"/>
      <c r="C63" s="53"/>
      <c r="D63" s="53"/>
      <c r="E63" s="217"/>
      <c r="F63" s="71">
        <f>IF(OR(H32="",H32=0),"",D63/H32)</f>
      </c>
      <c r="G63" s="216"/>
      <c r="H63" s="188"/>
      <c r="I63" s="29"/>
      <c r="J63" s="29"/>
    </row>
    <row r="64" spans="2:10" ht="12.75" thickBot="1">
      <c r="B64" s="218" t="s">
        <v>24</v>
      </c>
      <c r="C64" s="219">
        <f>IF(SUM(C43:C62)=0,"",SUM(C43:C62))</f>
        <v>13399650.1</v>
      </c>
      <c r="D64" s="219">
        <f>IF(SUM(D43:D62)=0,"",SUM(D43:D62))</f>
        <v>10023180.8</v>
      </c>
      <c r="E64" s="220">
        <f>IF(OR(G33="",G33=0),"",C64/G33)</f>
        <v>0.8392052155836712</v>
      </c>
      <c r="F64" s="221">
        <f>IF(OR(H33="",H33=0),"",D64/H33)</f>
        <v>0.8037962170277683</v>
      </c>
      <c r="G64" s="222">
        <f t="shared" si="14"/>
        <v>3.540899855590296</v>
      </c>
      <c r="H64" s="223">
        <f>IF(E33="","",(G33/E33))</f>
        <v>0.8987717082321905</v>
      </c>
      <c r="I64" s="29"/>
      <c r="J64" s="29"/>
    </row>
    <row r="65" spans="3:10" ht="12.75">
      <c r="C65" s="242"/>
      <c r="D65" s="243"/>
      <c r="E65" s="242"/>
      <c r="F65" s="242"/>
      <c r="G65" s="242"/>
      <c r="H65" s="244"/>
      <c r="I65" s="245"/>
      <c r="J65" s="23" t="s">
        <v>26</v>
      </c>
    </row>
    <row r="66" spans="3:10" ht="13.5" thickBot="1">
      <c r="C66" s="242"/>
      <c r="D66" s="243"/>
      <c r="E66" s="242"/>
      <c r="F66" s="242"/>
      <c r="G66" s="242"/>
      <c r="H66" s="244"/>
      <c r="I66" s="245"/>
      <c r="J66" s="288"/>
    </row>
    <row r="67" spans="2:9" ht="13.5">
      <c r="B67" s="196" t="s">
        <v>0</v>
      </c>
      <c r="C67" s="197" t="s">
        <v>93</v>
      </c>
      <c r="D67" s="199" t="s">
        <v>93</v>
      </c>
      <c r="E67" s="198" t="s">
        <v>93</v>
      </c>
      <c r="F67" s="199" t="s">
        <v>93</v>
      </c>
      <c r="G67" s="200" t="s">
        <v>86</v>
      </c>
      <c r="H67" s="246" t="s">
        <v>94</v>
      </c>
      <c r="I67" s="289" t="s">
        <v>94</v>
      </c>
    </row>
    <row r="68" spans="2:9" ht="13.5">
      <c r="B68" s="121"/>
      <c r="C68" s="247" t="s">
        <v>95</v>
      </c>
      <c r="D68" s="204" t="s">
        <v>95</v>
      </c>
      <c r="E68" s="247" t="s">
        <v>95</v>
      </c>
      <c r="F68" s="204" t="s">
        <v>95</v>
      </c>
      <c r="G68" s="205" t="s">
        <v>89</v>
      </c>
      <c r="H68" s="248" t="s">
        <v>96</v>
      </c>
      <c r="I68" s="290" t="s">
        <v>96</v>
      </c>
    </row>
    <row r="69" spans="2:9" ht="13.5">
      <c r="B69" s="121"/>
      <c r="C69" s="207" t="s">
        <v>107</v>
      </c>
      <c r="D69" s="249" t="s">
        <v>107</v>
      </c>
      <c r="E69" s="250" t="s">
        <v>108</v>
      </c>
      <c r="F69" s="209" t="s">
        <v>108</v>
      </c>
      <c r="G69" s="205"/>
      <c r="H69" s="248" t="s">
        <v>77</v>
      </c>
      <c r="I69" s="290" t="s">
        <v>77</v>
      </c>
    </row>
    <row r="70" spans="2:9" ht="12">
      <c r="B70" s="121"/>
      <c r="C70" s="210" t="s">
        <v>92</v>
      </c>
      <c r="D70" s="212" t="s">
        <v>58</v>
      </c>
      <c r="E70" s="211" t="s">
        <v>92</v>
      </c>
      <c r="F70" s="212" t="s">
        <v>58</v>
      </c>
      <c r="G70" s="213"/>
      <c r="H70" s="214"/>
      <c r="I70" s="291"/>
    </row>
    <row r="71" spans="2:9" ht="12">
      <c r="B71" s="121" t="s">
        <v>8</v>
      </c>
      <c r="C71" s="251">
        <v>569188.7</v>
      </c>
      <c r="D71" s="252">
        <f>IF(OR(G12="",G12=0),"",C71/G12)</f>
        <v>0.1825580768799012</v>
      </c>
      <c r="E71" s="251">
        <v>423389.8</v>
      </c>
      <c r="F71" s="252">
        <f aca="true" t="shared" si="17" ref="F71:F90">IF(OR(H12="",H12=0),"",E71/H12)</f>
        <v>0.20947686469205146</v>
      </c>
      <c r="G71" s="216">
        <f aca="true" t="shared" si="18" ref="G71:G90">IF(OR(D71="",D71=0),"",(D71-F71)*100)</f>
        <v>-2.6918787812150264</v>
      </c>
      <c r="H71" s="253">
        <f>IF(G12="","",(C43+C71)/G12)</f>
        <v>1.0488194749587054</v>
      </c>
      <c r="I71" s="292">
        <f>IF(H12="","",(D43+E71)/H12)</f>
        <v>1.0437474324983627</v>
      </c>
    </row>
    <row r="72" spans="2:9" ht="12">
      <c r="B72" s="121" t="s">
        <v>31</v>
      </c>
      <c r="C72" s="251">
        <v>68156.1</v>
      </c>
      <c r="D72" s="72">
        <f>IF(OR(G13="",G13=0),"",C72/G13)</f>
        <v>0.1481654347826087</v>
      </c>
      <c r="E72" s="251">
        <v>53460.3</v>
      </c>
      <c r="F72" s="72">
        <f t="shared" si="17"/>
        <v>0.15300601030337724</v>
      </c>
      <c r="G72" s="216">
        <f t="shared" si="18"/>
        <v>-0.4840575520768525</v>
      </c>
      <c r="H72" s="253">
        <f>IF(G13="","",(C44+C72)/G13)</f>
        <v>0.972256956521739</v>
      </c>
      <c r="I72" s="292">
        <f>IF(H13="","",(D44+E72)/H13)</f>
        <v>0.9051700057240983</v>
      </c>
    </row>
    <row r="73" spans="2:9" ht="12">
      <c r="B73" s="121" t="s">
        <v>9</v>
      </c>
      <c r="C73" s="251">
        <v>66382.5</v>
      </c>
      <c r="D73" s="72">
        <f>IF(OR(G14="",G14=0),"",C73/G14)</f>
        <v>0.11251271186440678</v>
      </c>
      <c r="E73" s="251">
        <v>53858.5</v>
      </c>
      <c r="F73" s="72">
        <f t="shared" si="17"/>
        <v>0.1458459422097115</v>
      </c>
      <c r="G73" s="216">
        <f t="shared" si="18"/>
        <v>-3.333323034530472</v>
      </c>
      <c r="H73" s="253">
        <f>IF(G14="","",(C45+C73)/G14)</f>
        <v>0.9310774576271186</v>
      </c>
      <c r="I73" s="292">
        <f>IF(H14="","",(D45+E73)/H14)</f>
        <v>0.9689041075488073</v>
      </c>
    </row>
    <row r="74" spans="2:9" ht="12">
      <c r="B74" s="121" t="s">
        <v>28</v>
      </c>
      <c r="C74" s="251">
        <v>32590.8</v>
      </c>
      <c r="D74" s="72">
        <f aca="true" t="shared" si="19" ref="D74:D89">IF(OR(G15="",G15=0),"",C74/G15)</f>
        <v>0.1068550819672131</v>
      </c>
      <c r="E74" s="251">
        <v>20936.1</v>
      </c>
      <c r="F74" s="72">
        <f t="shared" si="17"/>
        <v>0.09733388440587142</v>
      </c>
      <c r="G74" s="216">
        <f t="shared" si="18"/>
        <v>0.952119756134169</v>
      </c>
      <c r="H74" s="253">
        <f>IF(G15="","",(C46+C74)/G15)</f>
        <v>0.9805331147540983</v>
      </c>
      <c r="I74" s="292">
        <f>IF(H15="","",(D46+E74)/H15)</f>
        <v>0.9707748690466615</v>
      </c>
    </row>
    <row r="75" spans="2:9" ht="12">
      <c r="B75" s="121" t="s">
        <v>10</v>
      </c>
      <c r="C75" s="251">
        <v>33744.6</v>
      </c>
      <c r="D75" s="72">
        <f t="shared" si="19"/>
        <v>0.18200970873786407</v>
      </c>
      <c r="E75" s="251">
        <v>54457.7</v>
      </c>
      <c r="F75" s="72">
        <f t="shared" si="17"/>
        <v>0.30377373646320144</v>
      </c>
      <c r="G75" s="216">
        <f t="shared" si="18"/>
        <v>-12.176402772533738</v>
      </c>
      <c r="H75" s="253">
        <f aca="true" t="shared" si="20" ref="H75:H90">IF(G16="","",(C47+C75)/G16)</f>
        <v>0.7705366774541532</v>
      </c>
      <c r="I75" s="292">
        <f aca="true" t="shared" si="21" ref="I75:I90">IF(H16="","",(D47+E75)/H16)</f>
        <v>0.9530291079518893</v>
      </c>
    </row>
    <row r="76" spans="2:9" ht="12">
      <c r="B76" s="121" t="s">
        <v>11</v>
      </c>
      <c r="C76" s="251">
        <v>59206.8</v>
      </c>
      <c r="D76" s="72">
        <f t="shared" si="19"/>
        <v>0.1458295566502463</v>
      </c>
      <c r="E76" s="251">
        <v>57855.1</v>
      </c>
      <c r="F76" s="72">
        <f t="shared" si="17"/>
        <v>0.130575046047062</v>
      </c>
      <c r="G76" s="216">
        <f t="shared" si="18"/>
        <v>1.5254510603184306</v>
      </c>
      <c r="H76" s="253">
        <f t="shared" si="20"/>
        <v>0.9971896551724138</v>
      </c>
      <c r="I76" s="292">
        <f t="shared" si="21"/>
        <v>0.9806364233219651</v>
      </c>
    </row>
    <row r="77" spans="2:9" ht="12">
      <c r="B77" s="121" t="s">
        <v>12</v>
      </c>
      <c r="C77" s="251">
        <v>157013.3</v>
      </c>
      <c r="D77" s="72">
        <f t="shared" si="19"/>
        <v>0.12077946153846153</v>
      </c>
      <c r="E77" s="251">
        <v>113350</v>
      </c>
      <c r="F77" s="72">
        <f t="shared" si="17"/>
        <v>0.11797735500910929</v>
      </c>
      <c r="G77" s="216">
        <f t="shared" si="18"/>
        <v>0.2802106529352241</v>
      </c>
      <c r="H77" s="253">
        <f t="shared" si="20"/>
        <v>1.0572265384615385</v>
      </c>
      <c r="I77" s="292">
        <f t="shared" si="21"/>
        <v>1.0147367090989632</v>
      </c>
    </row>
    <row r="78" spans="2:9" ht="12">
      <c r="B78" s="121" t="s">
        <v>14</v>
      </c>
      <c r="C78" s="251">
        <v>38</v>
      </c>
      <c r="D78" s="72">
        <f t="shared" si="19"/>
        <v>0.0011987381703470032</v>
      </c>
      <c r="E78" s="251">
        <v>32.8</v>
      </c>
      <c r="F78" s="72">
        <f t="shared" si="17"/>
        <v>0.0010430513066761642</v>
      </c>
      <c r="G78" s="216">
        <f t="shared" si="18"/>
        <v>0.0155686863670839</v>
      </c>
      <c r="H78" s="253">
        <f t="shared" si="20"/>
        <v>0.9475362776025237</v>
      </c>
      <c r="I78" s="292">
        <f t="shared" si="21"/>
        <v>0.8359324815080995</v>
      </c>
    </row>
    <row r="79" spans="2:9" ht="12">
      <c r="B79" s="121" t="s">
        <v>27</v>
      </c>
      <c r="C79" s="251">
        <v>26301.5</v>
      </c>
      <c r="D79" s="72">
        <f t="shared" si="19"/>
        <v>0.05077509652509653</v>
      </c>
      <c r="E79" s="251">
        <v>18288.1</v>
      </c>
      <c r="F79" s="72">
        <f t="shared" si="17"/>
        <v>0.052354223856024375</v>
      </c>
      <c r="G79" s="216">
        <f t="shared" si="18"/>
        <v>-0.15791273309278472</v>
      </c>
      <c r="H79" s="253">
        <f t="shared" si="20"/>
        <v>1.005337837837838</v>
      </c>
      <c r="I79" s="292">
        <f t="shared" si="21"/>
        <v>0.9846705563779593</v>
      </c>
    </row>
    <row r="80" spans="2:9" ht="12">
      <c r="B80" s="121" t="s">
        <v>15</v>
      </c>
      <c r="C80" s="251">
        <v>14539.8</v>
      </c>
      <c r="D80" s="72">
        <f t="shared" si="19"/>
        <v>0.06923714285714286</v>
      </c>
      <c r="E80" s="251">
        <v>6765.6</v>
      </c>
      <c r="F80" s="72">
        <f t="shared" si="17"/>
        <v>0.051139056418799664</v>
      </c>
      <c r="G80" s="216">
        <f t="shared" si="18"/>
        <v>1.8098086438343195</v>
      </c>
      <c r="H80" s="253">
        <f t="shared" si="20"/>
        <v>0.9701861904761904</v>
      </c>
      <c r="I80" s="292">
        <f t="shared" si="21"/>
        <v>0.9174009301720887</v>
      </c>
    </row>
    <row r="81" spans="2:9" ht="12">
      <c r="B81" s="121" t="s">
        <v>29</v>
      </c>
      <c r="C81" s="251">
        <v>332870.8</v>
      </c>
      <c r="D81" s="72">
        <f t="shared" si="19"/>
        <v>0.21475535483870967</v>
      </c>
      <c r="E81" s="251">
        <v>300478.5</v>
      </c>
      <c r="F81" s="72">
        <f t="shared" si="17"/>
        <v>0.24327443781569746</v>
      </c>
      <c r="G81" s="216">
        <f t="shared" si="18"/>
        <v>-2.8519082976987797</v>
      </c>
      <c r="H81" s="253">
        <f t="shared" si="20"/>
        <v>0.9549965806451612</v>
      </c>
      <c r="I81" s="292">
        <f t="shared" si="21"/>
        <v>0.980241058903263</v>
      </c>
    </row>
    <row r="82" spans="2:9" ht="12">
      <c r="B82" s="121" t="s">
        <v>16</v>
      </c>
      <c r="C82" s="251">
        <v>54038.8</v>
      </c>
      <c r="D82" s="72">
        <f t="shared" si="19"/>
        <v>0.07796434105395587</v>
      </c>
      <c r="E82" s="251">
        <v>37215</v>
      </c>
      <c r="F82" s="72">
        <f t="shared" si="17"/>
        <v>0.06269393382492296</v>
      </c>
      <c r="G82" s="216">
        <f t="shared" si="18"/>
        <v>1.5270407229032918</v>
      </c>
      <c r="H82" s="253">
        <f t="shared" si="20"/>
        <v>1.0656399594876516</v>
      </c>
      <c r="I82" s="292">
        <f t="shared" si="21"/>
        <v>1.0037301332332433</v>
      </c>
    </row>
    <row r="83" spans="2:9" ht="12">
      <c r="B83" s="121" t="s">
        <v>17</v>
      </c>
      <c r="C83" s="251">
        <v>232314.5</v>
      </c>
      <c r="D83" s="72">
        <f t="shared" si="19"/>
        <v>0.19199545454545455</v>
      </c>
      <c r="E83" s="251">
        <v>221013.5</v>
      </c>
      <c r="F83" s="72">
        <f t="shared" si="17"/>
        <v>0.18866791430287752</v>
      </c>
      <c r="G83" s="216">
        <f t="shared" si="18"/>
        <v>0.3327540242577032</v>
      </c>
      <c r="H83" s="253">
        <f t="shared" si="20"/>
        <v>1.0120476033057852</v>
      </c>
      <c r="I83" s="292">
        <f t="shared" si="21"/>
        <v>0.9774920975594266</v>
      </c>
    </row>
    <row r="84" spans="2:9" ht="12">
      <c r="B84" s="121" t="s">
        <v>18</v>
      </c>
      <c r="C84" s="251">
        <v>311167.7</v>
      </c>
      <c r="D84" s="72">
        <f t="shared" si="19"/>
        <v>0.2116787074829932</v>
      </c>
      <c r="E84" s="251">
        <v>279696.4</v>
      </c>
      <c r="F84" s="72">
        <f t="shared" si="17"/>
        <v>0.2233025831259954</v>
      </c>
      <c r="G84" s="216">
        <f t="shared" si="18"/>
        <v>-1.1623875643002213</v>
      </c>
      <c r="H84" s="253">
        <f t="shared" si="20"/>
        <v>0.9317185714285715</v>
      </c>
      <c r="I84" s="292">
        <f t="shared" si="21"/>
        <v>0.9335442320447883</v>
      </c>
    </row>
    <row r="85" spans="2:9" ht="12">
      <c r="B85" s="121" t="s">
        <v>19</v>
      </c>
      <c r="C85" s="251">
        <v>46594.7</v>
      </c>
      <c r="D85" s="72">
        <f t="shared" si="19"/>
        <v>0.11648674999999999</v>
      </c>
      <c r="E85" s="251">
        <v>45819.1</v>
      </c>
      <c r="F85" s="72">
        <f t="shared" si="17"/>
        <v>0.11224856269041228</v>
      </c>
      <c r="G85" s="216">
        <f t="shared" si="18"/>
        <v>0.4238187309587707</v>
      </c>
      <c r="H85" s="253">
        <f t="shared" si="20"/>
        <v>1.0327925</v>
      </c>
      <c r="I85" s="292">
        <f t="shared" si="21"/>
        <v>0.9782078682349435</v>
      </c>
    </row>
    <row r="86" spans="2:9" ht="12">
      <c r="B86" s="121" t="s">
        <v>20</v>
      </c>
      <c r="C86" s="251">
        <v>358936</v>
      </c>
      <c r="D86" s="72">
        <f t="shared" si="19"/>
        <v>0.1776910891089109</v>
      </c>
      <c r="E86" s="251">
        <v>300678.6</v>
      </c>
      <c r="F86" s="72">
        <f t="shared" si="17"/>
        <v>0.20680385655085626</v>
      </c>
      <c r="G86" s="216">
        <f t="shared" si="18"/>
        <v>-2.9112767441945353</v>
      </c>
      <c r="H86" s="253">
        <f t="shared" si="20"/>
        <v>1.0024618811881187</v>
      </c>
      <c r="I86" s="292">
        <f t="shared" si="21"/>
        <v>1.0053368408809964</v>
      </c>
    </row>
    <row r="87" spans="2:9" ht="12">
      <c r="B87" s="121" t="s">
        <v>21</v>
      </c>
      <c r="C87" s="251">
        <v>16618.4</v>
      </c>
      <c r="D87" s="72">
        <f t="shared" si="19"/>
        <v>0.263784126984127</v>
      </c>
      <c r="E87" s="251">
        <v>22678.2</v>
      </c>
      <c r="F87" s="72">
        <f t="shared" si="17"/>
        <v>0.31435894379209633</v>
      </c>
      <c r="G87" s="216">
        <f t="shared" si="18"/>
        <v>-5.057481680796933</v>
      </c>
      <c r="H87" s="253">
        <f t="shared" si="20"/>
        <v>1.0178888888888888</v>
      </c>
      <c r="I87" s="292">
        <f t="shared" si="21"/>
        <v>1.0372353623662516</v>
      </c>
    </row>
    <row r="88" spans="2:9" ht="12">
      <c r="B88" s="121" t="s">
        <v>30</v>
      </c>
      <c r="C88" s="251">
        <v>20185.8</v>
      </c>
      <c r="D88" s="72">
        <f t="shared" si="19"/>
        <v>0.16411219512195122</v>
      </c>
      <c r="E88" s="251">
        <v>28845.1</v>
      </c>
      <c r="F88" s="72">
        <f t="shared" si="17"/>
        <v>0.21304153870924378</v>
      </c>
      <c r="G88" s="216">
        <f t="shared" si="18"/>
        <v>-4.892934358729256</v>
      </c>
      <c r="H88" s="253">
        <f t="shared" si="20"/>
        <v>0.8811219512195122</v>
      </c>
      <c r="I88" s="292">
        <f t="shared" si="21"/>
        <v>0.9957583868428009</v>
      </c>
    </row>
    <row r="89" spans="2:9" ht="12">
      <c r="B89" s="121" t="s">
        <v>22</v>
      </c>
      <c r="C89" s="251">
        <v>170437.6</v>
      </c>
      <c r="D89" s="72">
        <f t="shared" si="19"/>
        <v>0.13110584615384616</v>
      </c>
      <c r="E89" s="251">
        <v>184199.9</v>
      </c>
      <c r="F89" s="72">
        <f t="shared" si="17"/>
        <v>0.1706669653803448</v>
      </c>
      <c r="G89" s="216">
        <f t="shared" si="18"/>
        <v>-3.956111922649863</v>
      </c>
      <c r="H89" s="253">
        <f t="shared" si="20"/>
        <v>0.9926366923076925</v>
      </c>
      <c r="I89" s="292">
        <f t="shared" si="21"/>
        <v>0.9025757013100412</v>
      </c>
    </row>
    <row r="90" spans="2:9" ht="12">
      <c r="B90" s="121" t="s">
        <v>23</v>
      </c>
      <c r="C90" s="251">
        <v>500.9</v>
      </c>
      <c r="D90" s="72">
        <f>IF(OR(G31="",G31=0),"",C90/G31)</f>
        <v>0.03577857142857143</v>
      </c>
      <c r="E90" s="251">
        <v>357.8</v>
      </c>
      <c r="F90" s="72">
        <f t="shared" si="17"/>
        <v>0.021074703876261213</v>
      </c>
      <c r="G90" s="216">
        <f t="shared" si="18"/>
        <v>1.4703867552310217</v>
      </c>
      <c r="H90" s="253">
        <f t="shared" si="20"/>
        <v>1.0026642857142856</v>
      </c>
      <c r="I90" s="292">
        <f t="shared" si="21"/>
        <v>0.9698663540997896</v>
      </c>
    </row>
    <row r="91" spans="2:9" ht="12">
      <c r="B91" s="121"/>
      <c r="C91" s="53"/>
      <c r="D91" s="217"/>
      <c r="E91" s="53"/>
      <c r="F91" s="71"/>
      <c r="G91" s="216"/>
      <c r="H91" s="253"/>
      <c r="I91" s="292"/>
    </row>
    <row r="92" spans="2:9" ht="12.75" thickBot="1">
      <c r="B92" s="218" t="s">
        <v>24</v>
      </c>
      <c r="C92" s="219">
        <f>IF(SUM(C71:C90)=0,"",SUM(C71:C90))</f>
        <v>2570827.3</v>
      </c>
      <c r="D92" s="220">
        <f>IF(OR(G33="",G33=0),"",C92/G33)</f>
        <v>0.16100806083920707</v>
      </c>
      <c r="E92" s="219">
        <f>IF(SUM(E71:E90)=0,"",SUM(E71:E90))</f>
        <v>2223376.1</v>
      </c>
      <c r="F92" s="220">
        <f>IF(OR(H33="",H33=0),"",E92/H33)</f>
        <v>0.17830081426945354</v>
      </c>
      <c r="G92" s="222">
        <f>IF(OR(D92="",D92=0),"",(D92-F92)*100)</f>
        <v>-1.7292753430246472</v>
      </c>
      <c r="H92" s="254">
        <f>IF(G33="","",(C61+C92)/G33)</f>
        <v>0.23115179790007837</v>
      </c>
      <c r="I92" s="293">
        <f>IF(H33="","",(D61+E92)/H33)</f>
        <v>0.2416494473361144</v>
      </c>
    </row>
    <row r="93" ht="12.75">
      <c r="C93" s="242" t="s">
        <v>97</v>
      </c>
    </row>
    <row r="94" ht="12.75">
      <c r="C94" s="242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B1">
      <selection activeCell="B8" sqref="B8"/>
    </sheetView>
  </sheetViews>
  <sheetFormatPr defaultColWidth="12" defaultRowHeight="11.25"/>
  <cols>
    <col min="1" max="1" width="5.66015625" style="23" customWidth="1"/>
    <col min="2" max="2" width="32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99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111" t="s">
        <v>1</v>
      </c>
      <c r="D8" s="112"/>
      <c r="E8" s="112"/>
      <c r="F8" s="113"/>
      <c r="G8" s="114" t="s">
        <v>49</v>
      </c>
      <c r="H8" s="114" t="s">
        <v>44</v>
      </c>
      <c r="I8" s="115"/>
      <c r="J8" s="116" t="s">
        <v>65</v>
      </c>
      <c r="K8" s="116"/>
      <c r="M8" s="117" t="s">
        <v>0</v>
      </c>
      <c r="N8" s="118"/>
      <c r="O8" s="119" t="s">
        <v>1</v>
      </c>
      <c r="P8" s="120"/>
      <c r="Q8" s="114" t="s">
        <v>44</v>
      </c>
    </row>
    <row r="9" spans="1:17" ht="12.75">
      <c r="A9" s="23">
        <v>7818</v>
      </c>
      <c r="B9" s="121"/>
      <c r="C9" s="122" t="s">
        <v>49</v>
      </c>
      <c r="D9" s="123" t="s">
        <v>49</v>
      </c>
      <c r="E9" s="123" t="s">
        <v>49</v>
      </c>
      <c r="F9" s="124" t="s">
        <v>47</v>
      </c>
      <c r="G9" s="125" t="s">
        <v>50</v>
      </c>
      <c r="H9" s="125" t="s">
        <v>50</v>
      </c>
      <c r="I9" s="126" t="s">
        <v>71</v>
      </c>
      <c r="J9" s="127"/>
      <c r="K9" s="128"/>
      <c r="M9" s="129" t="s">
        <v>74</v>
      </c>
      <c r="N9" s="130"/>
      <c r="O9" s="131"/>
      <c r="P9" s="132"/>
      <c r="Q9" s="125" t="s">
        <v>50</v>
      </c>
    </row>
    <row r="10" spans="1:17" ht="12" customHeight="1">
      <c r="A10" s="23">
        <v>30702</v>
      </c>
      <c r="B10" s="121"/>
      <c r="C10" s="133" t="s">
        <v>2</v>
      </c>
      <c r="D10" s="134" t="s">
        <v>3</v>
      </c>
      <c r="E10" s="135" t="s">
        <v>4</v>
      </c>
      <c r="F10" s="136" t="s">
        <v>4</v>
      </c>
      <c r="G10" s="132" t="s">
        <v>76</v>
      </c>
      <c r="H10" s="132" t="s">
        <v>76</v>
      </c>
      <c r="I10" s="137" t="s">
        <v>77</v>
      </c>
      <c r="J10" s="138" t="s">
        <v>78</v>
      </c>
      <c r="K10" s="138" t="s">
        <v>79</v>
      </c>
      <c r="L10" s="139"/>
      <c r="M10" s="129" t="s">
        <v>81</v>
      </c>
      <c r="N10" s="140" t="s">
        <v>2</v>
      </c>
      <c r="O10" s="141" t="s">
        <v>3</v>
      </c>
      <c r="P10" s="140" t="s">
        <v>4</v>
      </c>
      <c r="Q10" s="132" t="s">
        <v>76</v>
      </c>
    </row>
    <row r="11" spans="1:17" ht="12">
      <c r="A11" s="23">
        <v>31458</v>
      </c>
      <c r="B11" s="142"/>
      <c r="C11" s="143" t="s">
        <v>5</v>
      </c>
      <c r="D11" s="144" t="s">
        <v>6</v>
      </c>
      <c r="E11" s="145" t="s">
        <v>7</v>
      </c>
      <c r="F11" s="146" t="s">
        <v>7</v>
      </c>
      <c r="G11" s="147" t="s">
        <v>55</v>
      </c>
      <c r="H11" s="147" t="s">
        <v>85</v>
      </c>
      <c r="I11" s="148"/>
      <c r="J11" s="149"/>
      <c r="K11" s="150"/>
      <c r="M11" s="151"/>
      <c r="N11" s="147" t="s">
        <v>5</v>
      </c>
      <c r="O11" s="144" t="s">
        <v>6</v>
      </c>
      <c r="P11" s="147" t="s">
        <v>7</v>
      </c>
      <c r="Q11" s="147" t="s">
        <v>85</v>
      </c>
    </row>
    <row r="12" spans="1:17" ht="13.5" customHeight="1">
      <c r="A12" s="23">
        <v>60665</v>
      </c>
      <c r="B12" s="152" t="s">
        <v>8</v>
      </c>
      <c r="C12" s="153">
        <f>IF(ISERROR('[51]Récolte_N'!$F$13)=TRUE,"",'[51]Récolte_N'!$F$13)</f>
        <v>18275</v>
      </c>
      <c r="D12" s="153">
        <f aca="true" t="shared" si="0" ref="D12:D31">IF(OR(C12="",C12=0),"",(E12/C12)*10)</f>
        <v>56.69493844049248</v>
      </c>
      <c r="E12" s="154">
        <f>IF(ISERROR('[51]Récolte_N'!$H$13)=TRUE,"",'[51]Récolte_N'!$H$13)</f>
        <v>103610</v>
      </c>
      <c r="F12" s="154">
        <f>P12</f>
        <v>95455</v>
      </c>
      <c r="G12" s="225">
        <f>IF(ISERROR('[51]Récolte_N'!$I$13)=TRUE,"",'[51]Récolte_N'!$I$13)</f>
        <v>53600</v>
      </c>
      <c r="H12" s="225">
        <f>Q12</f>
        <v>51469.8</v>
      </c>
      <c r="I12" s="156">
        <f>IF(OR(H12=0,H12=""),"",(G12/H12)-1)</f>
        <v>0.04138737667525416</v>
      </c>
      <c r="J12" s="157">
        <f>E12-G12</f>
        <v>50010</v>
      </c>
      <c r="K12" s="158">
        <f>P12-H12</f>
        <v>43985.2</v>
      </c>
      <c r="L12" s="159"/>
      <c r="M12" s="160" t="s">
        <v>8</v>
      </c>
      <c r="N12" s="153">
        <f>IF(ISERROR('[1]Récolte_N'!$F$13)=TRUE,"",'[1]Récolte_N'!$F$13)</f>
        <v>17140</v>
      </c>
      <c r="O12" s="153">
        <f aca="true" t="shared" si="1" ref="O12:O19">IF(OR(N12="",N12=0),"",(P12/N12)*10)</f>
        <v>55.69136522753793</v>
      </c>
      <c r="P12" s="154">
        <f>IF(ISERROR('[1]Récolte_N'!$H$13)=TRUE,"",'[1]Récolte_N'!$H$13)</f>
        <v>95455</v>
      </c>
      <c r="Q12" s="153">
        <f>'[21]OR'!$AI168</f>
        <v>51469.8</v>
      </c>
    </row>
    <row r="13" spans="1:17" ht="13.5" customHeight="1">
      <c r="A13" s="23">
        <v>7280</v>
      </c>
      <c r="B13" s="161" t="s">
        <v>31</v>
      </c>
      <c r="C13" s="153">
        <f>IF(ISERROR('[52]Récolte_N'!$F$13)=TRUE,"",'[52]Récolte_N'!$F$13)</f>
        <v>37720</v>
      </c>
      <c r="D13" s="153">
        <f t="shared" si="0"/>
        <v>56.77492046659597</v>
      </c>
      <c r="E13" s="154">
        <f>IF(ISERROR('[52]Récolte_N'!$H$13)=TRUE,"",'[52]Récolte_N'!$H$13)</f>
        <v>214155</v>
      </c>
      <c r="F13" s="154">
        <f>P13</f>
        <v>198894</v>
      </c>
      <c r="G13" s="225">
        <f>IF(ISERROR('[52]Récolte_N'!$I$13)=TRUE,"",'[52]Récolte_N'!$I$13)</f>
        <v>79000</v>
      </c>
      <c r="H13" s="225">
        <f>Q13</f>
        <v>71878.9</v>
      </c>
      <c r="I13" s="156">
        <f>IF(OR(H13=0,H13=""),"",(G13/H13)-1)</f>
        <v>0.09907079824538223</v>
      </c>
      <c r="J13" s="157">
        <f aca="true" t="shared" si="2" ref="J13:J31">E13-G13</f>
        <v>135155</v>
      </c>
      <c r="K13" s="158">
        <f>P13-H13</f>
        <v>127015.1</v>
      </c>
      <c r="L13" s="159"/>
      <c r="M13" s="162" t="s">
        <v>31</v>
      </c>
      <c r="N13" s="153">
        <f>IF(ISERROR('[2]Récolte_N'!$F$13)=TRUE,"",'[2]Récolte_N'!$F$13)</f>
        <v>36340</v>
      </c>
      <c r="O13" s="153">
        <f t="shared" si="1"/>
        <v>54.731425426527245</v>
      </c>
      <c r="P13" s="154">
        <f>IF(ISERROR('[2]Récolte_N'!$H$13)=TRUE,"",'[2]Récolte_N'!$H$13)</f>
        <v>198894</v>
      </c>
      <c r="Q13" s="153">
        <f>'[21]OR'!$AI169</f>
        <v>71878.9</v>
      </c>
    </row>
    <row r="14" spans="1:17" ht="13.5" customHeight="1">
      <c r="A14" s="23">
        <v>17376</v>
      </c>
      <c r="B14" s="161" t="s">
        <v>9</v>
      </c>
      <c r="C14" s="153">
        <f>IF(ISERROR('[53]Récolte_N'!$F$13)=TRUE,"",'[53]Récolte_N'!$F$13)</f>
        <v>192400</v>
      </c>
      <c r="D14" s="153">
        <f t="shared" si="0"/>
        <v>59.32224532224532</v>
      </c>
      <c r="E14" s="154">
        <f>IF(ISERROR('[53]Récolte_N'!$H$13)=TRUE,"",'[53]Récolte_N'!$H$13)</f>
        <v>1141360</v>
      </c>
      <c r="F14" s="154">
        <f aca="true" t="shared" si="3" ref="F14:F31">P14</f>
        <v>1028390</v>
      </c>
      <c r="G14" s="225">
        <f>IF(ISERROR('[53]Récolte_N'!$I$13)=TRUE,"",'[53]Récolte_N'!$I$13)</f>
        <v>1050000</v>
      </c>
      <c r="H14" s="226">
        <f>Q14</f>
        <v>904172.7</v>
      </c>
      <c r="I14" s="156">
        <f aca="true" t="shared" si="4" ref="I14:I31">IF(OR(H14=0,H14=""),"",(G14/H14)-1)</f>
        <v>0.1612825735614447</v>
      </c>
      <c r="J14" s="157">
        <f t="shared" si="2"/>
        <v>91360</v>
      </c>
      <c r="K14" s="165">
        <f>P14-H14</f>
        <v>124217.30000000005</v>
      </c>
      <c r="L14" s="159"/>
      <c r="M14" s="129" t="s">
        <v>9</v>
      </c>
      <c r="N14" s="153">
        <f>IF(ISERROR('[3]Récolte_N'!$F$13)=TRUE,"",'[3]Récolte_N'!$F$13)</f>
        <v>186800</v>
      </c>
      <c r="O14" s="153">
        <f t="shared" si="1"/>
        <v>55.05299785867238</v>
      </c>
      <c r="P14" s="154">
        <f>IF(ISERROR('[3]Récolte_N'!$H$13)=TRUE,"",'[3]Récolte_N'!$H$13)</f>
        <v>1028390</v>
      </c>
      <c r="Q14" s="153">
        <f>'[21]OR'!$AI170</f>
        <v>904172.7</v>
      </c>
    </row>
    <row r="15" spans="1:17" ht="13.5" customHeight="1">
      <c r="A15" s="23">
        <v>26391</v>
      </c>
      <c r="B15" s="161" t="s">
        <v>28</v>
      </c>
      <c r="C15" s="153">
        <f>IF(ISERROR('[54]Récolte_N'!$F$13)=TRUE,"",'[54]Récolte_N'!$F$13)</f>
        <v>31320</v>
      </c>
      <c r="D15" s="153">
        <f t="shared" si="0"/>
        <v>63.43869731800766</v>
      </c>
      <c r="E15" s="154">
        <f>IF(ISERROR('[54]Récolte_N'!$H$13)=TRUE,"",'[54]Récolte_N'!$H$13)</f>
        <v>198690</v>
      </c>
      <c r="F15" s="154">
        <f t="shared" si="3"/>
        <v>164670</v>
      </c>
      <c r="G15" s="225">
        <f>IF(ISERROR('[54]Récolte_N'!$I$13)=TRUE,"",'[54]Récolte_N'!$I$13)</f>
        <v>121000</v>
      </c>
      <c r="H15" s="226">
        <f aca="true" t="shared" si="5" ref="H15:H31">Q15</f>
        <v>89547</v>
      </c>
      <c r="I15" s="156">
        <f t="shared" si="4"/>
        <v>0.3512457145409673</v>
      </c>
      <c r="J15" s="157">
        <f t="shared" si="2"/>
        <v>77690</v>
      </c>
      <c r="K15" s="165">
        <f aca="true" t="shared" si="6" ref="K15:K31">P15-H15</f>
        <v>75123</v>
      </c>
      <c r="L15" s="159"/>
      <c r="M15" s="129" t="s">
        <v>28</v>
      </c>
      <c r="N15" s="153">
        <f>IF(ISERROR('[4]Récolte_N'!$F$13)=TRUE,"",'[4]Récolte_N'!$F$13)</f>
        <v>30000</v>
      </c>
      <c r="O15" s="153">
        <f t="shared" si="1"/>
        <v>54.89</v>
      </c>
      <c r="P15" s="154">
        <f>IF(ISERROR('[4]Récolte_N'!$H$13)=TRUE,"",'[4]Récolte_N'!$H$13)</f>
        <v>164670</v>
      </c>
      <c r="Q15" s="153">
        <f>'[21]OR'!$AI171</f>
        <v>89547</v>
      </c>
    </row>
    <row r="16" spans="1:17" ht="13.5" customHeight="1">
      <c r="A16" s="23">
        <v>19136</v>
      </c>
      <c r="B16" s="161" t="s">
        <v>10</v>
      </c>
      <c r="C16" s="153">
        <f>IF(ISERROR('[55]Récolte_N'!$F$13)=TRUE,"",'[55]Récolte_N'!$F$13)</f>
        <v>48000</v>
      </c>
      <c r="D16" s="153">
        <f t="shared" si="0"/>
        <v>84.5</v>
      </c>
      <c r="E16" s="154">
        <f>IF(ISERROR('[55]Récolte_N'!$H$13)=TRUE,"",'[55]Récolte_N'!$H$13)</f>
        <v>405600</v>
      </c>
      <c r="F16" s="154">
        <f t="shared" si="3"/>
        <v>399300</v>
      </c>
      <c r="G16" s="225">
        <f>IF(ISERROR('[55]Récolte_N'!$I$13)=TRUE,"",'[55]Récolte_N'!$I$13)</f>
        <v>345000</v>
      </c>
      <c r="H16" s="226">
        <f t="shared" si="5"/>
        <v>344488.9</v>
      </c>
      <c r="I16" s="156">
        <f t="shared" si="4"/>
        <v>0.0014836472234662779</v>
      </c>
      <c r="J16" s="157">
        <f t="shared" si="2"/>
        <v>60600</v>
      </c>
      <c r="K16" s="165">
        <f t="shared" si="6"/>
        <v>54811.09999999998</v>
      </c>
      <c r="L16" s="159"/>
      <c r="M16" s="129" t="s">
        <v>10</v>
      </c>
      <c r="N16" s="153">
        <f>IF(ISERROR('[5]Récolte_N'!$F$13)=TRUE,"",'[5]Récolte_N'!$F$13)</f>
        <v>49500</v>
      </c>
      <c r="O16" s="153">
        <f t="shared" si="1"/>
        <v>80.66666666666666</v>
      </c>
      <c r="P16" s="154">
        <f>IF(ISERROR('[5]Récolte_N'!$H$13)=TRUE,"",'[5]Récolte_N'!$H$13)</f>
        <v>399300</v>
      </c>
      <c r="Q16" s="153">
        <f>'[21]OR'!$AI172</f>
        <v>344488.9</v>
      </c>
    </row>
    <row r="17" spans="1:17" ht="13.5" customHeight="1">
      <c r="A17" s="23">
        <v>1790</v>
      </c>
      <c r="B17" s="161" t="s">
        <v>11</v>
      </c>
      <c r="C17" s="153">
        <f>IF(ISERROR('[56]Récolte_N'!$F$13)=TRUE,"",'[56]Récolte_N'!$F$13)</f>
        <v>102000</v>
      </c>
      <c r="D17" s="153">
        <f t="shared" si="0"/>
        <v>81.12745098039215</v>
      </c>
      <c r="E17" s="154">
        <f>IF(ISERROR('[56]Récolte_N'!$H$13)=TRUE,"",'[56]Récolte_N'!$H$13)</f>
        <v>827500</v>
      </c>
      <c r="F17" s="154">
        <f t="shared" si="3"/>
        <v>749300</v>
      </c>
      <c r="G17" s="225">
        <f>IF(ISERROR('[56]Récolte_N'!$I$13)=TRUE,"",'[56]Récolte_N'!$I$13)</f>
        <v>750000</v>
      </c>
      <c r="H17" s="226">
        <f t="shared" si="5"/>
        <v>682877.1</v>
      </c>
      <c r="I17" s="156">
        <f t="shared" si="4"/>
        <v>0.09829426114889483</v>
      </c>
      <c r="J17" s="157">
        <f t="shared" si="2"/>
        <v>77500</v>
      </c>
      <c r="K17" s="165">
        <f t="shared" si="6"/>
        <v>66422.90000000002</v>
      </c>
      <c r="L17" s="159"/>
      <c r="M17" s="129" t="s">
        <v>11</v>
      </c>
      <c r="N17" s="153">
        <f>IF(ISERROR('[6]Récolte_N'!$F$13)=TRUE,"",'[6]Récolte_N'!$F$13)</f>
        <v>96200</v>
      </c>
      <c r="O17" s="153">
        <f t="shared" si="1"/>
        <v>77.88981288981289</v>
      </c>
      <c r="P17" s="154">
        <f>IF(ISERROR('[6]Récolte_N'!$H$13)=TRUE,"",'[6]Récolte_N'!$H$13)</f>
        <v>749300</v>
      </c>
      <c r="Q17" s="153">
        <f>'[21]OR'!$AI173</f>
        <v>682877.1</v>
      </c>
    </row>
    <row r="18" spans="1:17" ht="13.5" customHeight="1">
      <c r="A18" s="23" t="s">
        <v>13</v>
      </c>
      <c r="B18" s="161" t="s">
        <v>12</v>
      </c>
      <c r="C18" s="153">
        <f>IF(ISERROR('[57]Récolte_N'!$F$13)=TRUE,"",'[57]Récolte_N'!$F$13)</f>
        <v>38750</v>
      </c>
      <c r="D18" s="153">
        <f t="shared" si="0"/>
        <v>55.43225806451613</v>
      </c>
      <c r="E18" s="154">
        <f>IF(ISERROR('[57]Récolte_N'!$H$13)=TRUE,"",'[57]Récolte_N'!$H$13)</f>
        <v>214800</v>
      </c>
      <c r="F18" s="154">
        <f t="shared" si="3"/>
        <v>202420</v>
      </c>
      <c r="G18" s="225">
        <f>IF(ISERROR('[57]Récolte_N'!$I$13)=TRUE,"",'[57]Récolte_N'!$I$13)</f>
        <v>115000</v>
      </c>
      <c r="H18" s="226">
        <f t="shared" si="5"/>
        <v>114149.3</v>
      </c>
      <c r="I18" s="156">
        <f t="shared" si="4"/>
        <v>0.007452520514799499</v>
      </c>
      <c r="J18" s="157">
        <f t="shared" si="2"/>
        <v>99800</v>
      </c>
      <c r="K18" s="165">
        <f t="shared" si="6"/>
        <v>88270.7</v>
      </c>
      <c r="L18" s="159"/>
      <c r="M18" s="129" t="s">
        <v>12</v>
      </c>
      <c r="N18" s="153">
        <f>IF(ISERROR('[7]Récolte_N'!$F$13)=TRUE,"",'[7]Récolte_N'!$F$13)</f>
        <v>38075</v>
      </c>
      <c r="O18" s="153">
        <f t="shared" si="1"/>
        <v>53.16349310571241</v>
      </c>
      <c r="P18" s="154">
        <f>IF(ISERROR('[7]Récolte_N'!$H$13)=TRUE,"",'[7]Récolte_N'!$H$13)</f>
        <v>202420</v>
      </c>
      <c r="Q18" s="153">
        <f>'[21]OR'!$AI174</f>
        <v>114149.3</v>
      </c>
    </row>
    <row r="19" spans="1:17" ht="13.5" customHeight="1">
      <c r="A19" s="23" t="s">
        <v>13</v>
      </c>
      <c r="B19" s="161" t="s">
        <v>14</v>
      </c>
      <c r="C19" s="153">
        <f>IF(ISERROR('[58]Récolte_N'!$F$13)=TRUE,"",'[58]Récolte_N'!$F$13)</f>
        <v>10950</v>
      </c>
      <c r="D19" s="153">
        <f t="shared" si="0"/>
        <v>33.6986301369863</v>
      </c>
      <c r="E19" s="154">
        <f>IF(ISERROR('[58]Récolte_N'!$H$13)=TRUE,"",'[58]Récolte_N'!$H$13)</f>
        <v>36900</v>
      </c>
      <c r="F19" s="154">
        <f t="shared" si="3"/>
        <v>35300</v>
      </c>
      <c r="G19" s="225">
        <f>IF(ISERROR('[58]Récolte_N'!$I$13)=TRUE,"",'[58]Récolte_N'!$I$13)</f>
        <v>17000</v>
      </c>
      <c r="H19" s="226">
        <f t="shared" si="5"/>
        <v>16689</v>
      </c>
      <c r="I19" s="156">
        <f t="shared" si="4"/>
        <v>0.018635029061058184</v>
      </c>
      <c r="J19" s="157">
        <f t="shared" si="2"/>
        <v>19900</v>
      </c>
      <c r="K19" s="165">
        <f t="shared" si="6"/>
        <v>18611</v>
      </c>
      <c r="L19" s="159"/>
      <c r="M19" s="129" t="s">
        <v>14</v>
      </c>
      <c r="N19" s="153">
        <f>IF(ISERROR('[8]Récolte_N'!$F$13)=TRUE,"",'[8]Récolte_N'!$F$13)</f>
        <v>9250</v>
      </c>
      <c r="O19" s="153">
        <f t="shared" si="1"/>
        <v>38.16216216216216</v>
      </c>
      <c r="P19" s="154">
        <f>IF(ISERROR('[8]Récolte_N'!$H$13)=TRUE,"",'[8]Récolte_N'!$H$13)</f>
        <v>35300</v>
      </c>
      <c r="Q19" s="153">
        <f>'[21]OR'!$AI175</f>
        <v>16689</v>
      </c>
    </row>
    <row r="20" spans="1:17" ht="13.5" customHeight="1">
      <c r="A20" s="23" t="s">
        <v>13</v>
      </c>
      <c r="B20" s="161" t="s">
        <v>27</v>
      </c>
      <c r="C20" s="153">
        <f>IF(ISERROR('[59]Récolte_N'!$F$13)=TRUE,"",'[59]Récolte_N'!$F$13)</f>
        <v>280800</v>
      </c>
      <c r="D20" s="153">
        <f>IF(OR(C20="",C20=0),"",(E20/C20)*10)</f>
        <v>69.93233618233619</v>
      </c>
      <c r="E20" s="154">
        <f>IF(ISERROR('[59]Récolte_N'!$H$13)=TRUE,"",'[59]Récolte_N'!$H$13)</f>
        <v>1963700</v>
      </c>
      <c r="F20" s="154">
        <f t="shared" si="3"/>
        <v>1779140</v>
      </c>
      <c r="G20" s="225">
        <f>IF(ISERROR('[59]Récolte_N'!$I$13)=TRUE,"",'[59]Récolte_N'!$I$13)</f>
        <v>1853900</v>
      </c>
      <c r="H20" s="226">
        <f t="shared" si="5"/>
        <v>1643646.2</v>
      </c>
      <c r="I20" s="156">
        <f t="shared" si="4"/>
        <v>0.12791913490871698</v>
      </c>
      <c r="J20" s="157">
        <f t="shared" si="2"/>
        <v>109800</v>
      </c>
      <c r="K20" s="165">
        <f t="shared" si="6"/>
        <v>135493.80000000005</v>
      </c>
      <c r="L20" s="159"/>
      <c r="M20" s="129" t="s">
        <v>27</v>
      </c>
      <c r="N20" s="153">
        <f>IF(ISERROR('[9]Récolte_N'!$F$13)=TRUE,"",'[9]Récolte_N'!$F$13)</f>
        <v>268770</v>
      </c>
      <c r="O20" s="153">
        <f>IF(OR(N20="",N20=0),"",(P20/N20)*10)</f>
        <v>66.19563195297094</v>
      </c>
      <c r="P20" s="154">
        <f>IF(ISERROR('[9]Récolte_N'!$H$13)=TRUE,"",'[9]Récolte_N'!$H$13)</f>
        <v>1779140</v>
      </c>
      <c r="Q20" s="153">
        <f>'[21]OR'!$AI176</f>
        <v>1643646.2</v>
      </c>
    </row>
    <row r="21" spans="1:17" ht="13.5" customHeight="1">
      <c r="A21" s="23" t="s">
        <v>13</v>
      </c>
      <c r="B21" s="161" t="s">
        <v>15</v>
      </c>
      <c r="C21" s="153">
        <f>IF(ISERROR('[60]Récolte_N'!$F$13)=TRUE,"",'[60]Récolte_N'!$F$13)</f>
        <v>172000</v>
      </c>
      <c r="D21" s="153">
        <f>IF(OR(C21="",C21=0),"",(E21/C21)*10)</f>
        <v>60.46511627906977</v>
      </c>
      <c r="E21" s="154">
        <f>IF(ISERROR('[60]Récolte_N'!$H$13)=TRUE,"",'[60]Récolte_N'!$H$13)</f>
        <v>1040000</v>
      </c>
      <c r="F21" s="154">
        <f t="shared" si="3"/>
        <v>853000</v>
      </c>
      <c r="G21" s="225">
        <f>IF(ISERROR('[60]Récolte_N'!$I$13)=TRUE,"",'[60]Récolte_N'!$I$13)</f>
        <v>890000</v>
      </c>
      <c r="H21" s="226">
        <f t="shared" si="5"/>
        <v>708852.2</v>
      </c>
      <c r="I21" s="156">
        <f t="shared" si="4"/>
        <v>0.2555508750625308</v>
      </c>
      <c r="J21" s="157">
        <f t="shared" si="2"/>
        <v>150000</v>
      </c>
      <c r="K21" s="165">
        <f t="shared" si="6"/>
        <v>144147.80000000005</v>
      </c>
      <c r="L21" s="159"/>
      <c r="M21" s="129" t="s">
        <v>15</v>
      </c>
      <c r="N21" s="153">
        <f>IF(ISERROR('[10]Récolte_N'!$F$13)=TRUE,"",'[10]Récolte_N'!$F$13)</f>
        <v>151400</v>
      </c>
      <c r="O21" s="153">
        <f>IF(OR(N21="",N21=0),"",(P21/N21)*10)</f>
        <v>56.34081902245707</v>
      </c>
      <c r="P21" s="154">
        <f>IF(ISERROR('[10]Récolte_N'!$H$13)=TRUE,"",'[10]Récolte_N'!$H$13)</f>
        <v>853000</v>
      </c>
      <c r="Q21" s="153">
        <f>'[21]OR'!$AI177</f>
        <v>708852.2</v>
      </c>
    </row>
    <row r="22" spans="1:17" ht="13.5" customHeight="1">
      <c r="A22" s="23" t="s">
        <v>13</v>
      </c>
      <c r="B22" s="161" t="s">
        <v>29</v>
      </c>
      <c r="C22" s="153">
        <f>IF(ISERROR('[61]Récolte_N'!$F$13)=TRUE,"",'[61]Récolte_N'!$F$13)</f>
        <v>4700</v>
      </c>
      <c r="D22" s="153">
        <f>IF(OR(C22="",C22=0),"",(E22/C22)*10)</f>
        <v>61.70212765957447</v>
      </c>
      <c r="E22" s="154">
        <f>IF(ISERROR('[61]Récolte_N'!$H$13)=TRUE,"",'[61]Récolte_N'!$H$13)</f>
        <v>29000</v>
      </c>
      <c r="F22" s="154">
        <f t="shared" si="3"/>
        <v>25700</v>
      </c>
      <c r="G22" s="225">
        <f>IF(ISERROR('[61]Récolte_N'!$I$13)=TRUE,"",'[61]Récolte_N'!$I$13)</f>
        <v>10300</v>
      </c>
      <c r="H22" s="226">
        <f t="shared" si="5"/>
        <v>7050</v>
      </c>
      <c r="I22" s="156">
        <f t="shared" si="4"/>
        <v>0.46099290780141855</v>
      </c>
      <c r="J22" s="157">
        <f t="shared" si="2"/>
        <v>18700</v>
      </c>
      <c r="K22" s="165">
        <f t="shared" si="6"/>
        <v>18650</v>
      </c>
      <c r="L22" s="159"/>
      <c r="M22" s="129" t="s">
        <v>29</v>
      </c>
      <c r="N22" s="153">
        <f>IF(ISERROR('[11]Récolte_N'!$F$13)=TRUE,"",'[11]Récolte_N'!$F$13)</f>
        <v>4300</v>
      </c>
      <c r="O22" s="153">
        <f>IF(OR(N22="",N22=0),"",(P22/N22)*10)</f>
        <v>59.76744186046511</v>
      </c>
      <c r="P22" s="154">
        <f>IF(ISERROR('[11]Récolte_N'!$H$13)=TRUE,"",'[11]Récolte_N'!$H$13)</f>
        <v>25700</v>
      </c>
      <c r="Q22" s="153">
        <f>'[21]OR'!$AI178</f>
        <v>7050</v>
      </c>
    </row>
    <row r="23" spans="1:17" ht="13.5" customHeight="1">
      <c r="A23" s="23" t="s">
        <v>13</v>
      </c>
      <c r="B23" s="161" t="s">
        <v>16</v>
      </c>
      <c r="C23" s="153">
        <f>IF(ISERROR('[62]Récolte_N'!$F$13)=TRUE,"",'[62]Récolte_N'!$F$13)</f>
        <v>73921</v>
      </c>
      <c r="D23" s="153">
        <f t="shared" si="0"/>
        <v>73.00836027651143</v>
      </c>
      <c r="E23" s="154">
        <f>IF(ISERROR('[62]Récolte_N'!$H$13)=TRUE,"",'[62]Récolte_N'!$H$13)</f>
        <v>539685.1000000001</v>
      </c>
      <c r="F23" s="154">
        <f t="shared" si="3"/>
        <v>507684.5</v>
      </c>
      <c r="G23" s="225">
        <f>IF(ISERROR('[62]Récolte_N'!$I$13)=TRUE,"",'[62]Récolte_N'!$I$13)</f>
        <v>399760</v>
      </c>
      <c r="H23" s="226">
        <f t="shared" si="5"/>
        <v>328900</v>
      </c>
      <c r="I23" s="156">
        <f t="shared" si="4"/>
        <v>0.21544542414107637</v>
      </c>
      <c r="J23" s="157">
        <f t="shared" si="2"/>
        <v>139925.1000000001</v>
      </c>
      <c r="K23" s="165">
        <f t="shared" si="6"/>
        <v>178784.5</v>
      </c>
      <c r="L23" s="159"/>
      <c r="M23" s="129" t="s">
        <v>16</v>
      </c>
      <c r="N23" s="153">
        <f>IF(ISERROR('[12]Récolte_N'!$F$13)=TRUE,"",'[12]Récolte_N'!$F$13)</f>
        <v>71361</v>
      </c>
      <c r="O23" s="153">
        <f aca="true" t="shared" si="7" ref="O23:O31">IF(OR(N23="",N23=0),"",(P23/N23)*10)</f>
        <v>71.14313140230658</v>
      </c>
      <c r="P23" s="154">
        <f>IF(ISERROR('[12]Récolte_N'!$H$13)=TRUE,"",'[12]Récolte_N'!$H$13)</f>
        <v>507684.5</v>
      </c>
      <c r="Q23" s="153">
        <f>'[21]OR'!$AI179</f>
        <v>328900</v>
      </c>
    </row>
    <row r="24" spans="1:17" ht="13.5" customHeight="1">
      <c r="A24" s="23" t="s">
        <v>13</v>
      </c>
      <c r="B24" s="161" t="s">
        <v>17</v>
      </c>
      <c r="C24" s="153">
        <f>IF(ISERROR('[63]Récolte_N'!$F$13)=TRUE,"",'[63]Récolte_N'!$F$13)</f>
        <v>64510</v>
      </c>
      <c r="D24" s="153">
        <f t="shared" si="0"/>
        <v>68.48783134397767</v>
      </c>
      <c r="E24" s="154">
        <f>IF(ISERROR('[63]Récolte_N'!$H$13)=TRUE,"",'[63]Récolte_N'!$H$13)</f>
        <v>441815</v>
      </c>
      <c r="F24" s="154">
        <f t="shared" si="3"/>
        <v>308040</v>
      </c>
      <c r="G24" s="225">
        <f>IF(ISERROR('[63]Récolte_N'!$I$13)=TRUE,"",'[63]Récolte_N'!$I$13)</f>
        <v>290000</v>
      </c>
      <c r="H24" s="226">
        <f t="shared" si="5"/>
        <v>181966.8</v>
      </c>
      <c r="I24" s="156">
        <f t="shared" si="4"/>
        <v>0.5936973118173205</v>
      </c>
      <c r="J24" s="157">
        <f t="shared" si="2"/>
        <v>151815</v>
      </c>
      <c r="K24" s="165">
        <f t="shared" si="6"/>
        <v>126073.20000000001</v>
      </c>
      <c r="L24" s="159"/>
      <c r="M24" s="129" t="s">
        <v>17</v>
      </c>
      <c r="N24" s="153">
        <f>IF(ISERROR('[13]Récolte_N'!$F$13)=TRUE,"",'[13]Récolte_N'!$F$13)</f>
        <v>50360</v>
      </c>
      <c r="O24" s="153">
        <f t="shared" si="7"/>
        <v>61.16759332803812</v>
      </c>
      <c r="P24" s="154">
        <f>IF(ISERROR('[13]Récolte_N'!$H$13)=TRUE,"",'[13]Récolte_N'!$H$13)</f>
        <v>308040</v>
      </c>
      <c r="Q24" s="153">
        <f>'[21]OR'!$AI180</f>
        <v>181966.8</v>
      </c>
    </row>
    <row r="25" spans="1:17" ht="13.5" customHeight="1">
      <c r="A25" s="23" t="s">
        <v>13</v>
      </c>
      <c r="B25" s="161" t="s">
        <v>18</v>
      </c>
      <c r="C25" s="153">
        <f>IF(ISERROR('[64]Récolte_N'!$F$13)=TRUE,"",'[64]Récolte_N'!$F$13)</f>
        <v>287900</v>
      </c>
      <c r="D25" s="153">
        <f t="shared" si="0"/>
        <v>69.53803403959708</v>
      </c>
      <c r="E25" s="154">
        <f>IF(ISERROR('[64]Récolte_N'!$H$13)=TRUE,"",'[64]Récolte_N'!$H$13)</f>
        <v>2002000</v>
      </c>
      <c r="F25" s="154">
        <f t="shared" si="3"/>
        <v>1739000</v>
      </c>
      <c r="G25" s="225">
        <f>IF(ISERROR('[64]Récolte_N'!$I$13)=TRUE,"",'[64]Récolte_N'!$I$13)</f>
        <v>1905000</v>
      </c>
      <c r="H25" s="226">
        <f t="shared" si="5"/>
        <v>1585130.1</v>
      </c>
      <c r="I25" s="156">
        <f t="shared" si="4"/>
        <v>0.20179409879353116</v>
      </c>
      <c r="J25" s="157">
        <f t="shared" si="2"/>
        <v>97000</v>
      </c>
      <c r="K25" s="165">
        <f t="shared" si="6"/>
        <v>153869.8999999999</v>
      </c>
      <c r="L25" s="159"/>
      <c r="M25" s="129" t="s">
        <v>18</v>
      </c>
      <c r="N25" s="153">
        <f>IF(ISERROR('[14]Récolte_N'!$F$13)=TRUE,"",'[14]Récolte_N'!$F$13)</f>
        <v>264900</v>
      </c>
      <c r="O25" s="153">
        <f t="shared" si="7"/>
        <v>65.6474141185353</v>
      </c>
      <c r="P25" s="154">
        <f>IF(ISERROR('[14]Récolte_N'!$H$13)=TRUE,"",'[14]Récolte_N'!$H$13)</f>
        <v>1739000</v>
      </c>
      <c r="Q25" s="153">
        <f>'[21]OR'!$AI181</f>
        <v>1585130.1</v>
      </c>
    </row>
    <row r="26" spans="1:17" ht="13.5" customHeight="1">
      <c r="A26" s="23" t="s">
        <v>13</v>
      </c>
      <c r="B26" s="161" t="s">
        <v>19</v>
      </c>
      <c r="C26" s="153">
        <f>IF(ISERROR('[65]Récolte_N'!$F$13)=TRUE,"",'[65]Récolte_N'!$F$13)</f>
        <v>74410</v>
      </c>
      <c r="D26" s="153">
        <f t="shared" si="0"/>
        <v>75.7074317968015</v>
      </c>
      <c r="E26" s="154">
        <f>IF(ISERROR('[65]Récolte_N'!$H$13)=TRUE,"",'[65]Récolte_N'!$H$13)</f>
        <v>563339</v>
      </c>
      <c r="F26" s="154">
        <f t="shared" si="3"/>
        <v>502180</v>
      </c>
      <c r="G26" s="225">
        <f>IF(ISERROR('[65]Récolte_N'!$I$13)=TRUE,"",'[65]Récolte_N'!$I$13)</f>
        <v>530000</v>
      </c>
      <c r="H26" s="226">
        <f t="shared" si="5"/>
        <v>472952.3</v>
      </c>
      <c r="I26" s="156">
        <f t="shared" si="4"/>
        <v>0.12062040928863227</v>
      </c>
      <c r="J26" s="157">
        <f t="shared" si="2"/>
        <v>33339</v>
      </c>
      <c r="K26" s="165">
        <f t="shared" si="6"/>
        <v>29227.70000000001</v>
      </c>
      <c r="L26" s="159"/>
      <c r="M26" s="129" t="s">
        <v>19</v>
      </c>
      <c r="N26" s="153">
        <f>IF(ISERROR('[15]Récolte_N'!$F$13)=TRUE,"",'[15]Récolte_N'!$F$13)</f>
        <v>70250</v>
      </c>
      <c r="O26" s="153">
        <f t="shared" si="7"/>
        <v>71.4846975088968</v>
      </c>
      <c r="P26" s="154">
        <f>IF(ISERROR('[15]Récolte_N'!$H$13)=TRUE,"",'[15]Récolte_N'!$H$13)</f>
        <v>502180</v>
      </c>
      <c r="Q26" s="153">
        <f>'[21]OR'!$AI182</f>
        <v>472952.3</v>
      </c>
    </row>
    <row r="27" spans="1:17" ht="13.5" customHeight="1">
      <c r="A27" s="23" t="s">
        <v>13</v>
      </c>
      <c r="B27" s="161" t="s">
        <v>20</v>
      </c>
      <c r="C27" s="153">
        <f>IF(ISERROR('[66]Récolte_N'!$F$13)=TRUE,"",'[66]Récolte_N'!$F$13)</f>
        <v>108670</v>
      </c>
      <c r="D27" s="153">
        <f t="shared" si="0"/>
        <v>62.06193061562529</v>
      </c>
      <c r="E27" s="154">
        <f>IF(ISERROR('[66]Récolte_N'!$H$13)=TRUE,"",'[66]Récolte_N'!$H$13)</f>
        <v>674427</v>
      </c>
      <c r="F27" s="154">
        <f t="shared" si="3"/>
        <v>584865</v>
      </c>
      <c r="G27" s="225">
        <f>IF(ISERROR('[66]Récolte_N'!$I$13)=TRUE,"",'[66]Récolte_N'!$I$13)</f>
        <v>560000</v>
      </c>
      <c r="H27" s="226">
        <f t="shared" si="5"/>
        <v>490610.4</v>
      </c>
      <c r="I27" s="156">
        <f t="shared" si="4"/>
        <v>0.1414352406716204</v>
      </c>
      <c r="J27" s="157">
        <f t="shared" si="2"/>
        <v>114427</v>
      </c>
      <c r="K27" s="165">
        <f t="shared" si="6"/>
        <v>94254.59999999998</v>
      </c>
      <c r="L27" s="159"/>
      <c r="M27" s="129" t="s">
        <v>20</v>
      </c>
      <c r="N27" s="153">
        <f>IF(ISERROR('[16]Récolte_N'!$F$13)=TRUE,"",'[16]Récolte_N'!$F$13)</f>
        <v>98100</v>
      </c>
      <c r="O27" s="153">
        <f t="shared" si="7"/>
        <v>59.61926605504587</v>
      </c>
      <c r="P27" s="154">
        <f>IF(ISERROR('[16]Récolte_N'!$H$13)=TRUE,"",'[16]Récolte_N'!$H$13)</f>
        <v>584865</v>
      </c>
      <c r="Q27" s="153">
        <f>'[21]OR'!$AI183</f>
        <v>490610.4</v>
      </c>
    </row>
    <row r="28" spans="1:17" ht="13.5" customHeight="1">
      <c r="A28" s="23" t="s">
        <v>13</v>
      </c>
      <c r="B28" s="161" t="s">
        <v>21</v>
      </c>
      <c r="C28" s="153">
        <f>IF(ISERROR('[67]Récolte_N'!$F$13)=TRUE,"",'[67]Récolte_N'!$F$13)</f>
        <v>54336</v>
      </c>
      <c r="D28" s="153">
        <f t="shared" si="0"/>
        <v>80.15</v>
      </c>
      <c r="E28" s="154">
        <f>IF(ISERROR('[67]Récolte_N'!$H$13)=TRUE,"",'[67]Récolte_N'!$H$13)</f>
        <v>435503.04000000004</v>
      </c>
      <c r="F28" s="154">
        <f t="shared" si="3"/>
        <v>375094.20000000007</v>
      </c>
      <c r="G28" s="225">
        <f>IF(ISERROR('[67]Récolte_N'!$I$13)=TRUE,"",'[67]Récolte_N'!$I$13)</f>
        <v>380000</v>
      </c>
      <c r="H28" s="226">
        <f t="shared" si="5"/>
        <v>323031.2</v>
      </c>
      <c r="I28" s="156">
        <f t="shared" si="4"/>
        <v>0.17635695870863244</v>
      </c>
      <c r="J28" s="157">
        <f t="shared" si="2"/>
        <v>55503.04000000004</v>
      </c>
      <c r="K28" s="165">
        <f t="shared" si="6"/>
        <v>52063.00000000006</v>
      </c>
      <c r="L28" s="159"/>
      <c r="M28" s="129" t="s">
        <v>21</v>
      </c>
      <c r="N28" s="153">
        <f>IF(ISERROR('[17]Récolte_N'!$F$13)=TRUE,"",'[17]Récolte_N'!$F$13)</f>
        <v>49400</v>
      </c>
      <c r="O28" s="153">
        <f t="shared" si="7"/>
        <v>75.93000000000002</v>
      </c>
      <c r="P28" s="154">
        <f>IF(ISERROR('[17]Récolte_N'!$H$13)=TRUE,"",'[17]Récolte_N'!$H$13)</f>
        <v>375094.20000000007</v>
      </c>
      <c r="Q28" s="153">
        <f>'[21]OR'!$AI184</f>
        <v>323031.2</v>
      </c>
    </row>
    <row r="29" spans="2:17" ht="12.75">
      <c r="B29" s="161" t="s">
        <v>30</v>
      </c>
      <c r="C29" s="153">
        <f>IF(ISERROR('[68]Récolte_N'!$F$13)=TRUE,"",'[68]Récolte_N'!$F$13)</f>
        <v>47000</v>
      </c>
      <c r="D29" s="153">
        <f t="shared" si="0"/>
        <v>71.45026708918063</v>
      </c>
      <c r="E29" s="154">
        <f>IF(ISERROR('[68]Récolte_N'!$H$13)=TRUE,"",'[68]Récolte_N'!$H$13)</f>
        <v>335816.25531914894</v>
      </c>
      <c r="F29" s="154">
        <f t="shared" si="3"/>
        <v>301241.3953488372</v>
      </c>
      <c r="G29" s="225">
        <f>IF(ISERROR('[68]Récolte_N'!$I$13)=TRUE,"",'[68]Récolte_N'!$I$13)</f>
        <v>255000</v>
      </c>
      <c r="H29" s="226">
        <f t="shared" si="5"/>
        <v>215161.2</v>
      </c>
      <c r="I29" s="156">
        <f t="shared" si="4"/>
        <v>0.18515791880692234</v>
      </c>
      <c r="J29" s="157">
        <f t="shared" si="2"/>
        <v>80816.25531914894</v>
      </c>
      <c r="K29" s="165">
        <f t="shared" si="6"/>
        <v>86080.19534883718</v>
      </c>
      <c r="M29" s="129" t="s">
        <v>30</v>
      </c>
      <c r="N29" s="153">
        <f>IF(ISERROR('[18]Récolte_N'!$F$13)=TRUE,"",'[18]Récolte_N'!$F$13)</f>
        <v>43000</v>
      </c>
      <c r="O29" s="153">
        <f t="shared" si="7"/>
        <v>70.05613845321795</v>
      </c>
      <c r="P29" s="154">
        <f>IF(ISERROR('[18]Récolte_N'!$H$13)=TRUE,"",'[18]Récolte_N'!$H$13)</f>
        <v>301241.3953488372</v>
      </c>
      <c r="Q29" s="153">
        <f>'[21]OR'!$AI185</f>
        <v>215161.2</v>
      </c>
    </row>
    <row r="30" spans="2:17" ht="12.75">
      <c r="B30" s="161" t="s">
        <v>22</v>
      </c>
      <c r="C30" s="153">
        <f>IF(ISERROR('[69]Récolte_N'!$F$13)=TRUE,"",'[69]Récolte_N'!$F$13)</f>
        <v>94787</v>
      </c>
      <c r="D30" s="153">
        <f t="shared" si="0"/>
        <v>47.90097798221275</v>
      </c>
      <c r="E30" s="154">
        <f>IF(ISERROR('[69]Récolte_N'!$H$13)=TRUE,"",'[69]Récolte_N'!$H$13)</f>
        <v>454039</v>
      </c>
      <c r="F30" s="154">
        <f t="shared" si="3"/>
        <v>423948</v>
      </c>
      <c r="G30" s="225">
        <f>IF(ISERROR('[69]Récolte_N'!$I$13)=TRUE,"",'[69]Récolte_N'!$I$13)</f>
        <v>200000</v>
      </c>
      <c r="H30" s="226">
        <f t="shared" si="5"/>
        <v>188128.6</v>
      </c>
      <c r="I30" s="156">
        <f>IF(OR(H30=0,H30=""),"",(G30/H30)-1)</f>
        <v>0.06310257983103051</v>
      </c>
      <c r="J30" s="157">
        <f t="shared" si="2"/>
        <v>254039</v>
      </c>
      <c r="K30" s="165">
        <f t="shared" si="6"/>
        <v>235819.4</v>
      </c>
      <c r="L30" s="29"/>
      <c r="M30" s="129" t="s">
        <v>22</v>
      </c>
      <c r="N30" s="153">
        <f>IF(ISERROR('[19]Récolte_N'!$F$13)=TRUE,"",'[19]Récolte_N'!$F$13)</f>
        <v>87790</v>
      </c>
      <c r="O30" s="153">
        <f t="shared" si="7"/>
        <v>48.29114933363709</v>
      </c>
      <c r="P30" s="154">
        <f>IF(ISERROR('[19]Récolte_N'!$H$13)=TRUE,"",'[19]Récolte_N'!$H$13)</f>
        <v>423948</v>
      </c>
      <c r="Q30" s="153">
        <f>'[21]OR'!$AI186</f>
        <v>188128.6</v>
      </c>
    </row>
    <row r="31" spans="2:17" ht="12.75">
      <c r="B31" s="161" t="s">
        <v>23</v>
      </c>
      <c r="C31" s="153">
        <f>IF(ISERROR('[70]Récolte_N'!$F$13)=TRUE,"",'[70]Récolte_N'!$F$13)</f>
        <v>13300</v>
      </c>
      <c r="D31" s="153">
        <f t="shared" si="0"/>
        <v>41.203007518796994</v>
      </c>
      <c r="E31" s="154">
        <f>IF(ISERROR('[70]Récolte_N'!$H$13)=TRUE,"",'[70]Récolte_N'!$H$13)</f>
        <v>54800</v>
      </c>
      <c r="F31" s="154">
        <f t="shared" si="3"/>
        <v>51765</v>
      </c>
      <c r="G31" s="225">
        <f>IF(ISERROR('[70]Récolte_N'!$I$13)=TRUE,"",'[70]Récolte_N'!$I$13)</f>
        <v>22500</v>
      </c>
      <c r="H31" s="226">
        <f t="shared" si="5"/>
        <v>21880.9</v>
      </c>
      <c r="I31" s="156">
        <f t="shared" si="4"/>
        <v>0.02829408296733682</v>
      </c>
      <c r="J31" s="157">
        <f t="shared" si="2"/>
        <v>32300</v>
      </c>
      <c r="K31" s="165">
        <f t="shared" si="6"/>
        <v>29884.1</v>
      </c>
      <c r="M31" s="129" t="s">
        <v>23</v>
      </c>
      <c r="N31" s="153">
        <f>IF(ISERROR('[20]Récolte_N'!$F$13)=TRUE,"",'[20]Récolte_N'!$F$13)</f>
        <v>11750</v>
      </c>
      <c r="O31" s="153">
        <f t="shared" si="7"/>
        <v>44.055319148936164</v>
      </c>
      <c r="P31" s="154">
        <f>IF(ISERROR('[20]Récolte_N'!$H$13)=TRUE,"",'[20]Récolte_N'!$H$13)</f>
        <v>51765</v>
      </c>
      <c r="Q31" s="153">
        <f>'[21]OR'!$AI187</f>
        <v>21880.9</v>
      </c>
    </row>
    <row r="32" spans="2:17" ht="12.75">
      <c r="B32" s="121"/>
      <c r="C32" s="167"/>
      <c r="D32" s="167"/>
      <c r="E32" s="54"/>
      <c r="F32" s="168"/>
      <c r="G32" s="169"/>
      <c r="H32" s="60"/>
      <c r="I32" s="170"/>
      <c r="J32" s="171"/>
      <c r="K32" s="172"/>
      <c r="M32" s="129"/>
      <c r="N32" s="173"/>
      <c r="O32" s="173"/>
      <c r="P32" s="173"/>
      <c r="Q32" s="227"/>
    </row>
    <row r="33" spans="2:17" ht="15.75" thickBot="1">
      <c r="B33" s="174" t="s">
        <v>24</v>
      </c>
      <c r="C33" s="175">
        <f>IF(SUM(C12:C31)=0,"",SUM(C12:C31))</f>
        <v>1755749</v>
      </c>
      <c r="D33" s="175">
        <f>IF(OR(C33="",C33=0),"",(E33/C33)*10)</f>
        <v>66.50574424544254</v>
      </c>
      <c r="E33" s="175">
        <f>IF(SUM(E12:E31)=0,"",SUM(E12:E31))</f>
        <v>11676739.395319149</v>
      </c>
      <c r="F33" s="176">
        <f>IF(SUM(F12:F31)=0,"",SUM(F12:F31))</f>
        <v>10325387.095348837</v>
      </c>
      <c r="G33" s="177">
        <f>IF(SUM(G12:G31)=0,"",SUM(G12:G31))</f>
        <v>9827060</v>
      </c>
      <c r="H33" s="178">
        <f>IF(SUM(H12:H31)=0,"",SUM(H12:H31))</f>
        <v>8442582.600000001</v>
      </c>
      <c r="I33" s="179">
        <f>IF(OR(G33=0,G33=""),"",(G33/H33)-1)</f>
        <v>0.16398742725952098</v>
      </c>
      <c r="J33" s="180">
        <f>SUM(J12:J31)</f>
        <v>1849679.3953191491</v>
      </c>
      <c r="K33" s="181">
        <f>SUM(K12:K31)</f>
        <v>1882804.495348837</v>
      </c>
      <c r="M33" s="182" t="s">
        <v>24</v>
      </c>
      <c r="N33" s="183">
        <f>IF(SUM(N12:N31)=0,"",SUM(N12:N31))</f>
        <v>1634686</v>
      </c>
      <c r="O33" s="183">
        <f>IF(OR(N33="",N33=0),"",(P33/N33)*10)</f>
        <v>63.16434529535848</v>
      </c>
      <c r="P33" s="180">
        <f>IF(SUM(P12:P31)=0,"",SUM(P12:P31))</f>
        <v>10325387.095348837</v>
      </c>
      <c r="Q33" s="184">
        <f>IF(SUM(Q12:Q31)=0,"",SUM(Q12:Q31))</f>
        <v>8442582.600000001</v>
      </c>
    </row>
    <row r="34" spans="2:10" ht="12.75" thickTop="1">
      <c r="B34" s="185"/>
      <c r="C34" s="186"/>
      <c r="D34" s="186"/>
      <c r="E34" s="186"/>
      <c r="F34" s="186"/>
      <c r="G34" s="186"/>
      <c r="H34" s="188"/>
      <c r="I34" s="189"/>
      <c r="J34" s="190"/>
    </row>
    <row r="35" spans="2:10" ht="12">
      <c r="B35" s="191" t="s">
        <v>45</v>
      </c>
      <c r="C35" s="192">
        <f>N33</f>
        <v>1634686</v>
      </c>
      <c r="D35" s="192">
        <f>IF(OR(C35="",C35=0),"",(E35/C35)*10)</f>
        <v>63.16434529535848</v>
      </c>
      <c r="E35" s="192">
        <f>P33</f>
        <v>10325387.095348837</v>
      </c>
      <c r="G35" s="192">
        <f>Q33</f>
        <v>8442582.600000001</v>
      </c>
      <c r="H35" s="188"/>
      <c r="I35" s="189"/>
      <c r="J35" s="190"/>
    </row>
    <row r="36" spans="2:10" ht="12">
      <c r="B36" s="191" t="s">
        <v>46</v>
      </c>
      <c r="C36" s="193"/>
      <c r="D36" s="194"/>
      <c r="E36" s="193"/>
      <c r="G36" s="193"/>
      <c r="H36" s="188"/>
      <c r="I36" s="189"/>
      <c r="J36" s="190"/>
    </row>
    <row r="37" spans="2:10" ht="12">
      <c r="B37" s="191" t="s">
        <v>25</v>
      </c>
      <c r="C37" s="195">
        <f>IF(OR(C33="",C33=0),"",(C33/C35)-1)</f>
        <v>0.07405887124499744</v>
      </c>
      <c r="D37" s="195">
        <f>IF(OR(D33="",D33=0),"",(D33/D35)-1)</f>
        <v>0.05290008048780637</v>
      </c>
      <c r="E37" s="195">
        <f>IF(OR(E33="",E33=0),"",(E33/E35)-1)</f>
        <v>0.1308766719825003</v>
      </c>
      <c r="G37" s="195">
        <f>IF(OR(G33="",G33=0),"",(G33/G35)-1)</f>
        <v>0.16398742725952098</v>
      </c>
      <c r="H37" s="188"/>
      <c r="I37" s="189"/>
      <c r="J37" s="190"/>
    </row>
    <row r="38" ht="11.25" thickBot="1"/>
    <row r="39" spans="2:9" ht="12.75">
      <c r="B39" s="196" t="s">
        <v>0</v>
      </c>
      <c r="C39" s="197" t="s">
        <v>50</v>
      </c>
      <c r="D39" s="198" t="s">
        <v>50</v>
      </c>
      <c r="E39" s="199" t="s">
        <v>50</v>
      </c>
      <c r="F39" s="199" t="s">
        <v>50</v>
      </c>
      <c r="G39" s="200" t="s">
        <v>86</v>
      </c>
      <c r="H39" s="201" t="s">
        <v>87</v>
      </c>
      <c r="I39" s="29"/>
    </row>
    <row r="40" spans="2:9" ht="12">
      <c r="B40" s="121"/>
      <c r="C40" s="202" t="s">
        <v>88</v>
      </c>
      <c r="D40" s="203" t="s">
        <v>88</v>
      </c>
      <c r="E40" s="204" t="s">
        <v>88</v>
      </c>
      <c r="F40" s="204" t="s">
        <v>88</v>
      </c>
      <c r="G40" s="205" t="s">
        <v>89</v>
      </c>
      <c r="H40" s="206" t="s">
        <v>90</v>
      </c>
      <c r="I40" s="29"/>
    </row>
    <row r="41" spans="2:9" ht="12.75">
      <c r="B41" s="121"/>
      <c r="C41" s="207" t="s">
        <v>107</v>
      </c>
      <c r="D41" s="208" t="s">
        <v>108</v>
      </c>
      <c r="E41" s="209" t="s">
        <v>107</v>
      </c>
      <c r="F41" s="209" t="s">
        <v>108</v>
      </c>
      <c r="G41" s="205" t="s">
        <v>91</v>
      </c>
      <c r="H41" s="206" t="s">
        <v>77</v>
      </c>
      <c r="I41" s="29"/>
    </row>
    <row r="42" spans="2:9" ht="12">
      <c r="B42" s="121"/>
      <c r="C42" s="210" t="s">
        <v>92</v>
      </c>
      <c r="D42" s="211" t="s">
        <v>92</v>
      </c>
      <c r="E42" s="212" t="s">
        <v>58</v>
      </c>
      <c r="F42" s="212" t="s">
        <v>58</v>
      </c>
      <c r="G42" s="213" t="s">
        <v>88</v>
      </c>
      <c r="H42" s="214"/>
      <c r="I42" s="29"/>
    </row>
    <row r="43" spans="2:9" ht="12">
      <c r="B43" s="121" t="s">
        <v>8</v>
      </c>
      <c r="C43" s="81">
        <f>'[22]OR'!$AI168</f>
        <v>46672.3</v>
      </c>
      <c r="D43" s="53">
        <f>'[21]OR'!$AD168</f>
        <v>45729.2</v>
      </c>
      <c r="E43" s="215">
        <f>IF(OR(G12="",G12=0),"",C43/G12)</f>
        <v>0.8707518656716419</v>
      </c>
      <c r="F43" s="71">
        <f>IF(OR(H12="",H12=0),"",D43/H12)</f>
        <v>0.8884666348033214</v>
      </c>
      <c r="G43" s="216">
        <f>IF(OR(E43="",E43=0),"",(E43-F43)*100)</f>
        <v>-1.7714769131679575</v>
      </c>
      <c r="H43" s="188">
        <f>IF(E12="","",(G12/E12))</f>
        <v>0.5173245825692501</v>
      </c>
      <c r="I43" s="29"/>
    </row>
    <row r="44" spans="2:9" ht="12">
      <c r="B44" s="121" t="s">
        <v>31</v>
      </c>
      <c r="C44" s="53">
        <f>'[22]OR'!$AI169</f>
        <v>63777</v>
      </c>
      <c r="D44" s="53">
        <f>'[21]OR'!$AD169</f>
        <v>56505.2</v>
      </c>
      <c r="E44" s="71">
        <f>IF(OR(G13="",G13=0),"",C44/G13)</f>
        <v>0.8073037974683545</v>
      </c>
      <c r="F44" s="71">
        <f>IF(OR(H13="",H13=0),"",D44/H13)</f>
        <v>0.786116648974873</v>
      </c>
      <c r="G44" s="216">
        <f>IF(OR(E44="",E44=0),"",(E44-F44)*100)</f>
        <v>2.1187148493481467</v>
      </c>
      <c r="H44" s="188">
        <f>IF(E13="","",(G13/E13))</f>
        <v>0.3688916905979314</v>
      </c>
      <c r="I44" s="29"/>
    </row>
    <row r="45" spans="2:9" ht="12">
      <c r="B45" s="121" t="s">
        <v>9</v>
      </c>
      <c r="C45" s="53">
        <f>'[22]OR'!$AI170</f>
        <v>845777.5</v>
      </c>
      <c r="D45" s="53">
        <f>'[21]OR'!$AD170</f>
        <v>747020.9</v>
      </c>
      <c r="E45" s="71">
        <f aca="true" t="shared" si="8" ref="E45:F62">IF(OR(G14="",G14=0),"",C45/G14)</f>
        <v>0.8055023809523809</v>
      </c>
      <c r="F45" s="71">
        <f t="shared" si="8"/>
        <v>0.8261927173868444</v>
      </c>
      <c r="G45" s="216">
        <f aca="true" t="shared" si="9" ref="G45:G61">IF(OR(E45="",E45=0),"",(E45-F45)*100)</f>
        <v>-2.0690336434463497</v>
      </c>
      <c r="H45" s="188">
        <f>IF(E14="","",(G14/E14))</f>
        <v>0.9199551412350179</v>
      </c>
      <c r="I45" s="29"/>
    </row>
    <row r="46" spans="2:9" ht="12">
      <c r="B46" s="121" t="s">
        <v>28</v>
      </c>
      <c r="C46" s="53">
        <f>'[22]OR'!$AI171</f>
        <v>107770.9</v>
      </c>
      <c r="D46" s="53">
        <f>'[21]OR'!$AD171</f>
        <v>77489.8</v>
      </c>
      <c r="E46" s="71">
        <f t="shared" si="8"/>
        <v>0.8906685950413222</v>
      </c>
      <c r="F46" s="71">
        <f t="shared" si="8"/>
        <v>0.8653533898399723</v>
      </c>
      <c r="G46" s="216">
        <f t="shared" si="9"/>
        <v>2.531520520134989</v>
      </c>
      <c r="H46" s="188">
        <f>IF(E15="","",(G15/E15))</f>
        <v>0.6089888771453017</v>
      </c>
      <c r="I46" s="29"/>
    </row>
    <row r="47" spans="2:9" ht="12">
      <c r="B47" s="121" t="s">
        <v>10</v>
      </c>
      <c r="C47" s="53">
        <f>'[22]OR'!$AI172</f>
        <v>293043.2</v>
      </c>
      <c r="D47" s="53">
        <f>'[21]OR'!$AD172</f>
        <v>279390.9</v>
      </c>
      <c r="E47" s="71">
        <f t="shared" si="8"/>
        <v>0.8494005797101449</v>
      </c>
      <c r="F47" s="71">
        <f t="shared" si="8"/>
        <v>0.8110301957479618</v>
      </c>
      <c r="G47" s="216">
        <f t="shared" si="9"/>
        <v>3.8370383962183174</v>
      </c>
      <c r="H47" s="188">
        <f aca="true" t="shared" si="10" ref="H47:H62">IF(E16="","",(G16/E16))</f>
        <v>0.8505917159763313</v>
      </c>
      <c r="I47" s="29"/>
    </row>
    <row r="48" spans="2:9" ht="12">
      <c r="B48" s="121" t="s">
        <v>11</v>
      </c>
      <c r="C48" s="53">
        <f>'[22]OR'!$AI173</f>
        <v>694204.4</v>
      </c>
      <c r="D48" s="53">
        <f>'[21]OR'!$AD173</f>
        <v>627514.1</v>
      </c>
      <c r="E48" s="71">
        <f>IF(OR(G17="",G17=0),"",C48/G17)</f>
        <v>0.9256058666666667</v>
      </c>
      <c r="F48" s="71">
        <f t="shared" si="8"/>
        <v>0.918926846426685</v>
      </c>
      <c r="G48" s="216">
        <f t="shared" si="9"/>
        <v>0.6679020239981681</v>
      </c>
      <c r="H48" s="188">
        <f t="shared" si="10"/>
        <v>0.9063444108761329</v>
      </c>
      <c r="I48" s="29"/>
    </row>
    <row r="49" spans="2:9" ht="12">
      <c r="B49" s="121" t="s">
        <v>12</v>
      </c>
      <c r="C49" s="53">
        <f>'[22]OR'!$AI174</f>
        <v>108254.7</v>
      </c>
      <c r="D49" s="53">
        <f>'[21]OR'!$AD174</f>
        <v>106434.9</v>
      </c>
      <c r="E49" s="71">
        <f t="shared" si="8"/>
        <v>0.9413452173913043</v>
      </c>
      <c r="F49" s="71">
        <f t="shared" si="8"/>
        <v>0.9324183328325272</v>
      </c>
      <c r="G49" s="216">
        <f t="shared" si="9"/>
        <v>0.8926884558777104</v>
      </c>
      <c r="H49" s="188">
        <f t="shared" si="10"/>
        <v>0.5353817504655494</v>
      </c>
      <c r="I49" s="29"/>
    </row>
    <row r="50" spans="2:9" ht="12">
      <c r="B50" s="121" t="s">
        <v>14</v>
      </c>
      <c r="C50" s="53">
        <f>'[22]OR'!$AI175</f>
        <v>15967.4</v>
      </c>
      <c r="D50" s="53">
        <f>'[21]OR'!$AD175</f>
        <v>15569.1</v>
      </c>
      <c r="E50" s="71">
        <f t="shared" si="8"/>
        <v>0.9392588235294117</v>
      </c>
      <c r="F50" s="71">
        <f t="shared" si="8"/>
        <v>0.9328959194679131</v>
      </c>
      <c r="G50" s="216">
        <f t="shared" si="9"/>
        <v>0.6362904061498642</v>
      </c>
      <c r="H50" s="188">
        <f t="shared" si="10"/>
        <v>0.46070460704607047</v>
      </c>
      <c r="I50" s="29"/>
    </row>
    <row r="51" spans="2:9" ht="12">
      <c r="B51" s="121" t="s">
        <v>27</v>
      </c>
      <c r="C51" s="53">
        <f>'[22]OR'!$AI176</f>
        <v>1752572.8</v>
      </c>
      <c r="D51" s="53">
        <f>'[21]OR'!$AD176</f>
        <v>1501968.8</v>
      </c>
      <c r="E51" s="71">
        <f t="shared" si="8"/>
        <v>0.9453437617994498</v>
      </c>
      <c r="F51" s="71">
        <f t="shared" si="8"/>
        <v>0.9138029826613538</v>
      </c>
      <c r="G51" s="216">
        <f t="shared" si="9"/>
        <v>3.1540779138095942</v>
      </c>
      <c r="H51" s="188">
        <f t="shared" si="10"/>
        <v>0.9440851453888068</v>
      </c>
      <c r="I51" s="29"/>
    </row>
    <row r="52" spans="2:9" ht="12">
      <c r="B52" s="121" t="s">
        <v>15</v>
      </c>
      <c r="C52" s="53">
        <f>'[22]OR'!$AI177</f>
        <v>744895.9</v>
      </c>
      <c r="D52" s="53">
        <f>'[21]OR'!$AD177</f>
        <v>586728.6</v>
      </c>
      <c r="E52" s="71">
        <f t="shared" si="8"/>
        <v>0.8369616853932584</v>
      </c>
      <c r="F52" s="71">
        <f t="shared" si="8"/>
        <v>0.8277164125328242</v>
      </c>
      <c r="G52" s="216">
        <f t="shared" si="9"/>
        <v>0.9245272860434195</v>
      </c>
      <c r="H52" s="188">
        <f t="shared" si="10"/>
        <v>0.8557692307692307</v>
      </c>
      <c r="I52" s="29"/>
    </row>
    <row r="53" spans="2:9" ht="12">
      <c r="B53" s="121" t="s">
        <v>29</v>
      </c>
      <c r="C53" s="53">
        <f>'[22]OR'!$AI178</f>
        <v>9054.9</v>
      </c>
      <c r="D53" s="53">
        <f>'[21]OR'!$AD178</f>
        <v>6261.5</v>
      </c>
      <c r="E53" s="71">
        <f t="shared" si="8"/>
        <v>0.8791165048543689</v>
      </c>
      <c r="F53" s="71">
        <f>IF(OR(H22="",H22=0),"",D53/H22)</f>
        <v>0.8881560283687944</v>
      </c>
      <c r="G53" s="216">
        <f t="shared" si="9"/>
        <v>-0.9039523514425496</v>
      </c>
      <c r="H53" s="188">
        <f t="shared" si="10"/>
        <v>0.35517241379310344</v>
      </c>
      <c r="I53" s="29"/>
    </row>
    <row r="54" spans="2:9" ht="12">
      <c r="B54" s="121" t="s">
        <v>16</v>
      </c>
      <c r="C54" s="53">
        <f>'[22]OR'!$AI179</f>
        <v>391998.9</v>
      </c>
      <c r="D54" s="53">
        <f>'[21]OR'!$AD179</f>
        <v>313386.7</v>
      </c>
      <c r="E54" s="71">
        <f t="shared" si="8"/>
        <v>0.9805856013608165</v>
      </c>
      <c r="F54" s="71">
        <f t="shared" si="8"/>
        <v>0.9528327759197325</v>
      </c>
      <c r="G54" s="216">
        <f t="shared" si="9"/>
        <v>2.775282544108404</v>
      </c>
      <c r="H54" s="188">
        <f t="shared" si="10"/>
        <v>0.7407282506039169</v>
      </c>
      <c r="I54" s="29"/>
    </row>
    <row r="55" spans="2:9" ht="12">
      <c r="B55" s="121" t="s">
        <v>17</v>
      </c>
      <c r="C55" s="53">
        <f>'[22]OR'!$AI180</f>
        <v>253860.9</v>
      </c>
      <c r="D55" s="53">
        <f>'[21]OR'!$AD180</f>
        <v>157128.6</v>
      </c>
      <c r="E55" s="71">
        <f t="shared" si="8"/>
        <v>0.8753824137931034</v>
      </c>
      <c r="F55" s="71">
        <f t="shared" si="8"/>
        <v>0.8635014738952381</v>
      </c>
      <c r="G55" s="216">
        <f t="shared" si="9"/>
        <v>1.1880939897865317</v>
      </c>
      <c r="H55" s="188">
        <f t="shared" si="10"/>
        <v>0.6563833278634723</v>
      </c>
      <c r="I55" s="29"/>
    </row>
    <row r="56" spans="2:9" ht="12">
      <c r="B56" s="121" t="s">
        <v>18</v>
      </c>
      <c r="C56" s="53">
        <f>'[22]OR'!$AI181</f>
        <v>1572922.6</v>
      </c>
      <c r="D56" s="53">
        <f>'[21]OR'!$AD181</f>
        <v>1283963.3</v>
      </c>
      <c r="E56" s="71">
        <f t="shared" si="8"/>
        <v>0.8256811548556431</v>
      </c>
      <c r="F56" s="71">
        <f t="shared" si="8"/>
        <v>0.8100049958044453</v>
      </c>
      <c r="G56" s="216">
        <f t="shared" si="9"/>
        <v>1.567615905119779</v>
      </c>
      <c r="H56" s="188">
        <f t="shared" si="10"/>
        <v>0.9515484515484516</v>
      </c>
      <c r="I56" s="29"/>
    </row>
    <row r="57" spans="2:9" ht="12">
      <c r="B57" s="121" t="s">
        <v>19</v>
      </c>
      <c r="C57" s="53">
        <f>'[22]OR'!$AI182</f>
        <v>422802.8</v>
      </c>
      <c r="D57" s="53">
        <f>'[21]OR'!$AD182</f>
        <v>403001.4</v>
      </c>
      <c r="E57" s="71">
        <f t="shared" si="8"/>
        <v>0.7977411320754717</v>
      </c>
      <c r="F57" s="71">
        <f>IF(OR(H26="",H26=0),"",D57/H26)</f>
        <v>0.8520973468148902</v>
      </c>
      <c r="G57" s="216">
        <f t="shared" si="9"/>
        <v>-5.435621473941854</v>
      </c>
      <c r="H57" s="188">
        <f t="shared" si="10"/>
        <v>0.9408189385077191</v>
      </c>
      <c r="I57" s="29"/>
    </row>
    <row r="58" spans="2:9" ht="12">
      <c r="B58" s="121" t="s">
        <v>20</v>
      </c>
      <c r="C58" s="53">
        <f>'[22]OR'!$AI183</f>
        <v>521800.6</v>
      </c>
      <c r="D58" s="53">
        <f>'[21]OR'!$AD183</f>
        <v>447703.7</v>
      </c>
      <c r="E58" s="71">
        <f t="shared" si="8"/>
        <v>0.9317867857142856</v>
      </c>
      <c r="F58" s="71">
        <f t="shared" si="8"/>
        <v>0.9125442509983481</v>
      </c>
      <c r="G58" s="216">
        <f t="shared" si="9"/>
        <v>1.924253471593751</v>
      </c>
      <c r="H58" s="188">
        <f t="shared" si="10"/>
        <v>0.8303344913534008</v>
      </c>
      <c r="I58" s="29"/>
    </row>
    <row r="59" spans="2:9" ht="12">
      <c r="B59" s="121" t="s">
        <v>21</v>
      </c>
      <c r="C59" s="53">
        <f>'[22]OR'!$AI184</f>
        <v>340166.1</v>
      </c>
      <c r="D59" s="53">
        <f>'[21]OR'!$AD184</f>
        <v>252304.9</v>
      </c>
      <c r="E59" s="71">
        <f t="shared" si="8"/>
        <v>0.895173947368421</v>
      </c>
      <c r="F59" s="71">
        <f t="shared" si="8"/>
        <v>0.7810542758718043</v>
      </c>
      <c r="G59" s="216">
        <f t="shared" si="9"/>
        <v>11.411967149661672</v>
      </c>
      <c r="H59" s="188">
        <f>IF(E28="","",(G28/E28))</f>
        <v>0.8725541846963915</v>
      </c>
      <c r="I59" s="29"/>
    </row>
    <row r="60" spans="2:9" ht="12">
      <c r="B60" s="121" t="s">
        <v>30</v>
      </c>
      <c r="C60" s="53">
        <f>'[22]OR'!$AI185</f>
        <v>219935.1</v>
      </c>
      <c r="D60" s="53">
        <f>'[21]OR'!$AD185</f>
        <v>173592.4</v>
      </c>
      <c r="E60" s="71">
        <f t="shared" si="8"/>
        <v>0.8624905882352941</v>
      </c>
      <c r="F60" s="71">
        <f t="shared" si="8"/>
        <v>0.8068015980576423</v>
      </c>
      <c r="G60" s="216">
        <f t="shared" si="9"/>
        <v>5.568899017765183</v>
      </c>
      <c r="H60" s="188">
        <f>IF(E29="","",(G29/E29))</f>
        <v>0.7593438255621552</v>
      </c>
      <c r="I60" s="29"/>
    </row>
    <row r="61" spans="2:9" ht="12">
      <c r="B61" s="121" t="s">
        <v>22</v>
      </c>
      <c r="C61" s="53">
        <f>'[22]OR'!$AI186</f>
        <v>193910.6</v>
      </c>
      <c r="D61" s="53">
        <f>'[21]OR'!$AD186</f>
        <v>161280.8</v>
      </c>
      <c r="E61" s="71">
        <f t="shared" si="8"/>
        <v>0.969553</v>
      </c>
      <c r="F61" s="71">
        <f t="shared" si="8"/>
        <v>0.8572901727860622</v>
      </c>
      <c r="G61" s="216">
        <f t="shared" si="9"/>
        <v>11.226282721393776</v>
      </c>
      <c r="H61" s="188">
        <f t="shared" si="10"/>
        <v>0.44049079484361475</v>
      </c>
      <c r="I61" s="29"/>
    </row>
    <row r="62" spans="2:9" ht="12">
      <c r="B62" s="121" t="s">
        <v>23</v>
      </c>
      <c r="C62" s="53">
        <f>'[22]OR'!$AI187</f>
        <v>21010.5</v>
      </c>
      <c r="D62" s="53">
        <f>'[21]OR'!$AD187</f>
        <v>20331.9</v>
      </c>
      <c r="E62" s="71">
        <f t="shared" si="8"/>
        <v>0.9338</v>
      </c>
      <c r="F62" s="71">
        <f>IF(OR(H31="",H31=0),"",D62/H31)</f>
        <v>0.9292076651326042</v>
      </c>
      <c r="G62" s="216">
        <f>IF(OR(E62="",E62=0),"",(E62-F62)*100)</f>
        <v>0.4592334867395742</v>
      </c>
      <c r="H62" s="188">
        <f t="shared" si="10"/>
        <v>0.41058394160583944</v>
      </c>
      <c r="I62" s="29"/>
    </row>
    <row r="63" spans="2:9" ht="12">
      <c r="B63" s="121"/>
      <c r="C63" s="53"/>
      <c r="D63" s="53"/>
      <c r="E63" s="217"/>
      <c r="F63" s="71">
        <f>IF(OR(H32="",H32=0),"",D63/H32)</f>
      </c>
      <c r="G63" s="216"/>
      <c r="H63" s="188"/>
      <c r="I63" s="29"/>
    </row>
    <row r="64" spans="2:9" ht="12.75" thickBot="1">
      <c r="B64" s="218" t="s">
        <v>24</v>
      </c>
      <c r="C64" s="219">
        <f>IF(SUM(C43:C62)=0,"",SUM(C43:C62))</f>
        <v>8620399.100000001</v>
      </c>
      <c r="D64" s="219">
        <f>IF(SUM(D43:D62)=0,"",SUM(D43:D62))</f>
        <v>7263306.700000001</v>
      </c>
      <c r="E64" s="220">
        <f>IF(OR(G33="",G33=0),"",C64/G33)</f>
        <v>0.877210386422796</v>
      </c>
      <c r="F64" s="221">
        <f>IF(OR(H33="",H33=0),"",D64/H33)</f>
        <v>0.8603181092951344</v>
      </c>
      <c r="G64" s="222">
        <f>IF(OR(E64="",E64=0),"",(E64-F64)*100)</f>
        <v>1.6892277127661615</v>
      </c>
      <c r="H64" s="223">
        <f>IF(E33="","",(G33/E33))</f>
        <v>0.8415928169073783</v>
      </c>
      <c r="I64" s="29"/>
    </row>
    <row r="65" spans="3:9" ht="12.75">
      <c r="C65" s="242"/>
      <c r="D65" s="243"/>
      <c r="E65" s="242"/>
      <c r="F65" s="242"/>
      <c r="G65" s="242"/>
      <c r="H65" s="244"/>
      <c r="I65" s="245"/>
    </row>
    <row r="66" spans="3:9" ht="13.5" thickBot="1">
      <c r="C66" s="242"/>
      <c r="D66" s="243"/>
      <c r="E66" s="242"/>
      <c r="F66" s="242"/>
      <c r="G66" s="242"/>
      <c r="H66" s="244"/>
      <c r="I66" s="245"/>
    </row>
    <row r="67" spans="2:9" ht="13.5">
      <c r="B67" s="196" t="s">
        <v>0</v>
      </c>
      <c r="C67" s="197" t="s">
        <v>93</v>
      </c>
      <c r="D67" s="199" t="s">
        <v>93</v>
      </c>
      <c r="E67" s="198" t="s">
        <v>93</v>
      </c>
      <c r="F67" s="199" t="s">
        <v>93</v>
      </c>
      <c r="G67" s="200" t="s">
        <v>86</v>
      </c>
      <c r="H67" s="246" t="s">
        <v>94</v>
      </c>
      <c r="I67" s="246" t="s">
        <v>94</v>
      </c>
    </row>
    <row r="68" spans="2:9" ht="13.5">
      <c r="B68" s="121"/>
      <c r="C68" s="247" t="s">
        <v>95</v>
      </c>
      <c r="D68" s="204" t="s">
        <v>95</v>
      </c>
      <c r="E68" s="247" t="s">
        <v>95</v>
      </c>
      <c r="F68" s="204" t="s">
        <v>95</v>
      </c>
      <c r="G68" s="205" t="s">
        <v>89</v>
      </c>
      <c r="H68" s="248" t="s">
        <v>96</v>
      </c>
      <c r="I68" s="248" t="s">
        <v>96</v>
      </c>
    </row>
    <row r="69" spans="2:9" ht="13.5">
      <c r="B69" s="121"/>
      <c r="C69" s="207" t="s">
        <v>107</v>
      </c>
      <c r="D69" s="249" t="s">
        <v>107</v>
      </c>
      <c r="E69" s="250" t="s">
        <v>108</v>
      </c>
      <c r="F69" s="209" t="s">
        <v>108</v>
      </c>
      <c r="G69" s="205"/>
      <c r="H69" s="248" t="s">
        <v>77</v>
      </c>
      <c r="I69" s="248" t="s">
        <v>77</v>
      </c>
    </row>
    <row r="70" spans="2:9" ht="12">
      <c r="B70" s="121"/>
      <c r="C70" s="210" t="s">
        <v>92</v>
      </c>
      <c r="D70" s="212" t="s">
        <v>58</v>
      </c>
      <c r="E70" s="211" t="s">
        <v>92</v>
      </c>
      <c r="F70" s="212" t="s">
        <v>58</v>
      </c>
      <c r="G70" s="213"/>
      <c r="H70" s="214"/>
      <c r="I70" s="214"/>
    </row>
    <row r="71" spans="2:9" ht="12">
      <c r="B71" s="121" t="s">
        <v>8</v>
      </c>
      <c r="C71" s="251">
        <v>6422.6</v>
      </c>
      <c r="D71" s="252">
        <f aca="true" t="shared" si="11" ref="D71:D90">IF(OR(G12="",G12=0),"",C71/G12)</f>
        <v>0.11982462686567165</v>
      </c>
      <c r="E71" s="251">
        <v>6042</v>
      </c>
      <c r="F71" s="252">
        <f aca="true" t="shared" si="12" ref="F71:F90">IF(OR(H12="",H12=0),"",E71/H12)</f>
        <v>0.11738922630357995</v>
      </c>
      <c r="G71" s="216">
        <f aca="true" t="shared" si="13" ref="G71:G90">IF(OR(D71="",D71=0),"",(D71-F71)*100)</f>
        <v>0.2435400562091697</v>
      </c>
      <c r="H71" s="253">
        <f aca="true" t="shared" si="14" ref="H71:H90">IF(G12="","",(C43+C71)/G12)</f>
        <v>0.9905764925373135</v>
      </c>
      <c r="I71" s="253">
        <f aca="true" t="shared" si="15" ref="I71:I90">IF(H12="","",(D43+E71)/H12)</f>
        <v>1.0058558611069015</v>
      </c>
    </row>
    <row r="72" spans="2:9" ht="12">
      <c r="B72" s="121" t="s">
        <v>31</v>
      </c>
      <c r="C72" s="251">
        <v>7103.4</v>
      </c>
      <c r="D72" s="72">
        <f t="shared" si="11"/>
        <v>0.08991645569620253</v>
      </c>
      <c r="E72" s="251">
        <v>6885</v>
      </c>
      <c r="F72" s="72">
        <f t="shared" si="12"/>
        <v>0.09578610691037287</v>
      </c>
      <c r="G72" s="216">
        <f t="shared" si="13"/>
        <v>-0.5869651214170337</v>
      </c>
      <c r="H72" s="253">
        <f t="shared" si="14"/>
        <v>0.8972202531645569</v>
      </c>
      <c r="I72" s="253">
        <f t="shared" si="15"/>
        <v>0.8819027558852459</v>
      </c>
    </row>
    <row r="73" spans="2:9" ht="12">
      <c r="B73" s="121" t="s">
        <v>9</v>
      </c>
      <c r="C73" s="251">
        <v>47754.3</v>
      </c>
      <c r="D73" s="72">
        <f t="shared" si="11"/>
        <v>0.045480285714285716</v>
      </c>
      <c r="E73" s="251">
        <v>48025.4</v>
      </c>
      <c r="F73" s="72">
        <f t="shared" si="12"/>
        <v>0.05311529534125505</v>
      </c>
      <c r="G73" s="216">
        <f t="shared" si="13"/>
        <v>-0.7635009626969336</v>
      </c>
      <c r="H73" s="253">
        <f t="shared" si="14"/>
        <v>0.8509826666666667</v>
      </c>
      <c r="I73" s="253">
        <f t="shared" si="15"/>
        <v>0.8793080127280994</v>
      </c>
    </row>
    <row r="74" spans="2:9" ht="12">
      <c r="B74" s="121" t="s">
        <v>28</v>
      </c>
      <c r="C74" s="251">
        <v>13491</v>
      </c>
      <c r="D74" s="72">
        <f t="shared" si="11"/>
        <v>0.11149586776859505</v>
      </c>
      <c r="E74" s="251">
        <v>11193.9</v>
      </c>
      <c r="F74" s="72">
        <f t="shared" si="12"/>
        <v>0.12500586284297632</v>
      </c>
      <c r="G74" s="216">
        <f t="shared" si="13"/>
        <v>-1.3509995074381276</v>
      </c>
      <c r="H74" s="253">
        <f t="shared" si="14"/>
        <v>1.0021644628099173</v>
      </c>
      <c r="I74" s="253">
        <f t="shared" si="15"/>
        <v>0.9903592526829486</v>
      </c>
    </row>
    <row r="75" spans="2:9" ht="12">
      <c r="B75" s="121" t="s">
        <v>10</v>
      </c>
      <c r="C75" s="251">
        <v>46497.7</v>
      </c>
      <c r="D75" s="72">
        <f t="shared" si="11"/>
        <v>0.1347759420289855</v>
      </c>
      <c r="E75" s="251">
        <v>58849.4</v>
      </c>
      <c r="F75" s="72">
        <f t="shared" si="12"/>
        <v>0.17083104854757294</v>
      </c>
      <c r="G75" s="216">
        <f t="shared" si="13"/>
        <v>-3.6055106518587454</v>
      </c>
      <c r="H75" s="253">
        <f t="shared" si="14"/>
        <v>0.9841765217391305</v>
      </c>
      <c r="I75" s="253">
        <f t="shared" si="15"/>
        <v>0.9818612442955347</v>
      </c>
    </row>
    <row r="76" spans="2:9" ht="12">
      <c r="B76" s="121" t="s">
        <v>11</v>
      </c>
      <c r="C76" s="251">
        <v>38650.1</v>
      </c>
      <c r="D76" s="72">
        <f t="shared" si="11"/>
        <v>0.051533466666666666</v>
      </c>
      <c r="E76" s="251">
        <v>46571.4</v>
      </c>
      <c r="F76" s="72">
        <f t="shared" si="12"/>
        <v>0.06819880180489286</v>
      </c>
      <c r="G76" s="216">
        <f t="shared" si="13"/>
        <v>-1.6665335138226198</v>
      </c>
      <c r="H76" s="253">
        <f t="shared" si="14"/>
        <v>0.9771393333333334</v>
      </c>
      <c r="I76" s="253">
        <f t="shared" si="15"/>
        <v>0.9871256482315779</v>
      </c>
    </row>
    <row r="77" spans="2:9" ht="12">
      <c r="B77" s="121" t="s">
        <v>12</v>
      </c>
      <c r="C77" s="251">
        <v>11415.6</v>
      </c>
      <c r="D77" s="72">
        <f t="shared" si="11"/>
        <v>0.09926608695652174</v>
      </c>
      <c r="E77" s="251">
        <v>10893.5</v>
      </c>
      <c r="F77" s="72">
        <f t="shared" si="12"/>
        <v>0.09543203506285189</v>
      </c>
      <c r="G77" s="216">
        <f t="shared" si="13"/>
        <v>0.38340518936698514</v>
      </c>
      <c r="H77" s="253">
        <f t="shared" si="14"/>
        <v>1.040611304347826</v>
      </c>
      <c r="I77" s="253">
        <f t="shared" si="15"/>
        <v>1.027850367895379</v>
      </c>
    </row>
    <row r="78" spans="2:9" ht="12">
      <c r="B78" s="121" t="s">
        <v>14</v>
      </c>
      <c r="C78" s="251">
        <v>93.9</v>
      </c>
      <c r="D78" s="72">
        <f t="shared" si="11"/>
        <v>0.005523529411764707</v>
      </c>
      <c r="E78" s="251">
        <v>172.4</v>
      </c>
      <c r="F78" s="72">
        <f t="shared" si="12"/>
        <v>0.010330157588830966</v>
      </c>
      <c r="G78" s="216">
        <f t="shared" si="13"/>
        <v>-0.48066281770662594</v>
      </c>
      <c r="H78" s="253">
        <f t="shared" si="14"/>
        <v>0.9447823529411764</v>
      </c>
      <c r="I78" s="253">
        <f t="shared" si="15"/>
        <v>0.943226077056744</v>
      </c>
    </row>
    <row r="79" spans="2:9" ht="12">
      <c r="B79" s="121" t="s">
        <v>27</v>
      </c>
      <c r="C79" s="251">
        <v>35699.3</v>
      </c>
      <c r="D79" s="72">
        <f t="shared" si="11"/>
        <v>0.019256324505097365</v>
      </c>
      <c r="E79" s="251">
        <v>34946.3</v>
      </c>
      <c r="F79" s="72">
        <f t="shared" si="12"/>
        <v>0.02126144908800933</v>
      </c>
      <c r="G79" s="216">
        <f t="shared" si="13"/>
        <v>-0.20051245829119657</v>
      </c>
      <c r="H79" s="253">
        <f t="shared" si="14"/>
        <v>0.9646000863045472</v>
      </c>
      <c r="I79" s="253">
        <f t="shared" si="15"/>
        <v>0.9350644317493632</v>
      </c>
    </row>
    <row r="80" spans="2:9" ht="12">
      <c r="B80" s="121" t="s">
        <v>15</v>
      </c>
      <c r="C80" s="251">
        <v>50381.1</v>
      </c>
      <c r="D80" s="72">
        <f t="shared" si="11"/>
        <v>0.05660797752808989</v>
      </c>
      <c r="E80" s="251">
        <v>40699.9</v>
      </c>
      <c r="F80" s="72">
        <f t="shared" si="12"/>
        <v>0.05741662366287359</v>
      </c>
      <c r="G80" s="216">
        <f t="shared" si="13"/>
        <v>-0.08086461347837012</v>
      </c>
      <c r="H80" s="253">
        <f t="shared" si="14"/>
        <v>0.8935696629213483</v>
      </c>
      <c r="I80" s="253">
        <f t="shared" si="15"/>
        <v>0.8851330361956978</v>
      </c>
    </row>
    <row r="81" spans="2:9" ht="12">
      <c r="B81" s="121" t="s">
        <v>29</v>
      </c>
      <c r="C81" s="251">
        <v>617.5</v>
      </c>
      <c r="D81" s="72">
        <f t="shared" si="11"/>
        <v>0.059951456310679614</v>
      </c>
      <c r="E81" s="251">
        <v>450.9</v>
      </c>
      <c r="F81" s="72">
        <f t="shared" si="12"/>
        <v>0.06395744680851063</v>
      </c>
      <c r="G81" s="216">
        <f t="shared" si="13"/>
        <v>-0.400599049783102</v>
      </c>
      <c r="H81" s="253">
        <f t="shared" si="14"/>
        <v>0.9390679611650485</v>
      </c>
      <c r="I81" s="253">
        <f t="shared" si="15"/>
        <v>0.9521134751773049</v>
      </c>
    </row>
    <row r="82" spans="2:9" ht="12">
      <c r="B82" s="121" t="s">
        <v>16</v>
      </c>
      <c r="C82" s="251">
        <v>20524.6</v>
      </c>
      <c r="D82" s="72">
        <f t="shared" si="11"/>
        <v>0.05134230538322993</v>
      </c>
      <c r="E82" s="251">
        <v>15229.8</v>
      </c>
      <c r="F82" s="72">
        <f t="shared" si="12"/>
        <v>0.04630525995743387</v>
      </c>
      <c r="G82" s="216">
        <f t="shared" si="13"/>
        <v>0.5037045425796062</v>
      </c>
      <c r="H82" s="253">
        <f t="shared" si="14"/>
        <v>1.0319279067440463</v>
      </c>
      <c r="I82" s="253">
        <f t="shared" si="15"/>
        <v>0.9991380358771663</v>
      </c>
    </row>
    <row r="83" spans="2:9" ht="12">
      <c r="B83" s="121" t="s">
        <v>17</v>
      </c>
      <c r="C83" s="251">
        <v>32186.7</v>
      </c>
      <c r="D83" s="72">
        <f t="shared" si="11"/>
        <v>0.11098862068965518</v>
      </c>
      <c r="E83" s="251">
        <v>26153.2</v>
      </c>
      <c r="F83" s="72">
        <f t="shared" si="12"/>
        <v>0.14372511908765775</v>
      </c>
      <c r="G83" s="216">
        <f t="shared" si="13"/>
        <v>-3.2736498398002576</v>
      </c>
      <c r="H83" s="253">
        <f t="shared" si="14"/>
        <v>0.9863710344827585</v>
      </c>
      <c r="I83" s="253">
        <f t="shared" si="15"/>
        <v>1.0072265929828959</v>
      </c>
    </row>
    <row r="84" spans="2:9" ht="12">
      <c r="B84" s="121" t="s">
        <v>18</v>
      </c>
      <c r="C84" s="251">
        <v>133041.8</v>
      </c>
      <c r="D84" s="72">
        <f t="shared" si="11"/>
        <v>0.0698382152230971</v>
      </c>
      <c r="E84" s="251">
        <v>134376.8</v>
      </c>
      <c r="F84" s="72">
        <f t="shared" si="12"/>
        <v>0.0847733570891121</v>
      </c>
      <c r="G84" s="216">
        <f t="shared" si="13"/>
        <v>-1.4935141866014994</v>
      </c>
      <c r="H84" s="253">
        <f t="shared" si="14"/>
        <v>0.8955193700787403</v>
      </c>
      <c r="I84" s="253">
        <f t="shared" si="15"/>
        <v>0.8947783528935574</v>
      </c>
    </row>
    <row r="85" spans="2:9" ht="12">
      <c r="B85" s="121" t="s">
        <v>19</v>
      </c>
      <c r="C85" s="251">
        <v>37443.8</v>
      </c>
      <c r="D85" s="72">
        <f t="shared" si="11"/>
        <v>0.07064867924528302</v>
      </c>
      <c r="E85" s="251">
        <v>32156.5</v>
      </c>
      <c r="F85" s="72">
        <f t="shared" si="12"/>
        <v>0.06799100036092434</v>
      </c>
      <c r="G85" s="216">
        <f t="shared" si="13"/>
        <v>0.265767888435868</v>
      </c>
      <c r="H85" s="253">
        <f t="shared" si="14"/>
        <v>0.8683898113207547</v>
      </c>
      <c r="I85" s="253">
        <f t="shared" si="15"/>
        <v>0.9200883471758147</v>
      </c>
    </row>
    <row r="86" spans="2:9" ht="12">
      <c r="B86" s="121" t="s">
        <v>20</v>
      </c>
      <c r="C86" s="251">
        <v>36911.3</v>
      </c>
      <c r="D86" s="72">
        <f t="shared" si="11"/>
        <v>0.06591303571428572</v>
      </c>
      <c r="E86" s="251">
        <v>43615.4</v>
      </c>
      <c r="F86" s="72">
        <f t="shared" si="12"/>
        <v>0.08890027606426606</v>
      </c>
      <c r="G86" s="216">
        <f t="shared" si="13"/>
        <v>-2.2987240349980342</v>
      </c>
      <c r="H86" s="253">
        <f t="shared" si="14"/>
        <v>0.9976998214285715</v>
      </c>
      <c r="I86" s="253">
        <f t="shared" si="15"/>
        <v>1.0014445270626142</v>
      </c>
    </row>
    <row r="87" spans="2:9" ht="12">
      <c r="B87" s="121" t="s">
        <v>21</v>
      </c>
      <c r="C87" s="251">
        <v>63571.3</v>
      </c>
      <c r="D87" s="72">
        <f t="shared" si="11"/>
        <v>0.1672928947368421</v>
      </c>
      <c r="E87" s="251">
        <v>66351.9</v>
      </c>
      <c r="F87" s="72">
        <f t="shared" si="12"/>
        <v>0.205403998127735</v>
      </c>
      <c r="G87" s="216">
        <f t="shared" si="13"/>
        <v>-3.811110339089288</v>
      </c>
      <c r="H87" s="253">
        <f t="shared" si="14"/>
        <v>1.062466842105263</v>
      </c>
      <c r="I87" s="253">
        <f t="shared" si="15"/>
        <v>0.9864582739995393</v>
      </c>
    </row>
    <row r="88" spans="2:9" ht="12">
      <c r="B88" s="121" t="s">
        <v>30</v>
      </c>
      <c r="C88" s="251">
        <v>22105.3</v>
      </c>
      <c r="D88" s="72">
        <f t="shared" si="11"/>
        <v>0.08668745098039216</v>
      </c>
      <c r="E88" s="251">
        <v>26244.5</v>
      </c>
      <c r="F88" s="72">
        <f t="shared" si="12"/>
        <v>0.12197598823579715</v>
      </c>
      <c r="G88" s="216">
        <f t="shared" si="13"/>
        <v>-3.5288537255405</v>
      </c>
      <c r="H88" s="253">
        <f t="shared" si="14"/>
        <v>0.9491780392156862</v>
      </c>
      <c r="I88" s="253">
        <f t="shared" si="15"/>
        <v>0.9287775862934394</v>
      </c>
    </row>
    <row r="89" spans="2:9" ht="12">
      <c r="B89" s="121" t="s">
        <v>22</v>
      </c>
      <c r="C89" s="251">
        <v>14067.1</v>
      </c>
      <c r="D89" s="72">
        <f t="shared" si="11"/>
        <v>0.0703355</v>
      </c>
      <c r="E89" s="251">
        <v>14376</v>
      </c>
      <c r="F89" s="72">
        <f t="shared" si="12"/>
        <v>0.07641581343825447</v>
      </c>
      <c r="G89" s="216">
        <f t="shared" si="13"/>
        <v>-0.6080313438254479</v>
      </c>
      <c r="H89" s="253">
        <f t="shared" si="14"/>
        <v>1.0398885</v>
      </c>
      <c r="I89" s="253">
        <f t="shared" si="15"/>
        <v>0.9337059862243167</v>
      </c>
    </row>
    <row r="90" spans="2:9" ht="12">
      <c r="B90" s="121" t="s">
        <v>23</v>
      </c>
      <c r="C90" s="251">
        <v>563.5</v>
      </c>
      <c r="D90" s="72">
        <f t="shared" si="11"/>
        <v>0.025044444444444446</v>
      </c>
      <c r="E90" s="251">
        <v>439</v>
      </c>
      <c r="F90" s="72">
        <f t="shared" si="12"/>
        <v>0.020063160107673814</v>
      </c>
      <c r="G90" s="216">
        <f t="shared" si="13"/>
        <v>0.4981284336770631</v>
      </c>
      <c r="H90" s="253">
        <f t="shared" si="14"/>
        <v>0.9588444444444445</v>
      </c>
      <c r="I90" s="253">
        <f t="shared" si="15"/>
        <v>0.9492708252402781</v>
      </c>
    </row>
    <row r="91" spans="2:9" ht="12">
      <c r="B91" s="121"/>
      <c r="C91" s="53"/>
      <c r="D91" s="217"/>
      <c r="E91" s="53"/>
      <c r="F91" s="71"/>
      <c r="G91" s="216"/>
      <c r="H91" s="253"/>
      <c r="I91" s="253"/>
    </row>
    <row r="92" spans="2:9" ht="12.75" thickBot="1">
      <c r="B92" s="218" t="s">
        <v>24</v>
      </c>
      <c r="C92" s="219">
        <f>IF(SUM(C71:C90)=0,"",SUM(C71:C90))</f>
        <v>618541.9</v>
      </c>
      <c r="D92" s="220">
        <f>IF(OR(G33="",G33=0),"",C92/G33)</f>
        <v>0.06294272142431205</v>
      </c>
      <c r="E92" s="219">
        <f>IF(SUM(E71:E90)=0,"",SUM(E71:E90))</f>
        <v>623673.2000000001</v>
      </c>
      <c r="F92" s="220">
        <f>IF(OR(H33="",H33=0),"",E92/H33)</f>
        <v>0.07387232432881378</v>
      </c>
      <c r="G92" s="222">
        <f>IF(OR(D92="",D92=0),"",(D92-F92)*100)</f>
        <v>-1.0929602904501734</v>
      </c>
      <c r="H92" s="254">
        <f>IF(G33="","",(C61+C92)/G33)</f>
        <v>0.08267503200346797</v>
      </c>
      <c r="I92" s="254">
        <f>IF(H33="","",(D61+E92)/H33)</f>
        <v>0.09297557834968649</v>
      </c>
    </row>
    <row r="93" ht="12.75">
      <c r="C93" s="242" t="s">
        <v>97</v>
      </c>
    </row>
    <row r="94" ht="12.75">
      <c r="C94" s="242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8" sqref="B8"/>
    </sheetView>
  </sheetViews>
  <sheetFormatPr defaultColWidth="12" defaultRowHeight="11.25"/>
  <cols>
    <col min="1" max="1" width="5.66015625" style="23" hidden="1" customWidth="1"/>
    <col min="2" max="2" width="40.66015625" style="23" customWidth="1"/>
    <col min="3" max="3" width="25.66015625" style="94" customWidth="1"/>
    <col min="4" max="4" width="25.66015625" style="95" customWidth="1"/>
    <col min="5" max="5" width="25.66015625" style="94" customWidth="1"/>
    <col min="6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5" ht="20.25">
      <c r="A5" s="23">
        <v>13608</v>
      </c>
      <c r="B5" s="239" t="s">
        <v>109</v>
      </c>
      <c r="C5" s="239"/>
      <c r="D5" s="239"/>
      <c r="E5" s="239"/>
    </row>
    <row r="6" spans="1:5" ht="15" customHeight="1">
      <c r="A6" s="23">
        <v>7877</v>
      </c>
      <c r="B6" s="109"/>
      <c r="C6" s="29"/>
      <c r="D6" s="29"/>
      <c r="E6" s="29"/>
    </row>
    <row r="7" ht="11.25" thickBot="1">
      <c r="A7" s="23">
        <v>1679</v>
      </c>
    </row>
    <row r="8" spans="1:5" ht="16.5" thickTop="1">
      <c r="A8" s="23">
        <v>16914</v>
      </c>
      <c r="B8" s="110" t="s">
        <v>0</v>
      </c>
      <c r="C8" s="118"/>
      <c r="D8" s="119" t="s">
        <v>1</v>
      </c>
      <c r="E8" s="235"/>
    </row>
    <row r="9" spans="1:5" ht="12">
      <c r="A9" s="23">
        <v>7818</v>
      </c>
      <c r="B9" s="121"/>
      <c r="C9" s="130"/>
      <c r="D9" s="131"/>
      <c r="E9" s="135"/>
    </row>
    <row r="10" spans="1:5" ht="12" customHeight="1">
      <c r="A10" s="23">
        <v>30702</v>
      </c>
      <c r="B10" s="121"/>
      <c r="C10" s="140" t="s">
        <v>2</v>
      </c>
      <c r="D10" s="141" t="s">
        <v>3</v>
      </c>
      <c r="E10" s="236" t="s">
        <v>4</v>
      </c>
    </row>
    <row r="11" spans="1:5" ht="12">
      <c r="A11" s="23">
        <v>31458</v>
      </c>
      <c r="B11" s="142"/>
      <c r="C11" s="147" t="s">
        <v>5</v>
      </c>
      <c r="D11" s="144" t="s">
        <v>6</v>
      </c>
      <c r="E11" s="145" t="s">
        <v>7</v>
      </c>
    </row>
    <row r="12" spans="1:5" ht="13.5" customHeight="1">
      <c r="A12" s="23">
        <v>60665</v>
      </c>
      <c r="B12" s="152" t="s">
        <v>8</v>
      </c>
      <c r="C12" s="153">
        <f>IF(ISERROR('[51]Récolte_N'!$F$12)=TRUE,"",'[51]Récolte_N'!$F$12)</f>
        <v>2525</v>
      </c>
      <c r="D12" s="153">
        <f aca="true" t="shared" si="0" ref="D12:D31">IF(OR(C12="",C12=0),"",(E12/C12)*10)</f>
        <v>55.42574257425742</v>
      </c>
      <c r="E12" s="154">
        <f>IF(ISERROR('[51]Récolte_N'!$H$12)=TRUE,"",'[51]Récolte_N'!$H$12)</f>
        <v>13995</v>
      </c>
    </row>
    <row r="13" spans="1:5" ht="13.5" customHeight="1">
      <c r="A13" s="23">
        <v>7280</v>
      </c>
      <c r="B13" s="161" t="s">
        <v>31</v>
      </c>
      <c r="C13" s="153">
        <f>IF(ISERROR('[52]Récolte_N'!$F$12)=TRUE,"",'[52]Récolte_N'!$F$12)</f>
        <v>4050</v>
      </c>
      <c r="D13" s="153">
        <f t="shared" si="0"/>
        <v>37.44197530864198</v>
      </c>
      <c r="E13" s="154">
        <f>IF(ISERROR('[52]Récolte_N'!$H$12)=TRUE,"",'[52]Récolte_N'!$H$12)</f>
        <v>15164</v>
      </c>
    </row>
    <row r="14" spans="1:5" ht="13.5" customHeight="1">
      <c r="A14" s="23">
        <v>17376</v>
      </c>
      <c r="B14" s="161" t="s">
        <v>9</v>
      </c>
      <c r="C14" s="153">
        <f>IF(ISERROR('[53]Récolte_N'!$F$12)=TRUE,"",'[53]Récolte_N'!$F$12)</f>
        <v>52000</v>
      </c>
      <c r="D14" s="153">
        <f t="shared" si="0"/>
        <v>46.23461538461538</v>
      </c>
      <c r="E14" s="154">
        <f>IF(ISERROR('[53]Récolte_N'!$H$12)=TRUE,"",'[53]Récolte_N'!$H$12)</f>
        <v>240420</v>
      </c>
    </row>
    <row r="15" spans="1:5" ht="13.5" customHeight="1">
      <c r="A15" s="23">
        <v>26391</v>
      </c>
      <c r="B15" s="161" t="s">
        <v>28</v>
      </c>
      <c r="C15" s="153">
        <f>IF(ISERROR('[54]Récolte_N'!$F$12)=TRUE,"",'[54]Récolte_N'!$F$12)</f>
        <v>5070</v>
      </c>
      <c r="D15" s="153">
        <f>IF(OR(C15="",C15=0),"",(E15/C15)*10)</f>
        <v>45</v>
      </c>
      <c r="E15" s="154">
        <f>IF(ISERROR('[54]Récolte_N'!$H$12)=TRUE,"",'[54]Récolte_N'!$H$12)</f>
        <v>22815</v>
      </c>
    </row>
    <row r="16" spans="1:5" ht="13.5" customHeight="1">
      <c r="A16" s="23">
        <v>19136</v>
      </c>
      <c r="B16" s="161" t="s">
        <v>10</v>
      </c>
      <c r="C16" s="153">
        <f>IF(ISERROR('[55]Récolte_N'!$F$12)=TRUE,"",'[55]Récolte_N'!$F$12)</f>
        <v>9000</v>
      </c>
      <c r="D16" s="153">
        <f t="shared" si="0"/>
        <v>78</v>
      </c>
      <c r="E16" s="154">
        <f>IF(ISERROR('[55]Récolte_N'!$H$12)=TRUE,"",'[55]Récolte_N'!$H$12)</f>
        <v>70200</v>
      </c>
    </row>
    <row r="17" spans="1:5" ht="13.5" customHeight="1">
      <c r="A17" s="23">
        <v>1790</v>
      </c>
      <c r="B17" s="161" t="s">
        <v>11</v>
      </c>
      <c r="C17" s="153">
        <f>IF(ISERROR('[56]Récolte_N'!$F$12)=TRUE,"",'[56]Récolte_N'!$F$12)</f>
        <v>35000</v>
      </c>
      <c r="D17" s="153">
        <f t="shared" si="0"/>
        <v>72.85714285714286</v>
      </c>
      <c r="E17" s="154">
        <f>IF(ISERROR('[56]Récolte_N'!$H$12)=TRUE,"",'[56]Récolte_N'!$H$12)</f>
        <v>255000</v>
      </c>
    </row>
    <row r="18" spans="1:5" ht="13.5" customHeight="1">
      <c r="A18" s="23" t="s">
        <v>13</v>
      </c>
      <c r="B18" s="161" t="s">
        <v>12</v>
      </c>
      <c r="C18" s="153">
        <f>IF(ISERROR('[57]Récolte_N'!$F$12)=TRUE,"",'[57]Récolte_N'!$F$12)</f>
        <v>3260</v>
      </c>
      <c r="D18" s="153">
        <f t="shared" si="0"/>
        <v>38.34355828220859</v>
      </c>
      <c r="E18" s="154">
        <f>IF(ISERROR('[57]Récolte_N'!$H$12)=TRUE,"",'[57]Récolte_N'!$H$12)</f>
        <v>12500</v>
      </c>
    </row>
    <row r="19" spans="1:5" ht="13.5" customHeight="1">
      <c r="A19" s="23" t="s">
        <v>13</v>
      </c>
      <c r="B19" s="161" t="s">
        <v>14</v>
      </c>
      <c r="C19" s="153">
        <f>IF(ISERROR('[58]Récolte_N'!$F$12)=TRUE,"",'[58]Récolte_N'!$F$12)</f>
        <v>2750</v>
      </c>
      <c r="D19" s="153">
        <f t="shared" si="0"/>
        <v>32.36363636363636</v>
      </c>
      <c r="E19" s="154">
        <f>IF(ISERROR('[58]Récolte_N'!$H$12)=TRUE,"",'[58]Récolte_N'!$H$12)</f>
        <v>8900</v>
      </c>
    </row>
    <row r="20" spans="1:5" ht="13.5" customHeight="1">
      <c r="A20" s="23" t="s">
        <v>13</v>
      </c>
      <c r="B20" s="161" t="s">
        <v>27</v>
      </c>
      <c r="C20" s="153">
        <f>IF(ISERROR('[59]Récolte_N'!$F$12)=TRUE,"",'[59]Récolte_N'!$F$12)</f>
        <v>168600</v>
      </c>
      <c r="D20" s="153">
        <f t="shared" si="0"/>
        <v>67.79359430604983</v>
      </c>
      <c r="E20" s="154">
        <f>IF(ISERROR('[59]Récolte_N'!$H$12)=TRUE,"",'[59]Récolte_N'!$H$12)</f>
        <v>1143000</v>
      </c>
    </row>
    <row r="21" spans="1:5" ht="13.5" customHeight="1">
      <c r="A21" s="23" t="s">
        <v>13</v>
      </c>
      <c r="B21" s="161" t="s">
        <v>15</v>
      </c>
      <c r="C21" s="153">
        <f>IF(ISERROR('[60]Récolte_N'!$F$12)=TRUE,"",'[60]Récolte_N'!$F$12)</f>
        <v>71800</v>
      </c>
      <c r="D21" s="153">
        <f t="shared" si="0"/>
        <v>50.13927576601671</v>
      </c>
      <c r="E21" s="154">
        <f>IF(ISERROR('[60]Récolte_N'!$H$12)=TRUE,"",'[60]Récolte_N'!$H$12)</f>
        <v>360000</v>
      </c>
    </row>
    <row r="22" spans="1:5" ht="13.5" customHeight="1">
      <c r="A22" s="23" t="s">
        <v>13</v>
      </c>
      <c r="B22" s="161" t="s">
        <v>29</v>
      </c>
      <c r="C22" s="153">
        <f>IF(ISERROR('[61]Récolte_N'!$F$12)=TRUE,"",'[61]Récolte_N'!$F$12)</f>
        <v>1100</v>
      </c>
      <c r="D22" s="153">
        <f>IF(OR(C22="",C22=0),"",(E22/C22)*10)</f>
        <v>45.45454545454546</v>
      </c>
      <c r="E22" s="154">
        <f>IF(ISERROR('[61]Récolte_N'!$H$12)=TRUE,"",'[61]Récolte_N'!$H$12)</f>
        <v>5000</v>
      </c>
    </row>
    <row r="23" spans="1:5" ht="13.5" customHeight="1">
      <c r="A23" s="23" t="s">
        <v>13</v>
      </c>
      <c r="B23" s="161" t="s">
        <v>16</v>
      </c>
      <c r="C23" s="153">
        <f>IF(ISERROR('[62]Récolte_N'!$F$12)=TRUE,"",'[62]Récolte_N'!$F$12)</f>
        <v>6457</v>
      </c>
      <c r="D23" s="153">
        <f t="shared" si="0"/>
        <v>71.34009601982345</v>
      </c>
      <c r="E23" s="154">
        <f>IF(ISERROR('[62]Récolte_N'!$H$12)=TRUE,"",'[62]Récolte_N'!$H$12)</f>
        <v>46064.3</v>
      </c>
    </row>
    <row r="24" spans="1:5" ht="13.5" customHeight="1">
      <c r="A24" s="23" t="s">
        <v>13</v>
      </c>
      <c r="B24" s="161" t="s">
        <v>17</v>
      </c>
      <c r="C24" s="153">
        <f>IF(ISERROR('[63]Récolte_N'!$F$12)=TRUE,"",'[63]Récolte_N'!$F$12)</f>
        <v>6120</v>
      </c>
      <c r="D24" s="153">
        <f t="shared" si="0"/>
        <v>57.712418300653596</v>
      </c>
      <c r="E24" s="154">
        <f>IF(ISERROR('[63]Récolte_N'!$H$12)=TRUE,"",'[63]Récolte_N'!$H$12)</f>
        <v>35320</v>
      </c>
    </row>
    <row r="25" spans="1:5" ht="13.5" customHeight="1">
      <c r="A25" s="23" t="s">
        <v>13</v>
      </c>
      <c r="B25" s="161" t="s">
        <v>18</v>
      </c>
      <c r="C25" s="153">
        <f>IF(ISERROR('[64]Récolte_N'!$F$12)=TRUE,"",'[64]Récolte_N'!$F$12)</f>
        <v>84100</v>
      </c>
      <c r="D25" s="153">
        <f t="shared" si="0"/>
        <v>63.25802615933412</v>
      </c>
      <c r="E25" s="154">
        <f>IF(ISERROR('[64]Récolte_N'!$H$12)=TRUE,"",'[64]Récolte_N'!$H$12)</f>
        <v>532000</v>
      </c>
    </row>
    <row r="26" spans="1:5" ht="13.5" customHeight="1">
      <c r="A26" s="23" t="s">
        <v>13</v>
      </c>
      <c r="B26" s="161" t="s">
        <v>19</v>
      </c>
      <c r="C26" s="153">
        <f>IF(ISERROR('[65]Récolte_N'!$F$12)=TRUE,"",'[65]Récolte_N'!$F$12)</f>
        <v>35490</v>
      </c>
      <c r="D26" s="153">
        <f t="shared" si="0"/>
        <v>71</v>
      </c>
      <c r="E26" s="154">
        <f>IF(ISERROR('[65]Récolte_N'!$H$12)=TRUE,"",'[65]Récolte_N'!$H$12)</f>
        <v>251979</v>
      </c>
    </row>
    <row r="27" spans="1:5" ht="13.5" customHeight="1">
      <c r="A27" s="23" t="s">
        <v>13</v>
      </c>
      <c r="B27" s="161" t="s">
        <v>20</v>
      </c>
      <c r="C27" s="153">
        <f>IF(ISERROR('[66]Récolte_N'!$F$12)=TRUE,"",'[66]Récolte_N'!$F$12)</f>
        <v>22170</v>
      </c>
      <c r="D27" s="153">
        <f t="shared" si="0"/>
        <v>56.46684709066306</v>
      </c>
      <c r="E27" s="154">
        <f>IF(ISERROR('[66]Récolte_N'!$H$12)=TRUE,"",'[66]Récolte_N'!$H$12)</f>
        <v>125187</v>
      </c>
    </row>
    <row r="28" spans="1:5" ht="13.5" customHeight="1">
      <c r="A28" s="23" t="s">
        <v>13</v>
      </c>
      <c r="B28" s="161" t="s">
        <v>21</v>
      </c>
      <c r="C28" s="153">
        <f>IF(ISERROR('[67]Récolte_N'!$F$12)=TRUE,"",'[67]Récolte_N'!$F$12)</f>
        <v>5434</v>
      </c>
      <c r="D28" s="153">
        <f t="shared" si="0"/>
        <v>80.15</v>
      </c>
      <c r="E28" s="154">
        <f>IF(ISERROR('[67]Récolte_N'!$H$12)=TRUE,"",'[67]Récolte_N'!$H$12)</f>
        <v>43553.51</v>
      </c>
    </row>
    <row r="29" spans="2:5" ht="12">
      <c r="B29" s="161" t="s">
        <v>30</v>
      </c>
      <c r="C29" s="153">
        <f>IF(ISERROR('[68]Récolte_N'!$F$12)=TRUE,"",'[68]Récolte_N'!$F$12)</f>
        <v>3300</v>
      </c>
      <c r="D29" s="153">
        <f>IF(OR(C29="",C29=0),"",(E29/C29)*10)</f>
        <v>70.19999999999999</v>
      </c>
      <c r="E29" s="154">
        <f>IF(ISERROR('[68]Récolte_N'!$H$12)=TRUE,"",'[68]Récolte_N'!$H$12)</f>
        <v>23166</v>
      </c>
    </row>
    <row r="30" spans="2:5" ht="12">
      <c r="B30" s="161" t="s">
        <v>22</v>
      </c>
      <c r="C30" s="153">
        <f>IF(ISERROR('[69]Récolte_N'!$F$12)=TRUE,"",'[69]Récolte_N'!$F$12)</f>
        <v>6620</v>
      </c>
      <c r="D30" s="153">
        <f t="shared" si="0"/>
        <v>34.3655589123867</v>
      </c>
      <c r="E30" s="154">
        <f>IF(ISERROR('[69]Récolte_N'!$H$12)=TRUE,"",'[69]Récolte_N'!$H$12)</f>
        <v>22750</v>
      </c>
    </row>
    <row r="31" spans="2:5" ht="12">
      <c r="B31" s="161" t="s">
        <v>23</v>
      </c>
      <c r="C31" s="153">
        <f>IF(ISERROR('[70]Récolte_N'!$F$12)=TRUE,"",'[70]Récolte_N'!$F$12)</f>
        <v>1800</v>
      </c>
      <c r="D31" s="153">
        <f t="shared" si="0"/>
        <v>36.111111111111114</v>
      </c>
      <c r="E31" s="154">
        <f>IF(ISERROR('[70]Récolte_N'!$H$12)=TRUE,"",'[70]Récolte_N'!$H$12)</f>
        <v>6500</v>
      </c>
    </row>
    <row r="32" spans="2:5" ht="12">
      <c r="B32" s="121"/>
      <c r="C32" s="167"/>
      <c r="D32" s="167"/>
      <c r="E32" s="54"/>
    </row>
    <row r="33" spans="2:5" ht="15.75" thickBot="1">
      <c r="B33" s="174" t="s">
        <v>24</v>
      </c>
      <c r="C33" s="175">
        <f>IF(SUM(C12:C31)=0,"",SUM(C12:C31))</f>
        <v>526646</v>
      </c>
      <c r="D33" s="240">
        <f>IF(OR(C33="",C33=0),"",(E33/C33)*10)</f>
        <v>61.398241133512826</v>
      </c>
      <c r="E33" s="175">
        <f>IF(SUM(E12:E31)=0,"",SUM(E12:E31))</f>
        <v>3233513.8099999996</v>
      </c>
    </row>
    <row r="34" spans="2:5" ht="12.75" thickTop="1">
      <c r="B34" s="185"/>
      <c r="C34" s="186"/>
      <c r="D34" s="187"/>
      <c r="E34" s="186"/>
    </row>
    <row r="35" spans="2:5" ht="15" customHeight="1">
      <c r="B35" s="191"/>
      <c r="C35" s="192"/>
      <c r="D35" s="241"/>
      <c r="E35" s="192"/>
    </row>
    <row r="36" spans="2:5" ht="12">
      <c r="B36" s="191"/>
      <c r="C36" s="193"/>
      <c r="D36" s="194"/>
      <c r="E36" s="193"/>
    </row>
    <row r="37" spans="2:5" ht="12">
      <c r="B37" s="191"/>
      <c r="C37" s="195"/>
      <c r="D37" s="195"/>
      <c r="E37" s="195"/>
    </row>
    <row r="38" spans="2:5" ht="12">
      <c r="B38" s="191"/>
      <c r="C38" s="238"/>
      <c r="D38" s="195"/>
      <c r="E38" s="195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8" sqref="B8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94" customWidth="1"/>
    <col min="4" max="4" width="25.66015625" style="95" customWidth="1"/>
    <col min="5" max="5" width="25.66015625" style="94" customWidth="1"/>
    <col min="6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5" ht="23.25">
      <c r="A5" s="23">
        <v>13608</v>
      </c>
      <c r="B5" s="234" t="s">
        <v>100</v>
      </c>
      <c r="C5" s="234"/>
      <c r="D5" s="234"/>
      <c r="E5" s="234"/>
    </row>
    <row r="6" spans="1:5" ht="15" customHeight="1">
      <c r="A6" s="23">
        <v>7877</v>
      </c>
      <c r="B6" s="109"/>
      <c r="C6" s="29"/>
      <c r="D6" s="29"/>
      <c r="E6" s="29"/>
    </row>
    <row r="7" ht="11.25" thickBot="1">
      <c r="A7" s="23">
        <v>1679</v>
      </c>
    </row>
    <row r="8" spans="1:5" ht="16.5" thickTop="1">
      <c r="A8" s="23">
        <v>16914</v>
      </c>
      <c r="B8" s="110" t="s">
        <v>0</v>
      </c>
      <c r="C8" s="118"/>
      <c r="D8" s="119" t="s">
        <v>1</v>
      </c>
      <c r="E8" s="235"/>
    </row>
    <row r="9" spans="1:5" ht="12">
      <c r="A9" s="23">
        <v>7818</v>
      </c>
      <c r="B9" s="121"/>
      <c r="C9" s="130"/>
      <c r="D9" s="131"/>
      <c r="E9" s="135"/>
    </row>
    <row r="10" spans="1:5" ht="12" customHeight="1">
      <c r="A10" s="23">
        <v>30702</v>
      </c>
      <c r="B10" s="121"/>
      <c r="C10" s="140" t="s">
        <v>2</v>
      </c>
      <c r="D10" s="141" t="s">
        <v>3</v>
      </c>
      <c r="E10" s="236" t="s">
        <v>4</v>
      </c>
    </row>
    <row r="11" spans="1:5" ht="12">
      <c r="A11" s="23">
        <v>31458</v>
      </c>
      <c r="B11" s="142"/>
      <c r="C11" s="147" t="s">
        <v>5</v>
      </c>
      <c r="D11" s="144" t="s">
        <v>6</v>
      </c>
      <c r="E11" s="145" t="s">
        <v>7</v>
      </c>
    </row>
    <row r="12" spans="1:5" ht="13.5" customHeight="1">
      <c r="A12" s="23">
        <v>60665</v>
      </c>
      <c r="B12" s="152" t="s">
        <v>8</v>
      </c>
      <c r="C12" s="153">
        <f>IF(ISERROR('[51]Récolte_N'!$F$11)=TRUE,"",'[51]Récolte_N'!$F$11)</f>
        <v>15750</v>
      </c>
      <c r="D12" s="153">
        <f aca="true" t="shared" si="0" ref="D12:D31">IF(OR(C12="",C12=0),"",(E12/C12)*10)</f>
        <v>56.8984126984127</v>
      </c>
      <c r="E12" s="154">
        <f>IF(ISERROR('[51]Récolte_N'!$H$11)=TRUE,"",'[51]Récolte_N'!$H$11)</f>
        <v>89615</v>
      </c>
    </row>
    <row r="13" spans="1:5" ht="13.5" customHeight="1">
      <c r="A13" s="23">
        <v>7280</v>
      </c>
      <c r="B13" s="161" t="s">
        <v>31</v>
      </c>
      <c r="C13" s="153">
        <f>IF(ISERROR('[52]Récolte_N'!$F$11)=TRUE,"",'[52]Récolte_N'!$F$11)</f>
        <v>33670</v>
      </c>
      <c r="D13" s="153">
        <f t="shared" si="0"/>
        <v>59.1003861003861</v>
      </c>
      <c r="E13" s="154">
        <f>IF(ISERROR('[52]Récolte_N'!$H$11)=TRUE,"",'[52]Récolte_N'!$H$11)</f>
        <v>198991</v>
      </c>
    </row>
    <row r="14" spans="1:5" ht="13.5" customHeight="1">
      <c r="A14" s="23">
        <v>17376</v>
      </c>
      <c r="B14" s="161" t="s">
        <v>9</v>
      </c>
      <c r="C14" s="153">
        <f>IF(ISERROR('[53]Récolte_N'!$F$11)=TRUE,"",'[53]Récolte_N'!$F$11)</f>
        <v>140400</v>
      </c>
      <c r="D14" s="153">
        <f t="shared" si="0"/>
        <v>64.16951566951566</v>
      </c>
      <c r="E14" s="154">
        <f>IF(ISERROR('[53]Récolte_N'!$H$11)=TRUE,"",'[53]Récolte_N'!$H$11)</f>
        <v>900940</v>
      </c>
    </row>
    <row r="15" spans="1:5" ht="13.5" customHeight="1">
      <c r="A15" s="23">
        <v>26391</v>
      </c>
      <c r="B15" s="161" t="s">
        <v>28</v>
      </c>
      <c r="C15" s="153">
        <f>IF(ISERROR('[54]Récolte_N'!$F$11)=TRUE,"",'[54]Récolte_N'!$F$11)</f>
        <v>26250</v>
      </c>
      <c r="D15" s="153">
        <f>IF(OR(C15="",C15=0),"",(E15/C15)*10)</f>
        <v>67</v>
      </c>
      <c r="E15" s="154">
        <f>IF(ISERROR('[54]Récolte_N'!$H$11)=TRUE,"",'[54]Récolte_N'!$H$11)</f>
        <v>175875</v>
      </c>
    </row>
    <row r="16" spans="1:5" ht="13.5" customHeight="1">
      <c r="A16" s="23">
        <v>19136</v>
      </c>
      <c r="B16" s="161" t="s">
        <v>10</v>
      </c>
      <c r="C16" s="153">
        <f>IF(ISERROR('[55]Récolte_N'!$F$11)=TRUE,"",'[55]Récolte_N'!$F$11)</f>
        <v>39000</v>
      </c>
      <c r="D16" s="153">
        <f t="shared" si="0"/>
        <v>86</v>
      </c>
      <c r="E16" s="154">
        <f>IF(ISERROR('[55]Récolte_N'!$H$11)=TRUE,"",'[55]Récolte_N'!$H$11)</f>
        <v>335400</v>
      </c>
    </row>
    <row r="17" spans="1:5" ht="13.5" customHeight="1">
      <c r="A17" s="23">
        <v>1790</v>
      </c>
      <c r="B17" s="161" t="s">
        <v>11</v>
      </c>
      <c r="C17" s="153">
        <f>IF(ISERROR('[56]Récolte_N'!$F$11)=TRUE,"",'[56]Récolte_N'!$F$11)</f>
        <v>67000</v>
      </c>
      <c r="D17" s="153">
        <f t="shared" si="0"/>
        <v>85.44776119402985</v>
      </c>
      <c r="E17" s="154">
        <f>IF(ISERROR('[56]Récolte_N'!$H$11)=TRUE,"",'[56]Récolte_N'!$H$11)</f>
        <v>572500</v>
      </c>
    </row>
    <row r="18" spans="1:5" ht="13.5" customHeight="1">
      <c r="A18" s="23" t="s">
        <v>13</v>
      </c>
      <c r="B18" s="161" t="s">
        <v>12</v>
      </c>
      <c r="C18" s="153">
        <f>IF(ISERROR('[57]Récolte_N'!$F$11)=TRUE,"",'[57]Récolte_N'!$F$11)</f>
        <v>35490</v>
      </c>
      <c r="D18" s="153">
        <f t="shared" si="0"/>
        <v>57.001972386587774</v>
      </c>
      <c r="E18" s="154">
        <f>IF(ISERROR('[57]Récolte_N'!$H$11)=TRUE,"",'[57]Récolte_N'!$H$11)</f>
        <v>202300</v>
      </c>
    </row>
    <row r="19" spans="1:5" ht="13.5" customHeight="1">
      <c r="A19" s="23" t="s">
        <v>13</v>
      </c>
      <c r="B19" s="161" t="s">
        <v>14</v>
      </c>
      <c r="C19" s="153">
        <f>IF(ISERROR('[58]Récolte_N'!$F$11)=TRUE,"",'[58]Récolte_N'!$F$11)</f>
        <v>8200</v>
      </c>
      <c r="D19" s="153">
        <f t="shared" si="0"/>
        <v>34.146341463414636</v>
      </c>
      <c r="E19" s="154">
        <f>IF(ISERROR('[58]Récolte_N'!$H$11)=TRUE,"",'[58]Récolte_N'!$H$11)</f>
        <v>28000</v>
      </c>
    </row>
    <row r="20" spans="1:5" ht="13.5" customHeight="1">
      <c r="A20" s="23" t="s">
        <v>13</v>
      </c>
      <c r="B20" s="161" t="s">
        <v>27</v>
      </c>
      <c r="C20" s="153">
        <f>IF(ISERROR('[59]Récolte_N'!$F$11)=TRUE,"",'[59]Récolte_N'!$F$11)</f>
        <v>112200</v>
      </c>
      <c r="D20" s="153">
        <f t="shared" si="0"/>
        <v>73.08377896613192</v>
      </c>
      <c r="E20" s="154">
        <f>IF(ISERROR('[59]Récolte_N'!$H$11)=TRUE,"",'[59]Récolte_N'!$H$11)</f>
        <v>820000</v>
      </c>
    </row>
    <row r="21" spans="1:5" ht="13.5" customHeight="1">
      <c r="A21" s="23" t="s">
        <v>13</v>
      </c>
      <c r="B21" s="161" t="s">
        <v>15</v>
      </c>
      <c r="C21" s="153">
        <f>IF(ISERROR('[60]Récolte_N'!$F$11)=TRUE,"",'[60]Récolte_N'!$F$11)</f>
        <v>100200</v>
      </c>
      <c r="D21" s="153">
        <f t="shared" si="0"/>
        <v>67.86427145708583</v>
      </c>
      <c r="E21" s="154">
        <f>IF(ISERROR('[60]Récolte_N'!$H$11)=TRUE,"",'[60]Récolte_N'!$H$11)</f>
        <v>680000</v>
      </c>
    </row>
    <row r="22" spans="1:5" ht="13.5" customHeight="1">
      <c r="A22" s="23" t="s">
        <v>13</v>
      </c>
      <c r="B22" s="161" t="s">
        <v>29</v>
      </c>
      <c r="C22" s="153">
        <f>IF(ISERROR('[61]Récolte_N'!$F$11)=TRUE,"",'[61]Récolte_N'!$F$11)</f>
        <v>3600</v>
      </c>
      <c r="D22" s="153">
        <f>IF(OR(C22="",C22=0),"",(E22/C22)*10)</f>
        <v>66.66666666666667</v>
      </c>
      <c r="E22" s="154">
        <f>IF(ISERROR('[61]Récolte_N'!$H$11)=TRUE,"",'[61]Récolte_N'!$H$11)</f>
        <v>24000</v>
      </c>
    </row>
    <row r="23" spans="1:5" ht="13.5" customHeight="1">
      <c r="A23" s="23" t="s">
        <v>13</v>
      </c>
      <c r="B23" s="161" t="s">
        <v>16</v>
      </c>
      <c r="C23" s="153">
        <f>IF(ISERROR('[62]Récolte_N'!$F$11)=TRUE,"",'[62]Récolte_N'!$F$11)</f>
        <v>67464</v>
      </c>
      <c r="D23" s="153">
        <f t="shared" si="0"/>
        <v>73.16803035693111</v>
      </c>
      <c r="E23" s="154">
        <f>IF(ISERROR('[62]Récolte_N'!$H$11)=TRUE,"",'[62]Récolte_N'!$H$11)</f>
        <v>493620.80000000005</v>
      </c>
    </row>
    <row r="24" spans="1:5" ht="13.5" customHeight="1">
      <c r="A24" s="23" t="s">
        <v>13</v>
      </c>
      <c r="B24" s="161" t="s">
        <v>17</v>
      </c>
      <c r="C24" s="153">
        <f>IF(ISERROR('[63]Récolte_N'!$F$11)=TRUE,"",'[63]Récolte_N'!$F$11)</f>
        <v>58390</v>
      </c>
      <c r="D24" s="153">
        <f t="shared" si="0"/>
        <v>69.61551635554034</v>
      </c>
      <c r="E24" s="154">
        <f>IF(ISERROR('[63]Récolte_N'!$H$11)=TRUE,"",'[63]Récolte_N'!$H$11)</f>
        <v>406485</v>
      </c>
    </row>
    <row r="25" spans="1:5" ht="13.5" customHeight="1">
      <c r="A25" s="23" t="s">
        <v>13</v>
      </c>
      <c r="B25" s="161" t="s">
        <v>18</v>
      </c>
      <c r="C25" s="153">
        <f>IF(ISERROR('[64]Récolte_N'!$F$11)=TRUE,"",'[64]Récolte_N'!$F$11)</f>
        <v>203800</v>
      </c>
      <c r="D25" s="153">
        <f t="shared" si="0"/>
        <v>72.12953876349361</v>
      </c>
      <c r="E25" s="154">
        <f>IF(ISERROR('[64]Récolte_N'!$H$11)=TRUE,"",'[64]Récolte_N'!$H$11)</f>
        <v>1470000</v>
      </c>
    </row>
    <row r="26" spans="1:5" ht="13.5" customHeight="1">
      <c r="A26" s="23" t="s">
        <v>13</v>
      </c>
      <c r="B26" s="161" t="s">
        <v>19</v>
      </c>
      <c r="C26" s="153">
        <f>IF(ISERROR('[65]Récolte_N'!$F$11)=TRUE,"",'[65]Récolte_N'!$F$11)</f>
        <v>38920</v>
      </c>
      <c r="D26" s="153">
        <f t="shared" si="0"/>
        <v>80</v>
      </c>
      <c r="E26" s="154">
        <f>IF(ISERROR('[65]Récolte_N'!$H$11)=TRUE,"",'[65]Récolte_N'!$H$11)</f>
        <v>311360</v>
      </c>
    </row>
    <row r="27" spans="1:5" ht="13.5" customHeight="1">
      <c r="A27" s="23" t="s">
        <v>13</v>
      </c>
      <c r="B27" s="161" t="s">
        <v>20</v>
      </c>
      <c r="C27" s="153">
        <f>IF(ISERROR('[66]Récolte_N'!$F$11)=TRUE,"",'[66]Récolte_N'!$F$11)</f>
        <v>86500</v>
      </c>
      <c r="D27" s="153">
        <f t="shared" si="0"/>
        <v>63.495953757225436</v>
      </c>
      <c r="E27" s="154">
        <f>IF(ISERROR('[66]Récolte_N'!$H$11)=TRUE,"",'[66]Récolte_N'!$H$11)</f>
        <v>549240</v>
      </c>
    </row>
    <row r="28" spans="1:5" ht="13.5" customHeight="1">
      <c r="A28" s="23" t="s">
        <v>13</v>
      </c>
      <c r="B28" s="161" t="s">
        <v>21</v>
      </c>
      <c r="C28" s="153">
        <f>IF(ISERROR('[67]Récolte_N'!$F$11)=TRUE,"",'[67]Récolte_N'!$F$11)</f>
        <v>48902</v>
      </c>
      <c r="D28" s="153">
        <f t="shared" si="0"/>
        <v>80.15</v>
      </c>
      <c r="E28" s="154">
        <f>IF(ISERROR('[67]Récolte_N'!$H$11)=TRUE,"",'[67]Récolte_N'!$H$11)</f>
        <v>391949.53</v>
      </c>
    </row>
    <row r="29" spans="2:5" ht="12">
      <c r="B29" s="161" t="s">
        <v>30</v>
      </c>
      <c r="C29" s="153">
        <f>IF(ISERROR('[68]Récolte_N'!$F$11)=TRUE,"",'[68]Récolte_N'!$F$11)</f>
        <v>43700</v>
      </c>
      <c r="D29" s="153">
        <f>IF(OR(C29="",C29=0),"",(E29/C29)*10)</f>
        <v>71.54468085106383</v>
      </c>
      <c r="E29" s="154">
        <f>IF(ISERROR('[68]Récolte_N'!$H$11)=TRUE,"",'[68]Récolte_N'!$H$11)</f>
        <v>312650.25531914894</v>
      </c>
    </row>
    <row r="30" spans="2:5" ht="12">
      <c r="B30" s="161" t="s">
        <v>22</v>
      </c>
      <c r="C30" s="153">
        <f>IF(ISERROR('[69]Récolte_N'!$F$11)=TRUE,"",'[69]Récolte_N'!$F$11)</f>
        <v>88167</v>
      </c>
      <c r="D30" s="153">
        <f t="shared" si="0"/>
        <v>48.91728197624961</v>
      </c>
      <c r="E30" s="154">
        <f>IF(ISERROR('[69]Récolte_N'!$H$11)=TRUE,"",'[69]Récolte_N'!$H$11)</f>
        <v>431289</v>
      </c>
    </row>
    <row r="31" spans="2:5" ht="12">
      <c r="B31" s="161" t="s">
        <v>23</v>
      </c>
      <c r="C31" s="153">
        <f>IF(ISERROR('[70]Récolte_N'!$F$11)=TRUE,"",'[70]Récolte_N'!$F$11)</f>
        <v>11500</v>
      </c>
      <c r="D31" s="153">
        <f t="shared" si="0"/>
        <v>42</v>
      </c>
      <c r="E31" s="154">
        <f>IF(ISERROR('[70]Récolte_N'!$H$11)=TRUE,"",'[70]Récolte_N'!$H$11)</f>
        <v>48300</v>
      </c>
    </row>
    <row r="32" spans="2:5" ht="12">
      <c r="B32" s="121"/>
      <c r="C32" s="167"/>
      <c r="D32" s="167"/>
      <c r="E32" s="54"/>
    </row>
    <row r="33" spans="2:5" ht="15.75" thickBot="1">
      <c r="B33" s="174" t="s">
        <v>24</v>
      </c>
      <c r="C33" s="175">
        <f>IF(SUM(C12:C31)=0,"",SUM(C12:C31))</f>
        <v>1229103</v>
      </c>
      <c r="D33" s="175">
        <f>IF(OR(C33="",C33=0),"",(E33/C33)*10)</f>
        <v>68.68843038638056</v>
      </c>
      <c r="E33" s="175">
        <f>IF(SUM(E12:E31)=0,"",SUM(E12:E31))</f>
        <v>8442515.58531915</v>
      </c>
    </row>
    <row r="34" spans="2:5" ht="12.75" thickTop="1">
      <c r="B34" s="185"/>
      <c r="C34" s="186"/>
      <c r="D34" s="187"/>
      <c r="E34" s="186"/>
    </row>
    <row r="35" spans="2:5" ht="15" customHeight="1">
      <c r="B35" s="191"/>
      <c r="C35" s="192"/>
      <c r="D35" s="237"/>
      <c r="E35" s="192"/>
    </row>
    <row r="36" spans="2:5" ht="12">
      <c r="B36" s="191"/>
      <c r="C36" s="193"/>
      <c r="D36" s="194"/>
      <c r="E36" s="193"/>
    </row>
    <row r="37" spans="2:5" ht="12">
      <c r="B37" s="191"/>
      <c r="C37" s="195"/>
      <c r="D37" s="195"/>
      <c r="E37" s="195"/>
    </row>
    <row r="38" spans="2:5" ht="12">
      <c r="B38" s="191"/>
      <c r="C38" s="238"/>
      <c r="D38" s="195"/>
      <c r="E38" s="195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B1">
      <selection activeCell="B8" sqref="B8"/>
    </sheetView>
  </sheetViews>
  <sheetFormatPr defaultColWidth="12" defaultRowHeight="11.25"/>
  <cols>
    <col min="1" max="1" width="5.66015625" style="23" customWidth="1"/>
    <col min="2" max="2" width="32.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101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111" t="s">
        <v>1</v>
      </c>
      <c r="D8" s="112"/>
      <c r="E8" s="112"/>
      <c r="F8" s="113"/>
      <c r="G8" s="114" t="s">
        <v>49</v>
      </c>
      <c r="H8" s="114" t="s">
        <v>44</v>
      </c>
      <c r="I8" s="115"/>
      <c r="J8" s="116" t="s">
        <v>65</v>
      </c>
      <c r="K8" s="116"/>
      <c r="M8" s="117" t="s">
        <v>0</v>
      </c>
      <c r="N8" s="118"/>
      <c r="O8" s="119" t="s">
        <v>1</v>
      </c>
      <c r="P8" s="120"/>
      <c r="Q8" s="114" t="s">
        <v>44</v>
      </c>
    </row>
    <row r="9" spans="1:17" ht="12.75">
      <c r="A9" s="23">
        <v>7818</v>
      </c>
      <c r="B9" s="121"/>
      <c r="C9" s="122" t="s">
        <v>49</v>
      </c>
      <c r="D9" s="123" t="s">
        <v>49</v>
      </c>
      <c r="E9" s="123" t="s">
        <v>49</v>
      </c>
      <c r="F9" s="124" t="s">
        <v>47</v>
      </c>
      <c r="G9" s="125" t="s">
        <v>50</v>
      </c>
      <c r="H9" s="125" t="s">
        <v>50</v>
      </c>
      <c r="I9" s="126" t="s">
        <v>71</v>
      </c>
      <c r="J9" s="127"/>
      <c r="K9" s="128"/>
      <c r="M9" s="129" t="s">
        <v>74</v>
      </c>
      <c r="N9" s="130"/>
      <c r="O9" s="131"/>
      <c r="P9" s="132"/>
      <c r="Q9" s="125" t="s">
        <v>50</v>
      </c>
    </row>
    <row r="10" spans="1:17" ht="12" customHeight="1">
      <c r="A10" s="23">
        <v>30702</v>
      </c>
      <c r="B10" s="121"/>
      <c r="C10" s="133" t="s">
        <v>2</v>
      </c>
      <c r="D10" s="134" t="s">
        <v>3</v>
      </c>
      <c r="E10" s="135" t="s">
        <v>4</v>
      </c>
      <c r="F10" s="136" t="s">
        <v>4</v>
      </c>
      <c r="G10" s="132" t="s">
        <v>76</v>
      </c>
      <c r="H10" s="132" t="s">
        <v>76</v>
      </c>
      <c r="I10" s="137" t="s">
        <v>77</v>
      </c>
      <c r="J10" s="138" t="s">
        <v>78</v>
      </c>
      <c r="K10" s="138" t="s">
        <v>79</v>
      </c>
      <c r="L10" s="139"/>
      <c r="M10" s="129" t="s">
        <v>81</v>
      </c>
      <c r="N10" s="140" t="s">
        <v>2</v>
      </c>
      <c r="O10" s="141" t="s">
        <v>3</v>
      </c>
      <c r="P10" s="140" t="s">
        <v>4</v>
      </c>
      <c r="Q10" s="132" t="s">
        <v>76</v>
      </c>
    </row>
    <row r="11" spans="1:17" ht="12">
      <c r="A11" s="23">
        <v>31458</v>
      </c>
      <c r="B11" s="142"/>
      <c r="C11" s="143" t="s">
        <v>5</v>
      </c>
      <c r="D11" s="144" t="s">
        <v>6</v>
      </c>
      <c r="E11" s="145" t="s">
        <v>7</v>
      </c>
      <c r="F11" s="146" t="s">
        <v>7</v>
      </c>
      <c r="G11" s="147" t="s">
        <v>55</v>
      </c>
      <c r="H11" s="147" t="s">
        <v>85</v>
      </c>
      <c r="I11" s="148"/>
      <c r="J11" s="149"/>
      <c r="K11" s="150"/>
      <c r="M11" s="151"/>
      <c r="N11" s="147" t="s">
        <v>5</v>
      </c>
      <c r="O11" s="144" t="s">
        <v>6</v>
      </c>
      <c r="P11" s="147" t="s">
        <v>7</v>
      </c>
      <c r="Q11" s="147" t="s">
        <v>85</v>
      </c>
    </row>
    <row r="12" spans="1:17" ht="13.5" customHeight="1">
      <c r="A12" s="23">
        <v>60665</v>
      </c>
      <c r="B12" s="152" t="s">
        <v>8</v>
      </c>
      <c r="C12" s="153">
        <f>IF(ISERROR('[51]Récolte_N'!$F$8)=TRUE,"",'[51]Récolte_N'!$F$8)</f>
        <v>1995</v>
      </c>
      <c r="D12" s="153">
        <f aca="true" t="shared" si="0" ref="D12:D30">IF(OR(C12="",C12=0),"",(E12/C12)*10)</f>
        <v>48.59649122807017</v>
      </c>
      <c r="E12" s="154">
        <f>IF(ISERROR('[51]Récolte_N'!$H$8)=TRUE,"",'[51]Récolte_N'!$H$8)</f>
        <v>9695</v>
      </c>
      <c r="F12" s="154">
        <f>P12</f>
        <v>10675</v>
      </c>
      <c r="G12" s="225">
        <f>IF(ISERROR('[51]Récolte_N'!$I$8)=TRUE,"",'[51]Récolte_N'!$I$8)</f>
        <v>2200</v>
      </c>
      <c r="H12" s="225">
        <f>Q12</f>
        <v>3565.2</v>
      </c>
      <c r="I12" s="156">
        <f>IF(OR(H12=0,H12=""),"",(G12/H12)-1)</f>
        <v>-0.38292381914058116</v>
      </c>
      <c r="J12" s="157">
        <f>E12-G12</f>
        <v>7495</v>
      </c>
      <c r="K12" s="158">
        <f>P12-H12</f>
        <v>7109.8</v>
      </c>
      <c r="L12" s="159">
        <f>G12-H12</f>
        <v>-1365.1999999999998</v>
      </c>
      <c r="M12" s="160" t="s">
        <v>8</v>
      </c>
      <c r="N12" s="153">
        <f>IF(ISERROR('[1]Récolte_N'!$F$8)=TRUE,"",'[1]Récolte_N'!$F$8)</f>
        <v>2165</v>
      </c>
      <c r="O12" s="153">
        <f aca="true" t="shared" si="1" ref="O12:O19">IF(OR(N12="",N12=0),"",(P12/N12)*10)</f>
        <v>49.30715935334873</v>
      </c>
      <c r="P12" s="154">
        <f>IF(ISERROR('[1]Récolte_N'!$H$8)=TRUE,"",'[1]Récolte_N'!$H$8)</f>
        <v>10675</v>
      </c>
      <c r="Q12" s="225">
        <f>'[21]BD'!$AI168</f>
        <v>3565.2</v>
      </c>
    </row>
    <row r="13" spans="1:17" ht="13.5" customHeight="1">
      <c r="A13" s="23">
        <v>7280</v>
      </c>
      <c r="B13" s="161" t="s">
        <v>31</v>
      </c>
      <c r="C13" s="153">
        <f>IF(ISERROR('[52]Récolte_N'!$F$8)=TRUE,"",'[52]Récolte_N'!$F$8)</f>
        <v>0</v>
      </c>
      <c r="D13" s="153">
        <f t="shared" si="0"/>
      </c>
      <c r="E13" s="154">
        <f>IF(ISERROR('[52]Récolte_N'!$H$8)=TRUE,"",'[52]Récolte_N'!$H$8)</f>
        <v>0</v>
      </c>
      <c r="F13" s="154">
        <f>P13</f>
        <v>0</v>
      </c>
      <c r="G13" s="225">
        <f>IF(ISERROR('[52]Récolte_N'!$I$8)=TRUE,"",'[52]Récolte_N'!$I$8)</f>
        <v>0</v>
      </c>
      <c r="H13" s="225">
        <f>Q13</f>
        <v>436.9</v>
      </c>
      <c r="I13" s="156">
        <f>IF(OR(H13=0,H13=""),"",(G13/H13)-1)</f>
        <v>-1</v>
      </c>
      <c r="J13" s="157">
        <f aca="true" t="shared" si="2" ref="J13:J31">E13-G13</f>
        <v>0</v>
      </c>
      <c r="K13" s="158">
        <f>P13-H13</f>
        <v>-436.9</v>
      </c>
      <c r="L13" s="159">
        <f>G13-H13</f>
        <v>-436.9</v>
      </c>
      <c r="M13" s="162" t="s">
        <v>31</v>
      </c>
      <c r="N13" s="153">
        <f>IF(ISERROR('[2]Récolte_N'!$F$8)=TRUE,"",'[2]Récolte_N'!$F$8)</f>
        <v>0</v>
      </c>
      <c r="O13" s="153">
        <f t="shared" si="1"/>
      </c>
      <c r="P13" s="154">
        <f>IF(ISERROR('[2]Récolte_N'!$H$8)=TRUE,"",'[2]Récolte_N'!$H$8)</f>
        <v>0</v>
      </c>
      <c r="Q13" s="225">
        <f>'[21]BD'!$AI169</f>
        <v>436.9</v>
      </c>
    </row>
    <row r="14" spans="1:17" ht="13.5" customHeight="1">
      <c r="A14" s="23">
        <v>17376</v>
      </c>
      <c r="B14" s="161" t="s">
        <v>9</v>
      </c>
      <c r="C14" s="153">
        <f>IF(ISERROR('[53]Récolte_N'!$F$8)=TRUE,"",'[53]Récolte_N'!$F$8)</f>
        <v>1680</v>
      </c>
      <c r="D14" s="153">
        <f t="shared" si="0"/>
        <v>47</v>
      </c>
      <c r="E14" s="154">
        <f>IF(ISERROR('[53]Récolte_N'!$H$8)=TRUE,"",'[53]Récolte_N'!$H$8)</f>
        <v>7896</v>
      </c>
      <c r="F14" s="163">
        <f>P14</f>
        <v>7896</v>
      </c>
      <c r="G14" s="225">
        <f>IF(ISERROR('[53]Récolte_N'!$I$8)=TRUE,"",'[53]Récolte_N'!$I$8)</f>
        <v>1000</v>
      </c>
      <c r="H14" s="226">
        <f>Q14</f>
        <v>2017.2</v>
      </c>
      <c r="I14" s="156">
        <f aca="true" t="shared" si="3" ref="I14:I31">IF(OR(H14=0,H14=""),"",(G14/H14)-1)</f>
        <v>-0.50426333531628</v>
      </c>
      <c r="J14" s="157">
        <f t="shared" si="2"/>
        <v>6896</v>
      </c>
      <c r="K14" s="165">
        <f>P14-H14</f>
        <v>5878.8</v>
      </c>
      <c r="L14" s="159">
        <f>G14-H14</f>
        <v>-1017.2</v>
      </c>
      <c r="M14" s="129" t="s">
        <v>9</v>
      </c>
      <c r="N14" s="153">
        <f>IF(ISERROR('[3]Récolte_N'!$F$8)=TRUE,"",'[3]Récolte_N'!$F$8)</f>
        <v>1680</v>
      </c>
      <c r="O14" s="153">
        <f t="shared" si="1"/>
        <v>47</v>
      </c>
      <c r="P14" s="154">
        <f>IF(ISERROR('[3]Récolte_N'!$H$8)=TRUE,"",'[3]Récolte_N'!$H$8)</f>
        <v>7896</v>
      </c>
      <c r="Q14" s="225">
        <f>'[21]BD'!$AI170</f>
        <v>2017.2</v>
      </c>
    </row>
    <row r="15" spans="1:17" ht="13.5" customHeight="1">
      <c r="A15" s="23">
        <v>26391</v>
      </c>
      <c r="B15" s="161" t="s">
        <v>28</v>
      </c>
      <c r="C15" s="153">
        <f>IF(ISERROR('[54]Récolte_N'!$F$8)=TRUE,"",'[54]Récolte_N'!$F$8)</f>
        <v>0</v>
      </c>
      <c r="D15" s="153">
        <f t="shared" si="0"/>
      </c>
      <c r="E15" s="154">
        <f>IF(ISERROR('[54]Récolte_N'!$H$8)=TRUE,"",'[54]Récolte_N'!$H$8)</f>
        <v>0</v>
      </c>
      <c r="F15" s="163">
        <f aca="true" t="shared" si="4" ref="F15:F30">P15</f>
        <v>0</v>
      </c>
      <c r="G15" s="225">
        <f>IF(ISERROR('[54]Récolte_N'!$I$8)=TRUE,"",'[54]Récolte_N'!$I$8)</f>
        <v>0</v>
      </c>
      <c r="H15" s="226">
        <f aca="true" t="shared" si="5" ref="H15:H30">Q15</f>
        <v>25.9</v>
      </c>
      <c r="I15" s="156">
        <f t="shared" si="3"/>
        <v>-1</v>
      </c>
      <c r="J15" s="157">
        <f t="shared" si="2"/>
        <v>0</v>
      </c>
      <c r="K15" s="165">
        <f aca="true" t="shared" si="6" ref="K15:K29">P15-H15</f>
        <v>-25.9</v>
      </c>
      <c r="L15" s="159">
        <f aca="true" t="shared" si="7" ref="L15:L20">G16-H16</f>
        <v>-3.4</v>
      </c>
      <c r="M15" s="129" t="s">
        <v>28</v>
      </c>
      <c r="N15" s="153">
        <f>IF(ISERROR('[4]Récolte_N'!$F$8)=TRUE,"",'[4]Récolte_N'!$F$8)</f>
        <v>0</v>
      </c>
      <c r="O15" s="153">
        <f t="shared" si="1"/>
      </c>
      <c r="P15" s="154">
        <f>IF(ISERROR('[4]Récolte_N'!$H$8)=TRUE,"",'[4]Récolte_N'!$H$8)</f>
        <v>0</v>
      </c>
      <c r="Q15" s="225">
        <f>'[21]BD'!$AI171</f>
        <v>25.9</v>
      </c>
    </row>
    <row r="16" spans="1:17" ht="13.5" customHeight="1">
      <c r="A16" s="23">
        <v>19136</v>
      </c>
      <c r="B16" s="161" t="s">
        <v>10</v>
      </c>
      <c r="C16" s="153">
        <f>IF(ISERROR('[55]Récolte_N'!$F$8)=TRUE,"",'[55]Récolte_N'!$F$8)</f>
        <v>0</v>
      </c>
      <c r="D16" s="153">
        <f t="shared" si="0"/>
      </c>
      <c r="E16" s="154">
        <f>IF(ISERROR('[55]Récolte_N'!$H$8)=TRUE,"",'[55]Récolte_N'!$H$8)</f>
        <v>0</v>
      </c>
      <c r="F16" s="163">
        <f t="shared" si="4"/>
        <v>0</v>
      </c>
      <c r="G16" s="225">
        <f>IF(ISERROR('[55]Récolte_N'!$I$8)=TRUE,"",'[55]Récolte_N'!$I$8)</f>
        <v>0</v>
      </c>
      <c r="H16" s="226">
        <f t="shared" si="5"/>
        <v>3.4</v>
      </c>
      <c r="I16" s="156">
        <f t="shared" si="3"/>
        <v>-1</v>
      </c>
      <c r="J16" s="157">
        <f t="shared" si="2"/>
        <v>0</v>
      </c>
      <c r="K16" s="165">
        <f t="shared" si="6"/>
        <v>-3.4</v>
      </c>
      <c r="L16" s="159">
        <f t="shared" si="7"/>
        <v>257.5</v>
      </c>
      <c r="M16" s="129" t="s">
        <v>10</v>
      </c>
      <c r="N16" s="153">
        <f>IF(ISERROR('[5]Récolte_N'!$F$8)=TRUE,"",'[5]Récolte_N'!$F$8)</f>
        <v>0</v>
      </c>
      <c r="O16" s="153">
        <f t="shared" si="1"/>
      </c>
      <c r="P16" s="154">
        <f>IF(ISERROR('[5]Récolte_N'!$H$8)=TRUE,"",'[5]Récolte_N'!$H$8)</f>
        <v>0</v>
      </c>
      <c r="Q16" s="225">
        <f>'[21]BD'!$AI172</f>
        <v>3.4</v>
      </c>
    </row>
    <row r="17" spans="1:17" ht="13.5" customHeight="1">
      <c r="A17" s="23">
        <v>1790</v>
      </c>
      <c r="B17" s="161" t="s">
        <v>11</v>
      </c>
      <c r="C17" s="153">
        <f>IF(ISERROR('[56]Récolte_N'!$F$8)=TRUE,"",'[56]Récolte_N'!$F$8)</f>
        <v>100</v>
      </c>
      <c r="D17" s="153">
        <f t="shared" si="0"/>
        <v>60</v>
      </c>
      <c r="E17" s="154">
        <f>IF(ISERROR('[56]Récolte_N'!$H$8)=TRUE,"",'[56]Récolte_N'!$H$8)</f>
        <v>600</v>
      </c>
      <c r="F17" s="163">
        <f t="shared" si="4"/>
        <v>600</v>
      </c>
      <c r="G17" s="225">
        <f>IF(ISERROR('[56]Récolte_N'!$I$8)=TRUE,"",'[56]Récolte_N'!$I$8)</f>
        <v>400</v>
      </c>
      <c r="H17" s="226">
        <f t="shared" si="5"/>
        <v>142.5</v>
      </c>
      <c r="I17" s="156">
        <f t="shared" si="3"/>
        <v>1.807017543859649</v>
      </c>
      <c r="J17" s="157">
        <f t="shared" si="2"/>
        <v>200</v>
      </c>
      <c r="K17" s="165">
        <f t="shared" si="6"/>
        <v>457.5</v>
      </c>
      <c r="L17" s="159">
        <f t="shared" si="7"/>
        <v>-13787.300000000003</v>
      </c>
      <c r="M17" s="129" t="s">
        <v>11</v>
      </c>
      <c r="N17" s="153">
        <f>IF(ISERROR('[6]Récolte_N'!$F$8)=TRUE,"",'[6]Récolte_N'!$F$8)</f>
        <v>100</v>
      </c>
      <c r="O17" s="153">
        <f t="shared" si="1"/>
        <v>60</v>
      </c>
      <c r="P17" s="154">
        <f>IF(ISERROR('[6]Récolte_N'!$H$8)=TRUE,"",'[6]Récolte_N'!$H$8)</f>
        <v>600</v>
      </c>
      <c r="Q17" s="225">
        <f>'[21]BD'!$AI173</f>
        <v>142.5</v>
      </c>
    </row>
    <row r="18" spans="1:17" ht="13.5" customHeight="1">
      <c r="A18" s="23" t="s">
        <v>13</v>
      </c>
      <c r="B18" s="161" t="s">
        <v>12</v>
      </c>
      <c r="C18" s="153">
        <f>IF(ISERROR('[57]Récolte_N'!$F$8)=TRUE,"",'[57]Récolte_N'!$F$8)</f>
        <v>7345</v>
      </c>
      <c r="D18" s="153">
        <f t="shared" si="0"/>
        <v>47.038801906058545</v>
      </c>
      <c r="E18" s="154">
        <f>IF(ISERROR('[57]Récolte_N'!$H$8)=TRUE,"",'[57]Récolte_N'!$H$8)</f>
        <v>34550</v>
      </c>
      <c r="F18" s="163">
        <f t="shared" si="4"/>
        <v>42400</v>
      </c>
      <c r="G18" s="225">
        <f>IF(ISERROR('[57]Récolte_N'!$I$8)=TRUE,"",'[57]Récolte_N'!$I$8)</f>
        <v>28000</v>
      </c>
      <c r="H18" s="226">
        <f t="shared" si="5"/>
        <v>41787.3</v>
      </c>
      <c r="I18" s="156">
        <f t="shared" si="3"/>
        <v>-0.3299399578340788</v>
      </c>
      <c r="J18" s="157">
        <f t="shared" si="2"/>
        <v>6550</v>
      </c>
      <c r="K18" s="165">
        <f t="shared" si="6"/>
        <v>612.6999999999971</v>
      </c>
      <c r="L18" s="159">
        <f t="shared" si="7"/>
        <v>-49336.399999999994</v>
      </c>
      <c r="M18" s="129" t="s">
        <v>12</v>
      </c>
      <c r="N18" s="153">
        <f>IF(ISERROR('[7]Récolte_N'!$F$8)=TRUE,"",'[7]Récolte_N'!$F$8)</f>
        <v>7930</v>
      </c>
      <c r="O18" s="153">
        <f t="shared" si="1"/>
        <v>53.46784363177805</v>
      </c>
      <c r="P18" s="154">
        <f>IF(ISERROR('[7]Récolte_N'!$H$8)=TRUE,"",'[7]Récolte_N'!$H$8)</f>
        <v>42400</v>
      </c>
      <c r="Q18" s="225">
        <f>'[21]BD'!$AI174</f>
        <v>41787.3</v>
      </c>
    </row>
    <row r="19" spans="1:17" ht="13.5" customHeight="1">
      <c r="A19" s="23" t="s">
        <v>13</v>
      </c>
      <c r="B19" s="161" t="s">
        <v>14</v>
      </c>
      <c r="C19" s="153">
        <f>IF(ISERROR('[58]Récolte_N'!$F$8)=TRUE,"",'[58]Récolte_N'!$F$8)</f>
        <v>41200</v>
      </c>
      <c r="D19" s="153">
        <f t="shared" si="0"/>
        <v>32.52427184466019</v>
      </c>
      <c r="E19" s="154">
        <f>IF(ISERROR('[58]Récolte_N'!$H$8)=TRUE,"",'[58]Récolte_N'!$H$8)</f>
        <v>134000</v>
      </c>
      <c r="F19" s="163">
        <f t="shared" si="4"/>
        <v>180750</v>
      </c>
      <c r="G19" s="225">
        <f>IF(ISERROR('[58]Récolte_N'!$I$8)=TRUE,"",'[58]Récolte_N'!$I$8)</f>
        <v>130500</v>
      </c>
      <c r="H19" s="226">
        <f t="shared" si="5"/>
        <v>179836.4</v>
      </c>
      <c r="I19" s="156">
        <f t="shared" si="3"/>
        <v>-0.27434045610343616</v>
      </c>
      <c r="J19" s="157">
        <f t="shared" si="2"/>
        <v>3500</v>
      </c>
      <c r="K19" s="165">
        <f t="shared" si="6"/>
        <v>913.6000000000058</v>
      </c>
      <c r="L19" s="159">
        <f t="shared" si="7"/>
        <v>1599.9</v>
      </c>
      <c r="M19" s="129" t="s">
        <v>14</v>
      </c>
      <c r="N19" s="153">
        <f>IF(ISERROR('[8]Récolte_N'!$F$8)=TRUE,"",'[8]Récolte_N'!$F$8)</f>
        <v>42880</v>
      </c>
      <c r="O19" s="153">
        <f t="shared" si="1"/>
        <v>42.152518656716424</v>
      </c>
      <c r="P19" s="154">
        <f>IF(ISERROR('[8]Récolte_N'!$H$8)=TRUE,"",'[8]Récolte_N'!$H$8)</f>
        <v>180750</v>
      </c>
      <c r="Q19" s="225">
        <f>'[21]BD'!$AI175</f>
        <v>179836.4</v>
      </c>
    </row>
    <row r="20" spans="1:17" ht="13.5" customHeight="1">
      <c r="A20" s="23" t="s">
        <v>13</v>
      </c>
      <c r="B20" s="161" t="s">
        <v>27</v>
      </c>
      <c r="C20" s="153">
        <f>IF(ISERROR('[59]Récolte_N'!$F$8)=TRUE,"",'[59]Récolte_N'!$F$8)</f>
        <v>780</v>
      </c>
      <c r="D20" s="153">
        <f>IF(OR(C20="",C20=0),"",(E20/C20)*10)</f>
        <v>56.794871794871796</v>
      </c>
      <c r="E20" s="154">
        <f>IF(ISERROR('[59]Récolte_N'!$H$8)=TRUE,"",'[59]Récolte_N'!$H$8)</f>
        <v>4430</v>
      </c>
      <c r="F20" s="163">
        <f t="shared" si="4"/>
        <v>2271</v>
      </c>
      <c r="G20" s="225">
        <f>IF(ISERROR('[59]Récolte_N'!$I$8)=TRUE,"",'[59]Récolte_N'!$I$8)</f>
        <v>2300</v>
      </c>
      <c r="H20" s="226">
        <f t="shared" si="5"/>
        <v>700.1</v>
      </c>
      <c r="I20" s="156">
        <f t="shared" si="3"/>
        <v>2.285244965004999</v>
      </c>
      <c r="J20" s="157">
        <f t="shared" si="2"/>
        <v>2130</v>
      </c>
      <c r="K20" s="165">
        <f t="shared" si="6"/>
        <v>1570.9</v>
      </c>
      <c r="L20" s="159">
        <f t="shared" si="7"/>
        <v>-102.3</v>
      </c>
      <c r="M20" s="129" t="s">
        <v>27</v>
      </c>
      <c r="N20" s="153">
        <f>IF(ISERROR('[9]Récolte_N'!$F$8)=TRUE,"",'[9]Récolte_N'!$F$8)</f>
        <v>425</v>
      </c>
      <c r="O20" s="153">
        <f>IF(OR(N20="",N20=0),"",(P20/N20)*10)</f>
        <v>53.43529411764706</v>
      </c>
      <c r="P20" s="154">
        <f>IF(ISERROR('[9]Récolte_N'!$H$8)=TRUE,"",'[9]Récolte_N'!$H$8)</f>
        <v>2271</v>
      </c>
      <c r="Q20" s="225">
        <f>'[21]BD'!$AI176</f>
        <v>700.1</v>
      </c>
    </row>
    <row r="21" spans="1:17" ht="13.5" customHeight="1">
      <c r="A21" s="23" t="s">
        <v>13</v>
      </c>
      <c r="B21" s="161" t="s">
        <v>15</v>
      </c>
      <c r="C21" s="153">
        <f>IF(ISERROR('[60]Récolte_N'!$F$8)=TRUE,"",'[60]Récolte_N'!$F$8)</f>
        <v>0</v>
      </c>
      <c r="D21" s="153">
        <f>IF(OR(C21="",C21=0),"",(E21/C21)*10)</f>
      </c>
      <c r="E21" s="154">
        <f>IF(ISERROR('[60]Récolte_N'!$H$8)=TRUE,"",'[60]Récolte_N'!$H$8)</f>
        <v>0</v>
      </c>
      <c r="F21" s="163">
        <f t="shared" si="4"/>
        <v>0</v>
      </c>
      <c r="G21" s="225">
        <f>IF(ISERROR('[60]Récolte_N'!$I$8)=TRUE,"",'[60]Récolte_N'!$I$8)</f>
        <v>0</v>
      </c>
      <c r="H21" s="226">
        <f t="shared" si="5"/>
        <v>102.3</v>
      </c>
      <c r="I21" s="156">
        <f t="shared" si="3"/>
        <v>-1</v>
      </c>
      <c r="J21" s="157">
        <f t="shared" si="2"/>
        <v>0</v>
      </c>
      <c r="K21" s="165">
        <f t="shared" si="6"/>
        <v>-102.3</v>
      </c>
      <c r="L21" s="159">
        <f aca="true" t="shared" si="8" ref="L21:L26">G23-H23</f>
        <v>-707.1</v>
      </c>
      <c r="M21" s="129" t="s">
        <v>15</v>
      </c>
      <c r="N21" s="153">
        <f>IF(ISERROR('[10]Récolte_N'!$F$8)=TRUE,"",'[10]Récolte_N'!$F$8)</f>
        <v>0</v>
      </c>
      <c r="O21" s="153">
        <f>IF(OR(N21="",N21=0),"",(P21/N21)*10)</f>
      </c>
      <c r="P21" s="154">
        <f>IF(ISERROR('[10]Récolte_N'!$H$8)=TRUE,"",'[10]Récolte_N'!$H$8)</f>
        <v>0</v>
      </c>
      <c r="Q21" s="225">
        <f>'[21]BD'!$AI177</f>
        <v>102.3</v>
      </c>
    </row>
    <row r="22" spans="1:17" ht="13.5" customHeight="1">
      <c r="A22" s="23" t="s">
        <v>13</v>
      </c>
      <c r="B22" s="161" t="s">
        <v>29</v>
      </c>
      <c r="C22" s="153">
        <f>IF(ISERROR('[61]Récolte_N'!$F$8)=TRUE,"",'[61]Récolte_N'!$F$8)</f>
        <v>0</v>
      </c>
      <c r="D22" s="153">
        <f>IF(OR(C22="",C22=0),"",(E22/C22)*10)</f>
      </c>
      <c r="E22" s="154">
        <f>IF(ISERROR('[61]Récolte_N'!$H$8)=TRUE,"",'[61]Récolte_N'!$H$8)</f>
        <v>0</v>
      </c>
      <c r="F22" s="163">
        <f t="shared" si="4"/>
        <v>0</v>
      </c>
      <c r="G22" s="225">
        <f>IF(ISERROR('[61]Récolte_N'!$I$8)=TRUE,"",'[61]Récolte_N'!$I$8)</f>
        <v>0</v>
      </c>
      <c r="H22" s="226">
        <f t="shared" si="5"/>
        <v>0</v>
      </c>
      <c r="I22" s="156">
        <f t="shared" si="3"/>
      </c>
      <c r="J22" s="157">
        <f t="shared" si="2"/>
        <v>0</v>
      </c>
      <c r="K22" s="165">
        <f t="shared" si="6"/>
        <v>0</v>
      </c>
      <c r="L22" s="159">
        <f t="shared" si="8"/>
        <v>8693.799999999988</v>
      </c>
      <c r="M22" s="129" t="s">
        <v>29</v>
      </c>
      <c r="N22" s="153">
        <f>IF(ISERROR('[11]Récolte_N'!$F$8)=TRUE,"",'[11]Récolte_N'!$F$8)</f>
        <v>0</v>
      </c>
      <c r="O22" s="153">
        <f>IF(OR(N22="",N22=0),"",(P22/N22)*10)</f>
      </c>
      <c r="P22" s="154">
        <f>IF(ISERROR('[11]Récolte_N'!$H$8)=TRUE,"",'[11]Récolte_N'!$H$8)</f>
        <v>0</v>
      </c>
      <c r="Q22" s="225">
        <f>'[21]BD'!$AI178</f>
        <v>0</v>
      </c>
    </row>
    <row r="23" spans="1:17" ht="13.5" customHeight="1">
      <c r="A23" s="23" t="s">
        <v>13</v>
      </c>
      <c r="B23" s="161" t="s">
        <v>16</v>
      </c>
      <c r="C23" s="153">
        <f>IF(ISERROR('[62]Récolte_N'!$F$8)=TRUE,"",'[62]Récolte_N'!$F$8)</f>
        <v>0</v>
      </c>
      <c r="D23" s="153">
        <f t="shared" si="0"/>
      </c>
      <c r="E23" s="154">
        <f>IF(ISERROR('[62]Récolte_N'!$H$8)=TRUE,"",'[62]Récolte_N'!$H$8)</f>
        <v>0</v>
      </c>
      <c r="F23" s="163">
        <f t="shared" si="4"/>
        <v>0</v>
      </c>
      <c r="G23" s="225">
        <f>IF(ISERROR('[62]Récolte_N'!$I$8)=TRUE,"",'[62]Récolte_N'!$I$8)</f>
        <v>0</v>
      </c>
      <c r="H23" s="226">
        <f t="shared" si="5"/>
        <v>707.1</v>
      </c>
      <c r="I23" s="156">
        <f t="shared" si="3"/>
        <v>-1</v>
      </c>
      <c r="J23" s="157">
        <f t="shared" si="2"/>
        <v>0</v>
      </c>
      <c r="K23" s="165">
        <f t="shared" si="6"/>
        <v>-707.1</v>
      </c>
      <c r="L23" s="159">
        <f t="shared" si="8"/>
        <v>-72656.19999999995</v>
      </c>
      <c r="M23" s="129" t="s">
        <v>16</v>
      </c>
      <c r="N23" s="153">
        <f>IF(ISERROR('[12]Récolte_N'!$F$8)=TRUE,"",'[12]Récolte_N'!$F$8)</f>
        <v>0</v>
      </c>
      <c r="O23" s="153">
        <f aca="true" t="shared" si="9" ref="O23:O30">IF(OR(N23="",N23=0),"",(P23/N23)*10)</f>
      </c>
      <c r="P23" s="154">
        <f>IF(ISERROR('[12]Récolte_N'!$H$8)=TRUE,"",'[12]Récolte_N'!$H$8)</f>
        <v>0</v>
      </c>
      <c r="Q23" s="225">
        <f>'[21]BD'!$AI179</f>
        <v>707.1</v>
      </c>
    </row>
    <row r="24" spans="1:17" ht="13.5" customHeight="1">
      <c r="A24" s="23" t="s">
        <v>13</v>
      </c>
      <c r="B24" s="161" t="s">
        <v>17</v>
      </c>
      <c r="C24" s="153">
        <f>IF(ISERROR('[63]Récolte_N'!$F$8)=TRUE,"",'[63]Récolte_N'!$F$8)</f>
        <v>24845</v>
      </c>
      <c r="D24" s="153">
        <f t="shared" si="0"/>
        <v>66.95512175488025</v>
      </c>
      <c r="E24" s="154">
        <f>IF(ISERROR('[63]Récolte_N'!$H$8)=TRUE,"",'[63]Récolte_N'!$H$8)</f>
        <v>166350</v>
      </c>
      <c r="F24" s="163">
        <f t="shared" si="4"/>
        <v>154500</v>
      </c>
      <c r="G24" s="225">
        <f>IF(ISERROR('[63]Récolte_N'!$I$8)=TRUE,"",'[63]Récolte_N'!$I$8)</f>
        <v>163500</v>
      </c>
      <c r="H24" s="226">
        <f t="shared" si="5"/>
        <v>154806.2</v>
      </c>
      <c r="I24" s="156">
        <f t="shared" si="3"/>
        <v>0.05615924943574613</v>
      </c>
      <c r="J24" s="157">
        <f t="shared" si="2"/>
        <v>2850</v>
      </c>
      <c r="K24" s="165">
        <f t="shared" si="6"/>
        <v>-306.20000000001164</v>
      </c>
      <c r="L24" s="159">
        <f t="shared" si="8"/>
        <v>-12635.3</v>
      </c>
      <c r="M24" s="129" t="s">
        <v>17</v>
      </c>
      <c r="N24" s="153">
        <f>IF(ISERROR('[13]Récolte_N'!$F$8)=TRUE,"",'[13]Récolte_N'!$F$8)</f>
        <v>24045</v>
      </c>
      <c r="O24" s="153">
        <f t="shared" si="9"/>
        <v>64.25452276980661</v>
      </c>
      <c r="P24" s="154">
        <f>IF(ISERROR('[13]Récolte_N'!$H$8)=TRUE,"",'[13]Récolte_N'!$H$8)</f>
        <v>154500</v>
      </c>
      <c r="Q24" s="225">
        <f>'[21]BD'!$AI180</f>
        <v>154806.2</v>
      </c>
    </row>
    <row r="25" spans="1:17" ht="13.5" customHeight="1">
      <c r="A25" s="23" t="s">
        <v>13</v>
      </c>
      <c r="B25" s="161" t="s">
        <v>18</v>
      </c>
      <c r="C25" s="153">
        <f>IF(ISERROR('[64]Récolte_N'!$F$8)=TRUE,"",'[64]Récolte_N'!$F$8)</f>
        <v>66500</v>
      </c>
      <c r="D25" s="153">
        <f t="shared" si="0"/>
        <v>69.02255639097744</v>
      </c>
      <c r="E25" s="154">
        <f>IF(ISERROR('[64]Récolte_N'!$H$8)=TRUE,"",'[64]Récolte_N'!$H$8)</f>
        <v>459000</v>
      </c>
      <c r="F25" s="163">
        <f t="shared" si="4"/>
        <v>525000</v>
      </c>
      <c r="G25" s="225">
        <f>IF(ISERROR('[64]Récolte_N'!$I$8)=TRUE,"",'[64]Récolte_N'!$I$8)</f>
        <v>456000</v>
      </c>
      <c r="H25" s="226">
        <f t="shared" si="5"/>
        <v>528656.2</v>
      </c>
      <c r="I25" s="156">
        <f t="shared" si="3"/>
        <v>-0.13743563397156788</v>
      </c>
      <c r="J25" s="157">
        <f t="shared" si="2"/>
        <v>3000</v>
      </c>
      <c r="K25" s="165">
        <f t="shared" si="6"/>
        <v>-3656.1999999999534</v>
      </c>
      <c r="L25" s="159">
        <f t="shared" si="8"/>
        <v>-41379</v>
      </c>
      <c r="M25" s="129" t="s">
        <v>18</v>
      </c>
      <c r="N25" s="153">
        <f>IF(ISERROR('[14]Récolte_N'!$F$8)=TRUE,"",'[14]Récolte_N'!$F$8)</f>
        <v>79000</v>
      </c>
      <c r="O25" s="153">
        <f t="shared" si="9"/>
        <v>66.45569620253164</v>
      </c>
      <c r="P25" s="154">
        <f>IF(ISERROR('[14]Récolte_N'!$H$8)=TRUE,"",'[14]Récolte_N'!$H$8)</f>
        <v>525000</v>
      </c>
      <c r="Q25" s="225">
        <f>'[21]BD'!$AI181</f>
        <v>528656.2</v>
      </c>
    </row>
    <row r="26" spans="1:17" ht="13.5" customHeight="1">
      <c r="A26" s="23" t="s">
        <v>13</v>
      </c>
      <c r="B26" s="161" t="s">
        <v>19</v>
      </c>
      <c r="C26" s="153">
        <f>IF(ISERROR('[65]Récolte_N'!$F$8)=TRUE,"",'[65]Récolte_N'!$F$8)</f>
        <v>2470</v>
      </c>
      <c r="D26" s="153">
        <f t="shared" si="0"/>
        <v>70</v>
      </c>
      <c r="E26" s="154">
        <f>IF(ISERROR('[65]Récolte_N'!$H$8)=TRUE,"",'[65]Récolte_N'!$H$8)</f>
        <v>17290</v>
      </c>
      <c r="F26" s="163">
        <f t="shared" si="4"/>
        <v>23100</v>
      </c>
      <c r="G26" s="225">
        <f>IF(ISERROR('[65]Récolte_N'!$I$8)=TRUE,"",'[65]Récolte_N'!$I$8)</f>
        <v>15000</v>
      </c>
      <c r="H26" s="226">
        <f t="shared" si="5"/>
        <v>27635.3</v>
      </c>
      <c r="I26" s="156">
        <f t="shared" si="3"/>
        <v>-0.4572159520613128</v>
      </c>
      <c r="J26" s="157">
        <f t="shared" si="2"/>
        <v>2290</v>
      </c>
      <c r="K26" s="165">
        <f t="shared" si="6"/>
        <v>-4535.299999999999</v>
      </c>
      <c r="L26" s="159">
        <f t="shared" si="8"/>
        <v>-807.0999999999999</v>
      </c>
      <c r="M26" s="129" t="s">
        <v>19</v>
      </c>
      <c r="N26" s="153">
        <f>IF(ISERROR('[15]Récolte_N'!$F$8)=TRUE,"",'[15]Récolte_N'!$F$8)</f>
        <v>3500</v>
      </c>
      <c r="O26" s="153">
        <f t="shared" si="9"/>
        <v>66</v>
      </c>
      <c r="P26" s="154">
        <f>IF(ISERROR('[15]Récolte_N'!$H$8)=TRUE,"",'[15]Récolte_N'!$H$8)</f>
        <v>23100</v>
      </c>
      <c r="Q26" s="225">
        <f>'[21]BD'!$AI182</f>
        <v>27635.3</v>
      </c>
    </row>
    <row r="27" spans="1:17" ht="13.5" customHeight="1">
      <c r="A27" s="23" t="s">
        <v>13</v>
      </c>
      <c r="B27" s="161" t="s">
        <v>20</v>
      </c>
      <c r="C27" s="153">
        <f>IF(ISERROR('[66]Récolte_N'!$F$8)=TRUE,"",'[66]Récolte_N'!$F$8)</f>
        <v>26350</v>
      </c>
      <c r="D27" s="153">
        <f t="shared" si="0"/>
        <v>63.44781783681214</v>
      </c>
      <c r="E27" s="154">
        <f>IF(ISERROR('[66]Récolte_N'!$H$8)=TRUE,"",'[66]Récolte_N'!$H$8)</f>
        <v>167185</v>
      </c>
      <c r="F27" s="163">
        <f t="shared" si="4"/>
        <v>198409</v>
      </c>
      <c r="G27" s="225">
        <f>IF(ISERROR('[66]Récolte_N'!$I$8)=TRUE,"",'[66]Récolte_N'!$I$8)</f>
        <v>162000</v>
      </c>
      <c r="H27" s="226">
        <f t="shared" si="5"/>
        <v>203379</v>
      </c>
      <c r="I27" s="156">
        <f t="shared" si="3"/>
        <v>-0.20345758411635417</v>
      </c>
      <c r="J27" s="157">
        <f t="shared" si="2"/>
        <v>5185</v>
      </c>
      <c r="K27" s="165">
        <f t="shared" si="6"/>
        <v>-4970</v>
      </c>
      <c r="L27" s="159">
        <f>G30-H30</f>
        <v>-125529.09999999998</v>
      </c>
      <c r="M27" s="129" t="s">
        <v>20</v>
      </c>
      <c r="N27" s="153">
        <f>IF(ISERROR('[16]Récolte_N'!$F$8)=TRUE,"",'[16]Récolte_N'!$F$8)</f>
        <v>34265</v>
      </c>
      <c r="O27" s="153">
        <f t="shared" si="9"/>
        <v>57.90427549978112</v>
      </c>
      <c r="P27" s="154">
        <f>IF(ISERROR('[16]Récolte_N'!$H$8)=TRUE,"",'[16]Récolte_N'!$H$8)</f>
        <v>198409</v>
      </c>
      <c r="Q27" s="225">
        <f>'[21]BD'!$AI183</f>
        <v>203379</v>
      </c>
    </row>
    <row r="28" spans="1:17" ht="13.5" customHeight="1">
      <c r="A28" s="23" t="s">
        <v>13</v>
      </c>
      <c r="B28" s="161" t="s">
        <v>21</v>
      </c>
      <c r="C28" s="153">
        <f>IF(ISERROR('[67]Récolte_N'!$F$8)=TRUE,"",'[67]Récolte_N'!$F$8)</f>
        <v>651</v>
      </c>
      <c r="D28" s="153">
        <f t="shared" si="0"/>
        <v>61.99999999999999</v>
      </c>
      <c r="E28" s="154">
        <f>IF(ISERROR('[67]Récolte_N'!$H$8)=TRUE,"",'[67]Récolte_N'!$H$8)</f>
        <v>4036.2</v>
      </c>
      <c r="F28" s="163">
        <f t="shared" si="4"/>
        <v>3282</v>
      </c>
      <c r="G28" s="225">
        <f>IF(ISERROR('[67]Récolte_N'!$I$8)=TRUE,"",'[67]Récolte_N'!$I$8)</f>
        <v>250</v>
      </c>
      <c r="H28" s="226">
        <f t="shared" si="5"/>
        <v>1057.1</v>
      </c>
      <c r="I28" s="156">
        <f t="shared" si="3"/>
        <v>-0.7635039258348311</v>
      </c>
      <c r="J28" s="157">
        <f t="shared" si="2"/>
        <v>3786.2</v>
      </c>
      <c r="K28" s="165">
        <f t="shared" si="6"/>
        <v>2224.9</v>
      </c>
      <c r="L28" s="159">
        <f>G31-H31</f>
        <v>-66784.5</v>
      </c>
      <c r="M28" s="129" t="s">
        <v>21</v>
      </c>
      <c r="N28" s="153">
        <f>IF(ISERROR('[17]Récolte_N'!$F$8)=TRUE,"",'[17]Récolte_N'!$F$8)</f>
        <v>600</v>
      </c>
      <c r="O28" s="153">
        <f t="shared" si="9"/>
        <v>54.699999999999996</v>
      </c>
      <c r="P28" s="154">
        <f>IF(ISERROR('[17]Récolte_N'!$H$8)=TRUE,"",'[17]Récolte_N'!$H$8)</f>
        <v>3282</v>
      </c>
      <c r="Q28" s="225">
        <f>'[21]BD'!$AI184</f>
        <v>1057.1</v>
      </c>
    </row>
    <row r="29" spans="2:17" ht="12.75">
      <c r="B29" s="161" t="s">
        <v>30</v>
      </c>
      <c r="C29" s="153">
        <f>IF(ISERROR('[68]Récolte_N'!$F$8)=TRUE,"",'[68]Récolte_N'!$F$8)</f>
        <v>500</v>
      </c>
      <c r="D29" s="153">
        <f t="shared" si="0"/>
        <v>54</v>
      </c>
      <c r="E29" s="154">
        <f>IF(ISERROR('[68]Récolte_N'!$H$8)=TRUE,"",'[68]Récolte_N'!$H$8)</f>
        <v>2700</v>
      </c>
      <c r="F29" s="163">
        <f t="shared" si="4"/>
        <v>2280</v>
      </c>
      <c r="G29" s="225">
        <f>IF(ISERROR('[68]Récolte_N'!$I$8)=TRUE,"",'[68]Récolte_N'!$I$8)</f>
        <v>1600</v>
      </c>
      <c r="H29" s="226">
        <f t="shared" si="5"/>
        <v>2272.7</v>
      </c>
      <c r="I29" s="156">
        <f t="shared" si="3"/>
        <v>-0.2959915518986227</v>
      </c>
      <c r="J29" s="157">
        <f t="shared" si="2"/>
        <v>1100</v>
      </c>
      <c r="K29" s="165">
        <f t="shared" si="6"/>
        <v>7.300000000000182</v>
      </c>
      <c r="M29" s="129" t="s">
        <v>30</v>
      </c>
      <c r="N29" s="153">
        <f>IF(ISERROR('[18]Récolte_N'!$F$8)=TRUE,"",'[18]Récolte_N'!$F$8)</f>
        <v>400</v>
      </c>
      <c r="O29" s="153">
        <f t="shared" si="9"/>
        <v>57</v>
      </c>
      <c r="P29" s="154">
        <f>IF(ISERROR('[18]Récolte_N'!$H$8)=TRUE,"",'[18]Récolte_N'!$H$8)</f>
        <v>2280</v>
      </c>
      <c r="Q29" s="225">
        <f>'[21]BD'!$AI185</f>
        <v>2272.7</v>
      </c>
    </row>
    <row r="30" spans="2:17" ht="12.75">
      <c r="B30" s="161" t="s">
        <v>22</v>
      </c>
      <c r="C30" s="153">
        <f>IF(ISERROR('[69]Récolte_N'!$F$8)=TRUE,"",'[69]Récolte_N'!$F$8)</f>
        <v>54250</v>
      </c>
      <c r="D30" s="153">
        <f t="shared" si="0"/>
        <v>51.86562211981567</v>
      </c>
      <c r="E30" s="154">
        <f>IF(ISERROR('[69]Récolte_N'!$H$8)=TRUE,"",'[69]Récolte_N'!$H$8)</f>
        <v>281371</v>
      </c>
      <c r="F30" s="163">
        <f t="shared" si="4"/>
        <v>395000</v>
      </c>
      <c r="G30" s="225">
        <f>IF(ISERROR('[69]Récolte_N'!$I$8)=TRUE,"",'[69]Récolte_N'!$I$8)</f>
        <v>280000</v>
      </c>
      <c r="H30" s="226">
        <f t="shared" si="5"/>
        <v>405529.1</v>
      </c>
      <c r="I30" s="156">
        <f t="shared" si="3"/>
        <v>-0.30954400066481047</v>
      </c>
      <c r="J30" s="157">
        <f t="shared" si="2"/>
        <v>1371</v>
      </c>
      <c r="K30" s="158">
        <f>P30-H30</f>
        <v>-10529.099999999977</v>
      </c>
      <c r="L30" s="159">
        <f>G33-H33</f>
        <v>-376694.3999999999</v>
      </c>
      <c r="M30" s="129" t="s">
        <v>22</v>
      </c>
      <c r="N30" s="153">
        <f>IF(ISERROR('[19]Récolte_N'!$F$8)=TRUE,"",'[19]Récolte_N'!$F$8)</f>
        <v>80147</v>
      </c>
      <c r="O30" s="153">
        <f t="shared" si="9"/>
        <v>49.284439841790714</v>
      </c>
      <c r="P30" s="154">
        <f>IF(ISERROR('[19]Récolte_N'!$H$8)=TRUE,"",'[19]Récolte_N'!$H$8)</f>
        <v>395000</v>
      </c>
      <c r="Q30" s="225">
        <f>'[21]BD'!$AI186</f>
        <v>405529.1</v>
      </c>
    </row>
    <row r="31" spans="2:17" ht="12.75">
      <c r="B31" s="161" t="s">
        <v>23</v>
      </c>
      <c r="C31" s="153">
        <f>IF(ISERROR('[70]Récolte_N'!$F$8)=TRUE,"",'[70]Récolte_N'!$F$8)</f>
        <v>59500</v>
      </c>
      <c r="D31" s="153">
        <f>IF(OR(C31="",C31=0),"",(E31/C31)*10)</f>
        <v>34.957983193277315</v>
      </c>
      <c r="E31" s="154">
        <f>IF(ISERROR('[70]Récolte_N'!$H$8)=TRUE,"",'[70]Récolte_N'!$H$8)</f>
        <v>208000</v>
      </c>
      <c r="F31" s="154">
        <f>P31</f>
        <v>271840</v>
      </c>
      <c r="G31" s="225">
        <f>IF(ISERROR('[70]Récolte_N'!$I$8)=TRUE,"",'[70]Récolte_N'!$I$8)</f>
        <v>200600</v>
      </c>
      <c r="H31" s="225">
        <f>Q31</f>
        <v>267384.5</v>
      </c>
      <c r="I31" s="156">
        <f t="shared" si="3"/>
        <v>-0.2497695266554344</v>
      </c>
      <c r="J31" s="157">
        <f t="shared" si="2"/>
        <v>7400</v>
      </c>
      <c r="K31" s="158">
        <f>P31-H31</f>
        <v>4455.5</v>
      </c>
      <c r="M31" s="129" t="s">
        <v>23</v>
      </c>
      <c r="N31" s="153">
        <f>IF(ISERROR('[20]Récolte_N'!$F$8)=TRUE,"",'[20]Récolte_N'!$F$8)</f>
        <v>63600</v>
      </c>
      <c r="O31" s="153">
        <f>IF(OR(N31="",N31=0),"",(P31/N31)*10)</f>
        <v>42.742138364779876</v>
      </c>
      <c r="P31" s="154">
        <f>IF(ISERROR('[20]Récolte_N'!$H$8)=TRUE,"",'[20]Récolte_N'!$H$8)</f>
        <v>271840</v>
      </c>
      <c r="Q31" s="225">
        <f>'[21]BD'!$AI187</f>
        <v>267384.5</v>
      </c>
    </row>
    <row r="32" spans="2:17" ht="12.75">
      <c r="B32" s="121"/>
      <c r="C32" s="167"/>
      <c r="D32" s="167"/>
      <c r="E32" s="54"/>
      <c r="F32" s="168"/>
      <c r="G32" s="169"/>
      <c r="H32" s="60"/>
      <c r="I32" s="170"/>
      <c r="J32" s="171"/>
      <c r="K32" s="172"/>
      <c r="M32" s="129"/>
      <c r="N32" s="173"/>
      <c r="O32" s="173"/>
      <c r="P32" s="173"/>
      <c r="Q32" s="60"/>
    </row>
    <row r="33" spans="2:17" ht="15.75" thickBot="1">
      <c r="B33" s="174" t="s">
        <v>24</v>
      </c>
      <c r="C33" s="175">
        <f>IF(SUM(C12:C31)=0,"",SUM(C12:C31))</f>
        <v>288166</v>
      </c>
      <c r="D33" s="175">
        <f>IF(OR(C33="",C33=0),"",(E33/C33)*10)</f>
        <v>51.95280498046265</v>
      </c>
      <c r="E33" s="175">
        <f>IF(SUM(E12:E31)=0,"",SUM(E12:E31))</f>
        <v>1497103.2</v>
      </c>
      <c r="F33" s="176">
        <f>IF(SUM(F12:F31)=0,"",SUM(F12:F31))</f>
        <v>1818003</v>
      </c>
      <c r="G33" s="177">
        <f>IF(SUM(G12:G31)=0,"",SUM(G12:G31))</f>
        <v>1443350</v>
      </c>
      <c r="H33" s="178">
        <f>IF(SUM(H12:H31)=0,"",SUM(H12:H31))</f>
        <v>1820044.4</v>
      </c>
      <c r="I33" s="179">
        <f>IF(OR(G33=0,G33=""),"",(G33/H33)-1)</f>
        <v>-0.20696989589924286</v>
      </c>
      <c r="J33" s="181">
        <f>SUM(J12:J31)</f>
        <v>53753.2</v>
      </c>
      <c r="K33" s="181">
        <f>SUM(K12:K31)</f>
        <v>-2041.399999999936</v>
      </c>
      <c r="M33" s="182" t="s">
        <v>24</v>
      </c>
      <c r="N33" s="183">
        <f>IF(SUM(N12:N31)=0,"",SUM(N12:N31))</f>
        <v>340737</v>
      </c>
      <c r="O33" s="183">
        <f>IF(OR(N33="",N33=0),"",(P33/N33)*10)</f>
        <v>53.35502161491121</v>
      </c>
      <c r="P33" s="180">
        <f>IF(SUM(P12:P31)=0,"",SUM(P12:P31))</f>
        <v>1818003</v>
      </c>
      <c r="Q33" s="178">
        <f>IF(SUM(Q12:Q31)=0,"",SUM(Q12:Q31))</f>
        <v>1820044.4</v>
      </c>
    </row>
    <row r="34" spans="2:10" ht="12.75" thickTop="1">
      <c r="B34" s="185"/>
      <c r="C34" s="186"/>
      <c r="D34" s="186"/>
      <c r="E34" s="186"/>
      <c r="F34" s="186"/>
      <c r="G34" s="186"/>
      <c r="H34" s="188"/>
      <c r="I34" s="189"/>
      <c r="J34" s="190"/>
    </row>
    <row r="35" spans="2:10" ht="12">
      <c r="B35" s="191" t="s">
        <v>45</v>
      </c>
      <c r="C35" s="192">
        <f>N33</f>
        <v>340737</v>
      </c>
      <c r="D35" s="192">
        <f>(E35/C35)*10</f>
        <v>53.35502161491121</v>
      </c>
      <c r="E35" s="192">
        <f>P33</f>
        <v>1818003</v>
      </c>
      <c r="G35" s="192">
        <f>Q33</f>
        <v>1820044.4</v>
      </c>
      <c r="H35" s="188"/>
      <c r="I35" s="189">
        <f>392000/C30*10</f>
        <v>72.25806451612902</v>
      </c>
      <c r="J35" s="190"/>
    </row>
    <row r="36" spans="2:10" ht="12">
      <c r="B36" s="191" t="s">
        <v>46</v>
      </c>
      <c r="C36" s="193"/>
      <c r="D36" s="194"/>
      <c r="E36" s="193"/>
      <c r="G36" s="193"/>
      <c r="H36" s="188"/>
      <c r="I36" s="189"/>
      <c r="J36" s="190"/>
    </row>
    <row r="37" spans="2:10" ht="12">
      <c r="B37" s="191" t="s">
        <v>25</v>
      </c>
      <c r="C37" s="195">
        <f>IF(OR(C33="",C33=0),"",(C33/C35)-1)</f>
        <v>-0.15428615031534587</v>
      </c>
      <c r="D37" s="195">
        <f>IF(OR(D33="",D33=0),"",(D33/D35)-1)</f>
        <v>-0.02628087463948614</v>
      </c>
      <c r="E37" s="195">
        <f>IF(OR(E33="",E33=0),"",(E33/E35)-1)</f>
        <v>-0.17651224997978554</v>
      </c>
      <c r="G37" s="195">
        <f>IF(OR(G33="",G33=0),"",(G33/G35)-1)</f>
        <v>-0.20696989589924286</v>
      </c>
      <c r="H37" s="188"/>
      <c r="I37" s="189"/>
      <c r="J37" s="190"/>
    </row>
    <row r="38" ht="11.25" thickBot="1">
      <c r="L38" s="231"/>
    </row>
    <row r="39" spans="2:12" ht="12.75">
      <c r="B39" s="196" t="s">
        <v>0</v>
      </c>
      <c r="C39" s="197" t="s">
        <v>50</v>
      </c>
      <c r="D39" s="198" t="s">
        <v>50</v>
      </c>
      <c r="E39" s="199" t="s">
        <v>50</v>
      </c>
      <c r="F39" s="199" t="s">
        <v>50</v>
      </c>
      <c r="G39" s="200" t="s">
        <v>86</v>
      </c>
      <c r="H39" s="201" t="s">
        <v>87</v>
      </c>
      <c r="L39" s="231"/>
    </row>
    <row r="40" spans="2:8" ht="12">
      <c r="B40" s="121"/>
      <c r="C40" s="202" t="s">
        <v>88</v>
      </c>
      <c r="D40" s="203" t="s">
        <v>88</v>
      </c>
      <c r="E40" s="204" t="s">
        <v>88</v>
      </c>
      <c r="F40" s="204" t="s">
        <v>88</v>
      </c>
      <c r="G40" s="205" t="s">
        <v>89</v>
      </c>
      <c r="H40" s="206" t="s">
        <v>90</v>
      </c>
    </row>
    <row r="41" spans="2:8" ht="12.75">
      <c r="B41" s="121"/>
      <c r="C41" s="207" t="s">
        <v>107</v>
      </c>
      <c r="D41" s="208" t="s">
        <v>108</v>
      </c>
      <c r="E41" s="209" t="s">
        <v>107</v>
      </c>
      <c r="F41" s="209" t="s">
        <v>108</v>
      </c>
      <c r="G41" s="205" t="s">
        <v>91</v>
      </c>
      <c r="H41" s="206" t="s">
        <v>77</v>
      </c>
    </row>
    <row r="42" spans="2:8" ht="12">
      <c r="B42" s="121"/>
      <c r="C42" s="210" t="s">
        <v>92</v>
      </c>
      <c r="D42" s="211" t="s">
        <v>92</v>
      </c>
      <c r="E42" s="212" t="s">
        <v>58</v>
      </c>
      <c r="F42" s="212" t="s">
        <v>58</v>
      </c>
      <c r="G42" s="213" t="s">
        <v>88</v>
      </c>
      <c r="H42" s="214"/>
    </row>
    <row r="43" spans="2:8" ht="12">
      <c r="B43" s="121" t="s">
        <v>8</v>
      </c>
      <c r="C43" s="81">
        <f>'[22]BD'!$AI168</f>
        <v>1782.1</v>
      </c>
      <c r="D43" s="53">
        <f>'[21]BD'!$AD168</f>
        <v>2687.6</v>
      </c>
      <c r="E43" s="215">
        <f>IF(OR(G12="",G12=0),"",C43/G12)</f>
        <v>0.8100454545454545</v>
      </c>
      <c r="F43" s="71">
        <f>IF(OR(H12="",H12=0),"",D43/H12)</f>
        <v>0.7538427016717155</v>
      </c>
      <c r="G43" s="216">
        <f aca="true" t="shared" si="10" ref="G43:G64">IF(OR(E43="",E43=0),"",(E43-F43)*100)</f>
        <v>5.620275287373899</v>
      </c>
      <c r="H43" s="188">
        <f>IF(E12="","",(G12/E12))</f>
        <v>0.22692109334708613</v>
      </c>
    </row>
    <row r="44" spans="2:8" ht="12">
      <c r="B44" s="121" t="s">
        <v>31</v>
      </c>
      <c r="C44" s="53">
        <f>'[22]BD'!$AI169</f>
        <v>942.4</v>
      </c>
      <c r="D44" s="53">
        <f>'[21]BD'!$AD169</f>
        <v>377.8</v>
      </c>
      <c r="E44" s="71">
        <f>IF(OR(G13="",G13=0),"",C44/G13)</f>
      </c>
      <c r="F44" s="71">
        <f>IF(OR(H13="",H13=0),"",D44/H13)</f>
        <v>0.8647287708857863</v>
      </c>
      <c r="G44" s="216">
        <f t="shared" si="10"/>
      </c>
      <c r="H44" s="188" t="e">
        <f>IF(E13="","",(G13/E13))</f>
        <v>#DIV/0!</v>
      </c>
    </row>
    <row r="45" spans="2:8" ht="12">
      <c r="B45" s="121" t="s">
        <v>9</v>
      </c>
      <c r="C45" s="53">
        <f>'[22]BD'!$AI170</f>
        <v>438.5</v>
      </c>
      <c r="D45" s="53">
        <f>'[21]BD'!$AD170</f>
        <v>1051.8</v>
      </c>
      <c r="E45" s="71">
        <f aca="true" t="shared" si="11" ref="E45:F62">IF(OR(G14="",G14=0),"",C45/G14)</f>
        <v>0.4385</v>
      </c>
      <c r="F45" s="71">
        <f t="shared" si="11"/>
        <v>0.5214158239143367</v>
      </c>
      <c r="G45" s="216">
        <f t="shared" si="10"/>
        <v>-8.291582391433671</v>
      </c>
      <c r="H45" s="188">
        <f>IF(E14="","",(G14/E14))</f>
        <v>0.12664640324214793</v>
      </c>
    </row>
    <row r="46" spans="2:8" ht="12">
      <c r="B46" s="121" t="s">
        <v>28</v>
      </c>
      <c r="C46" s="53">
        <f>'[22]BD'!$AI171</f>
        <v>5.8</v>
      </c>
      <c r="D46" s="53">
        <f>'[21]BD'!$AD171</f>
        <v>25.9</v>
      </c>
      <c r="E46" s="71">
        <f t="shared" si="11"/>
      </c>
      <c r="F46" s="71">
        <f t="shared" si="11"/>
        <v>1</v>
      </c>
      <c r="G46" s="216">
        <f t="shared" si="10"/>
      </c>
      <c r="H46" s="188" t="e">
        <f>IF(E15="","",(G15/E15))</f>
        <v>#DIV/0!</v>
      </c>
    </row>
    <row r="47" spans="2:8" ht="12">
      <c r="B47" s="121" t="s">
        <v>10</v>
      </c>
      <c r="C47" s="53">
        <f>'[22]BD'!$AI172</f>
        <v>3486.7</v>
      </c>
      <c r="D47" s="53">
        <f>'[21]BD'!$AD172</f>
        <v>3.4</v>
      </c>
      <c r="E47" s="71">
        <f t="shared" si="11"/>
      </c>
      <c r="F47" s="71">
        <f t="shared" si="11"/>
        <v>1</v>
      </c>
      <c r="G47" s="216">
        <f t="shared" si="10"/>
      </c>
      <c r="H47" s="188" t="e">
        <f aca="true" t="shared" si="12" ref="H47:H62">IF(E16="","",(G16/E16))</f>
        <v>#DIV/0!</v>
      </c>
    </row>
    <row r="48" spans="2:8" ht="12">
      <c r="B48" s="121" t="s">
        <v>11</v>
      </c>
      <c r="C48" s="53">
        <f>'[22]BD'!$AI173</f>
        <v>0</v>
      </c>
      <c r="D48" s="53">
        <f>'[21]BD'!$AD173</f>
        <v>29.2</v>
      </c>
      <c r="E48" s="71">
        <f t="shared" si="11"/>
        <v>0</v>
      </c>
      <c r="F48" s="71">
        <f t="shared" si="11"/>
        <v>0.20491228070175438</v>
      </c>
      <c r="G48" s="216">
        <f t="shared" si="10"/>
      </c>
      <c r="H48" s="188">
        <f t="shared" si="12"/>
        <v>0.6666666666666666</v>
      </c>
    </row>
    <row r="49" spans="2:8" ht="12">
      <c r="B49" s="121" t="s">
        <v>12</v>
      </c>
      <c r="C49" s="53">
        <f>'[22]BD'!$AI174</f>
        <v>25797.7</v>
      </c>
      <c r="D49" s="53">
        <f>'[21]BD'!$AD174</f>
        <v>37662.8</v>
      </c>
      <c r="E49" s="71">
        <f t="shared" si="11"/>
        <v>0.9213464285714286</v>
      </c>
      <c r="F49" s="71">
        <f>IF(OR(H18="",H18=0),"",D49/H18)</f>
        <v>0.9012977627173806</v>
      </c>
      <c r="G49" s="216">
        <f t="shared" si="10"/>
        <v>2.0048665854047965</v>
      </c>
      <c r="H49" s="188">
        <f t="shared" si="12"/>
        <v>0.8104196816208393</v>
      </c>
    </row>
    <row r="50" spans="2:8" ht="12">
      <c r="B50" s="121" t="s">
        <v>14</v>
      </c>
      <c r="C50" s="53">
        <f>'[22]BD'!$AI175</f>
        <v>127817.1</v>
      </c>
      <c r="D50" s="53">
        <f>'[21]BD'!$AD175</f>
        <v>175978.6</v>
      </c>
      <c r="E50" s="71">
        <f t="shared" si="11"/>
        <v>0.9794413793103449</v>
      </c>
      <c r="F50" s="71">
        <f t="shared" si="11"/>
        <v>0.9785482805483207</v>
      </c>
      <c r="G50" s="216">
        <f t="shared" si="10"/>
        <v>0.08930987620242581</v>
      </c>
      <c r="H50" s="188">
        <f t="shared" si="12"/>
        <v>0.9738805970149254</v>
      </c>
    </row>
    <row r="51" spans="2:8" ht="12">
      <c r="B51" s="121" t="s">
        <v>27</v>
      </c>
      <c r="C51" s="53">
        <f>'[22]BD'!$AI176</f>
        <v>687.1</v>
      </c>
      <c r="D51" s="53">
        <f>'[21]BD'!$AD176</f>
        <v>415.1</v>
      </c>
      <c r="E51" s="71">
        <f t="shared" si="11"/>
        <v>0.2987391304347826</v>
      </c>
      <c r="F51" s="71">
        <f t="shared" si="11"/>
        <v>0.592915297814598</v>
      </c>
      <c r="G51" s="216">
        <f t="shared" si="10"/>
        <v>-29.417616737981533</v>
      </c>
      <c r="H51" s="188">
        <f t="shared" si="12"/>
        <v>0.5191873589164786</v>
      </c>
    </row>
    <row r="52" spans="2:8" ht="12">
      <c r="B52" s="121" t="s">
        <v>15</v>
      </c>
      <c r="C52" s="53">
        <f>'[22]BD'!$AI177</f>
        <v>64.6</v>
      </c>
      <c r="D52" s="53">
        <f>'[21]BD'!$AD177</f>
        <v>0</v>
      </c>
      <c r="E52" s="71">
        <f t="shared" si="11"/>
      </c>
      <c r="F52" s="71">
        <f t="shared" si="11"/>
        <v>0</v>
      </c>
      <c r="G52" s="216">
        <f t="shared" si="10"/>
      </c>
      <c r="H52" s="188" t="e">
        <f t="shared" si="12"/>
        <v>#DIV/0!</v>
      </c>
    </row>
    <row r="53" spans="2:8" ht="12">
      <c r="B53" s="121" t="s">
        <v>29</v>
      </c>
      <c r="C53" s="53">
        <f>'[22]BD'!$AI178</f>
        <v>0</v>
      </c>
      <c r="D53" s="53">
        <f>'[21]BD'!$AD178</f>
        <v>0</v>
      </c>
      <c r="E53" s="71">
        <f t="shared" si="11"/>
      </c>
      <c r="F53" s="71">
        <f t="shared" si="11"/>
      </c>
      <c r="G53" s="216">
        <f t="shared" si="10"/>
      </c>
      <c r="H53" s="188" t="e">
        <f t="shared" si="12"/>
        <v>#DIV/0!</v>
      </c>
    </row>
    <row r="54" spans="2:8" ht="12">
      <c r="B54" s="121" t="s">
        <v>16</v>
      </c>
      <c r="C54" s="53">
        <f>'[22]BD'!$AI179</f>
        <v>476.4</v>
      </c>
      <c r="D54" s="53">
        <f>'[21]BD'!$AD179</f>
        <v>707.1</v>
      </c>
      <c r="E54" s="71">
        <f t="shared" si="11"/>
      </c>
      <c r="F54" s="71">
        <f t="shared" si="11"/>
        <v>1</v>
      </c>
      <c r="G54" s="216">
        <f t="shared" si="10"/>
      </c>
      <c r="H54" s="188" t="e">
        <f t="shared" si="12"/>
        <v>#DIV/0!</v>
      </c>
    </row>
    <row r="55" spans="2:8" ht="12">
      <c r="B55" s="121" t="s">
        <v>17</v>
      </c>
      <c r="C55" s="53">
        <f>'[22]BD'!$AI180</f>
        <v>144236.2</v>
      </c>
      <c r="D55" s="53">
        <f>'[21]BD'!$AD180</f>
        <v>122355</v>
      </c>
      <c r="E55" s="71">
        <f t="shared" si="11"/>
        <v>0.8821785932721713</v>
      </c>
      <c r="F55" s="71">
        <f t="shared" si="11"/>
        <v>0.7903753208850808</v>
      </c>
      <c r="G55" s="216">
        <f t="shared" si="10"/>
        <v>9.18032723870905</v>
      </c>
      <c r="H55" s="188">
        <f t="shared" si="12"/>
        <v>0.9828674481514879</v>
      </c>
    </row>
    <row r="56" spans="2:8" ht="12">
      <c r="B56" s="121" t="s">
        <v>18</v>
      </c>
      <c r="C56" s="53">
        <f>'[22]BD'!$AI181</f>
        <v>354803</v>
      </c>
      <c r="D56" s="53">
        <f>'[21]BD'!$AD181</f>
        <v>339413.2</v>
      </c>
      <c r="E56" s="71">
        <f t="shared" si="11"/>
        <v>0.7780767543859649</v>
      </c>
      <c r="F56" s="71">
        <f t="shared" si="11"/>
        <v>0.6420301133326348</v>
      </c>
      <c r="G56" s="216">
        <f t="shared" si="10"/>
        <v>13.604664105333008</v>
      </c>
      <c r="H56" s="188">
        <f t="shared" si="12"/>
        <v>0.9934640522875817</v>
      </c>
    </row>
    <row r="57" spans="2:8" ht="12">
      <c r="B57" s="121" t="s">
        <v>19</v>
      </c>
      <c r="C57" s="53">
        <f>'[22]BD'!$AI182</f>
        <v>11915.6</v>
      </c>
      <c r="D57" s="53">
        <f>'[21]BD'!$AD182</f>
        <v>19509.4</v>
      </c>
      <c r="E57" s="71">
        <f t="shared" si="11"/>
        <v>0.7943733333333334</v>
      </c>
      <c r="F57" s="71">
        <f t="shared" si="11"/>
        <v>0.7059594069903349</v>
      </c>
      <c r="G57" s="216">
        <f t="shared" si="10"/>
        <v>8.841392634299849</v>
      </c>
      <c r="H57" s="188">
        <f t="shared" si="12"/>
        <v>0.8675534991324465</v>
      </c>
    </row>
    <row r="58" spans="2:8" ht="12">
      <c r="B58" s="121" t="s">
        <v>20</v>
      </c>
      <c r="C58" s="53">
        <f>'[22]BD'!$AI183</f>
        <v>155442</v>
      </c>
      <c r="D58" s="53">
        <f>'[21]BD'!$AD183</f>
        <v>170118</v>
      </c>
      <c r="E58" s="71">
        <f t="shared" si="11"/>
        <v>0.9595185185185185</v>
      </c>
      <c r="F58" s="71">
        <f t="shared" si="11"/>
        <v>0.836458041390704</v>
      </c>
      <c r="G58" s="216">
        <f t="shared" si="10"/>
        <v>12.306047712781453</v>
      </c>
      <c r="H58" s="188">
        <f t="shared" si="12"/>
        <v>0.9689864521338637</v>
      </c>
    </row>
    <row r="59" spans="2:8" ht="12">
      <c r="B59" s="121" t="s">
        <v>21</v>
      </c>
      <c r="C59" s="53">
        <f>'[22]BD'!$AI184</f>
        <v>191.1</v>
      </c>
      <c r="D59" s="53">
        <f>'[21]BD'!$AD184</f>
        <v>652.7</v>
      </c>
      <c r="E59" s="71">
        <f t="shared" si="11"/>
        <v>0.7644</v>
      </c>
      <c r="F59" s="71">
        <f t="shared" si="11"/>
        <v>0.617443950430423</v>
      </c>
      <c r="G59" s="216">
        <f t="shared" si="10"/>
        <v>14.695604956957698</v>
      </c>
      <c r="H59" s="188">
        <f>IF(E28="","",(G28/E28))</f>
        <v>0.06193944799563947</v>
      </c>
    </row>
    <row r="60" spans="2:8" ht="12">
      <c r="B60" s="121" t="s">
        <v>30</v>
      </c>
      <c r="C60" s="53">
        <f>'[22]BD'!$AI185</f>
        <v>1226.7</v>
      </c>
      <c r="D60" s="53">
        <f>'[21]BD'!$AD185</f>
        <v>1885.5</v>
      </c>
      <c r="E60" s="71">
        <f t="shared" si="11"/>
        <v>0.7666875000000001</v>
      </c>
      <c r="F60" s="71">
        <f t="shared" si="11"/>
        <v>0.8296299555594667</v>
      </c>
      <c r="G60" s="216">
        <f t="shared" si="10"/>
        <v>-6.294245555946665</v>
      </c>
      <c r="H60" s="188">
        <f>IF(E29="","",(G29/E29))</f>
        <v>0.5925925925925926</v>
      </c>
    </row>
    <row r="61" spans="2:8" ht="12">
      <c r="B61" s="121" t="s">
        <v>22</v>
      </c>
      <c r="C61" s="53">
        <f>'[22]BD'!$AI186</f>
        <v>239917.6</v>
      </c>
      <c r="D61" s="53">
        <f>'[21]BD'!$AD186</f>
        <v>303637.6</v>
      </c>
      <c r="E61" s="71">
        <f t="shared" si="11"/>
        <v>0.8568485714285714</v>
      </c>
      <c r="F61" s="71">
        <f t="shared" si="11"/>
        <v>0.7487442947990662</v>
      </c>
      <c r="G61" s="216">
        <f t="shared" si="10"/>
        <v>10.810427662950516</v>
      </c>
      <c r="H61" s="188">
        <f t="shared" si="12"/>
        <v>0.9951274296213896</v>
      </c>
    </row>
    <row r="62" spans="2:8" ht="12">
      <c r="B62" s="121" t="s">
        <v>23</v>
      </c>
      <c r="C62" s="53">
        <f>'[22]BD'!$AI187</f>
        <v>178461.6</v>
      </c>
      <c r="D62" s="53">
        <f>'[21]BD'!$AD187</f>
        <v>246865.8</v>
      </c>
      <c r="E62" s="71">
        <f t="shared" si="11"/>
        <v>0.8896390827517447</v>
      </c>
      <c r="F62" s="71">
        <f t="shared" si="11"/>
        <v>0.9232614455961359</v>
      </c>
      <c r="G62" s="216">
        <f t="shared" si="10"/>
        <v>-3.362236284439113</v>
      </c>
      <c r="H62" s="188">
        <f t="shared" si="12"/>
        <v>0.9644230769230769</v>
      </c>
    </row>
    <row r="63" spans="2:8" ht="12">
      <c r="B63" s="121"/>
      <c r="C63" s="53"/>
      <c r="D63" s="53"/>
      <c r="E63" s="217"/>
      <c r="F63" s="71">
        <f>IF(OR(H32="",H32=0),"",D63/H32)</f>
      </c>
      <c r="G63" s="216"/>
      <c r="H63" s="188"/>
    </row>
    <row r="64" spans="2:8" ht="12.75" thickBot="1">
      <c r="B64" s="218" t="s">
        <v>24</v>
      </c>
      <c r="C64" s="219">
        <f>IF(SUM(C43:C62)=0,"",SUM(C43:C62))</f>
        <v>1247692.2000000002</v>
      </c>
      <c r="D64" s="219">
        <f>IF(SUM(D43:D62)=0,"",SUM(D43:D62))</f>
        <v>1423376.5</v>
      </c>
      <c r="E64" s="220">
        <f>IF(OR(G33="",G33=0),"",C64/G33)</f>
        <v>0.8644418886617938</v>
      </c>
      <c r="F64" s="221">
        <f>IF(OR(H33="",H33=0),"",D64/H33)</f>
        <v>0.7820559212731294</v>
      </c>
      <c r="G64" s="222">
        <f t="shared" si="10"/>
        <v>8.238596738866445</v>
      </c>
      <c r="H64" s="223">
        <f>IF(E33="","",(G33/E33))</f>
        <v>0.964095193971932</v>
      </c>
    </row>
    <row r="65" ht="10.5">
      <c r="C65" s="232"/>
    </row>
    <row r="69" ht="10.5">
      <c r="E69" s="233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8" sqref="B8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6.66015625" style="95" customWidth="1"/>
    <col min="5" max="5" width="16.66015625" style="94" customWidth="1"/>
    <col min="6" max="6" width="14.16015625" style="94" customWidth="1"/>
    <col min="7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102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spans="1:6" ht="11.25" thickBot="1">
      <c r="A7" s="23">
        <v>1679</v>
      </c>
      <c r="F7" s="224"/>
    </row>
    <row r="8" spans="1:17" ht="16.5" thickTop="1">
      <c r="A8" s="23">
        <v>16914</v>
      </c>
      <c r="B8" s="110" t="s">
        <v>0</v>
      </c>
      <c r="C8" s="111" t="s">
        <v>1</v>
      </c>
      <c r="D8" s="112"/>
      <c r="E8" s="112"/>
      <c r="F8" s="113"/>
      <c r="G8" s="114" t="s">
        <v>49</v>
      </c>
      <c r="H8" s="114" t="s">
        <v>44</v>
      </c>
      <c r="I8" s="115"/>
      <c r="J8" s="116" t="s">
        <v>65</v>
      </c>
      <c r="K8" s="116"/>
      <c r="M8" s="117" t="s">
        <v>0</v>
      </c>
      <c r="N8" s="118"/>
      <c r="O8" s="119" t="s">
        <v>1</v>
      </c>
      <c r="P8" s="120"/>
      <c r="Q8" s="114" t="s">
        <v>44</v>
      </c>
    </row>
    <row r="9" spans="1:17" ht="12.75">
      <c r="A9" s="23">
        <v>7818</v>
      </c>
      <c r="B9" s="121"/>
      <c r="C9" s="122" t="s">
        <v>49</v>
      </c>
      <c r="D9" s="123" t="s">
        <v>49</v>
      </c>
      <c r="E9" s="123" t="s">
        <v>49</v>
      </c>
      <c r="F9" s="124" t="s">
        <v>47</v>
      </c>
      <c r="G9" s="125" t="s">
        <v>50</v>
      </c>
      <c r="H9" s="125" t="s">
        <v>50</v>
      </c>
      <c r="I9" s="126" t="s">
        <v>71</v>
      </c>
      <c r="J9" s="127"/>
      <c r="K9" s="128"/>
      <c r="M9" s="129" t="s">
        <v>74</v>
      </c>
      <c r="N9" s="130"/>
      <c r="O9" s="131"/>
      <c r="P9" s="132"/>
      <c r="Q9" s="125" t="s">
        <v>50</v>
      </c>
    </row>
    <row r="10" spans="1:17" ht="12" customHeight="1">
      <c r="A10" s="23">
        <v>30702</v>
      </c>
      <c r="B10" s="121"/>
      <c r="C10" s="133" t="s">
        <v>2</v>
      </c>
      <c r="D10" s="134" t="s">
        <v>3</v>
      </c>
      <c r="E10" s="135" t="s">
        <v>4</v>
      </c>
      <c r="F10" s="136" t="s">
        <v>4</v>
      </c>
      <c r="G10" s="132" t="s">
        <v>76</v>
      </c>
      <c r="H10" s="132" t="s">
        <v>76</v>
      </c>
      <c r="I10" s="137" t="s">
        <v>77</v>
      </c>
      <c r="J10" s="138" t="s">
        <v>78</v>
      </c>
      <c r="K10" s="138" t="s">
        <v>79</v>
      </c>
      <c r="L10" s="139"/>
      <c r="M10" s="129" t="s">
        <v>81</v>
      </c>
      <c r="N10" s="140" t="s">
        <v>2</v>
      </c>
      <c r="O10" s="141" t="s">
        <v>3</v>
      </c>
      <c r="P10" s="140" t="s">
        <v>4</v>
      </c>
      <c r="Q10" s="132" t="s">
        <v>76</v>
      </c>
    </row>
    <row r="11" spans="1:17" ht="12">
      <c r="A11" s="23">
        <v>31458</v>
      </c>
      <c r="B11" s="142"/>
      <c r="C11" s="143" t="s">
        <v>5</v>
      </c>
      <c r="D11" s="144" t="s">
        <v>6</v>
      </c>
      <c r="E11" s="145" t="s">
        <v>7</v>
      </c>
      <c r="F11" s="146" t="s">
        <v>7</v>
      </c>
      <c r="G11" s="147" t="s">
        <v>55</v>
      </c>
      <c r="H11" s="147" t="s">
        <v>85</v>
      </c>
      <c r="I11" s="148"/>
      <c r="J11" s="149"/>
      <c r="K11" s="150"/>
      <c r="M11" s="151"/>
      <c r="N11" s="147" t="s">
        <v>5</v>
      </c>
      <c r="O11" s="144" t="s">
        <v>6</v>
      </c>
      <c r="P11" s="147" t="s">
        <v>7</v>
      </c>
      <c r="Q11" s="147" t="s">
        <v>85</v>
      </c>
    </row>
    <row r="12" spans="1:17" ht="13.5" customHeight="1">
      <c r="A12" s="23">
        <v>60665</v>
      </c>
      <c r="B12" s="152" t="s">
        <v>8</v>
      </c>
      <c r="C12" s="153">
        <f>IF(ISERROR('[51]Récolte_N'!$F$14)=TRUE,"",'[51]Récolte_N'!$F$14)</f>
        <v>2045</v>
      </c>
      <c r="D12" s="153">
        <f aca="true" t="shared" si="0" ref="D12:D31">IF(OR(C12="",C12=0),"",(E12/C12)*10)</f>
        <v>44.25427872860635</v>
      </c>
      <c r="E12" s="154">
        <f>IF(ISERROR('[51]Récolte_N'!$H$14)=TRUE,"",'[51]Récolte_N'!$H$14)</f>
        <v>9050</v>
      </c>
      <c r="F12" s="154">
        <f>P12</f>
        <v>8075</v>
      </c>
      <c r="G12" s="225">
        <f>IF(ISERROR('[51]Récolte_N'!$I$14)=TRUE,"",'[51]Récolte_N'!$I$14)</f>
        <v>2425</v>
      </c>
      <c r="H12" s="225">
        <f>Q12</f>
        <v>2676.4</v>
      </c>
      <c r="I12" s="156">
        <f>IF(OR(H12=0,H12=""),"",(G12/H12)-1)</f>
        <v>-0.09393214766103719</v>
      </c>
      <c r="J12" s="157">
        <f>E12-G12</f>
        <v>6625</v>
      </c>
      <c r="K12" s="158">
        <f>P12-H12</f>
        <v>5398.6</v>
      </c>
      <c r="L12" s="159"/>
      <c r="M12" s="160" t="s">
        <v>8</v>
      </c>
      <c r="N12" s="153">
        <f>IF(ISERROR('[1]Récolte_N'!$F$14)=TRUE,"",'[1]Récolte_N'!$F$14)</f>
        <v>1855</v>
      </c>
      <c r="O12" s="153">
        <f aca="true" t="shared" si="1" ref="O12:O28">IF(OR(N12="",N12=0),"",(P12/N12)*10)</f>
        <v>43.530997304582215</v>
      </c>
      <c r="P12" s="154">
        <f>IF(ISERROR('[1]Récolte_N'!$H$14)=TRUE,"",'[1]Récolte_N'!$H$14)</f>
        <v>8075</v>
      </c>
      <c r="Q12" s="225">
        <f>'[21]AV'!$AI168</f>
        <v>2676.4</v>
      </c>
    </row>
    <row r="13" spans="1:17" ht="13.5" customHeight="1">
      <c r="A13" s="23">
        <v>7280</v>
      </c>
      <c r="B13" s="161" t="s">
        <v>31</v>
      </c>
      <c r="C13" s="153">
        <f>IF(ISERROR('[52]Récolte_N'!$F$14)=TRUE,"",'[52]Récolte_N'!$F$14)</f>
        <v>5650</v>
      </c>
      <c r="D13" s="153">
        <f t="shared" si="0"/>
        <v>37.47964601769911</v>
      </c>
      <c r="E13" s="154">
        <f>IF(ISERROR('[52]Récolte_N'!$H$14)=TRUE,"",'[52]Récolte_N'!$H$14)</f>
        <v>21176</v>
      </c>
      <c r="F13" s="154">
        <f>P13</f>
        <v>18385</v>
      </c>
      <c r="G13" s="225">
        <f>IF(ISERROR('[52]Récolte_N'!$I$14)=TRUE,"",'[52]Récolte_N'!$I$14)</f>
        <v>7500</v>
      </c>
      <c r="H13" s="225">
        <f>Q13</f>
        <v>6417.1</v>
      </c>
      <c r="I13" s="156">
        <f>IF(OR(H13=0,H13=""),"",(G13/H13)-1)</f>
        <v>0.16875224010846024</v>
      </c>
      <c r="J13" s="157">
        <f aca="true" t="shared" si="2" ref="J13:J31">E13-G13</f>
        <v>13676</v>
      </c>
      <c r="K13" s="158">
        <f>P13-H13</f>
        <v>11967.9</v>
      </c>
      <c r="L13" s="159"/>
      <c r="M13" s="162" t="s">
        <v>31</v>
      </c>
      <c r="N13" s="153">
        <f>IF(ISERROR('[2]Récolte_N'!$F$14)=TRUE,"",'[2]Récolte_N'!$F$14)</f>
        <v>5070</v>
      </c>
      <c r="O13" s="153">
        <f t="shared" si="1"/>
        <v>36.26232741617357</v>
      </c>
      <c r="P13" s="154">
        <f>IF(ISERROR('[2]Récolte_N'!$H$14)=TRUE,"",'[2]Récolte_N'!$H$14)</f>
        <v>18385</v>
      </c>
      <c r="Q13" s="225">
        <f>'[21]AV'!$AI169</f>
        <v>6417.1</v>
      </c>
    </row>
    <row r="14" spans="1:17" ht="13.5" customHeight="1">
      <c r="A14" s="23">
        <v>17376</v>
      </c>
      <c r="B14" s="161" t="s">
        <v>9</v>
      </c>
      <c r="C14" s="153">
        <f>IF(ISERROR('[53]Récolte_N'!$F$14)=TRUE,"",'[53]Récolte_N'!$F$14)</f>
        <v>13300</v>
      </c>
      <c r="D14" s="153">
        <f t="shared" si="0"/>
        <v>37.00751879699248</v>
      </c>
      <c r="E14" s="154">
        <f>IF(ISERROR('[53]Récolte_N'!$H$14)=TRUE,"",'[53]Récolte_N'!$H$14)</f>
        <v>49220</v>
      </c>
      <c r="F14" s="163">
        <f>P14</f>
        <v>40270</v>
      </c>
      <c r="G14" s="225">
        <f>IF(ISERROR('[53]Récolte_N'!$I$14)=TRUE,"",'[53]Récolte_N'!$I$14)</f>
        <v>25000</v>
      </c>
      <c r="H14" s="226">
        <f>Q14</f>
        <v>23037.9</v>
      </c>
      <c r="I14" s="156">
        <f aca="true" t="shared" si="3" ref="I14:I31">IF(OR(H14=0,H14=""),"",(G14/H14)-1)</f>
        <v>0.08516835301828718</v>
      </c>
      <c r="J14" s="157">
        <f t="shared" si="2"/>
        <v>24220</v>
      </c>
      <c r="K14" s="165">
        <f>P14-H14</f>
        <v>17232.1</v>
      </c>
      <c r="L14" s="159"/>
      <c r="M14" s="129" t="s">
        <v>9</v>
      </c>
      <c r="N14" s="153">
        <f>IF(ISERROR('[3]Récolte_N'!$F$14)=TRUE,"",'[3]Récolte_N'!$F$14)</f>
        <v>11100</v>
      </c>
      <c r="O14" s="153">
        <f t="shared" si="1"/>
        <v>36.27927927927928</v>
      </c>
      <c r="P14" s="154">
        <f>IF(ISERROR('[3]Récolte_N'!$H$14)=TRUE,"",'[3]Récolte_N'!$H$14)</f>
        <v>40270</v>
      </c>
      <c r="Q14" s="225">
        <f>'[21]AV'!$AI170</f>
        <v>23037.9</v>
      </c>
    </row>
    <row r="15" spans="1:17" ht="13.5" customHeight="1">
      <c r="A15" s="23">
        <v>26391</v>
      </c>
      <c r="B15" s="161" t="s">
        <v>28</v>
      </c>
      <c r="C15" s="153">
        <f>IF(ISERROR('[54]Récolte_N'!$F$14)=TRUE,"",'[54]Récolte_N'!$F$14)</f>
        <v>1920</v>
      </c>
      <c r="D15" s="153">
        <f>IF(OR(C15="",C15=0),"",(E15/C15)*10)</f>
        <v>40</v>
      </c>
      <c r="E15" s="154">
        <f>IF(ISERROR('[54]Récolte_N'!$H$14)=TRUE,"",'[54]Récolte_N'!$H$14)</f>
        <v>7680</v>
      </c>
      <c r="F15" s="163">
        <f aca="true" t="shared" si="4" ref="F15:F30">P15</f>
        <v>6200</v>
      </c>
      <c r="G15" s="225">
        <f>IF(ISERROR('[54]Récolte_N'!$I$14)=TRUE,"",'[54]Récolte_N'!$I$14)</f>
        <v>3210</v>
      </c>
      <c r="H15" s="226">
        <f aca="true" t="shared" si="5" ref="H15:H30">Q15</f>
        <v>2244.7</v>
      </c>
      <c r="I15" s="156">
        <f t="shared" si="3"/>
        <v>0.43003519401256307</v>
      </c>
      <c r="J15" s="157">
        <f t="shared" si="2"/>
        <v>4470</v>
      </c>
      <c r="K15" s="165">
        <f aca="true" t="shared" si="6" ref="K15:K30">P15-H15</f>
        <v>3955.3</v>
      </c>
      <c r="L15" s="159"/>
      <c r="M15" s="129" t="s">
        <v>28</v>
      </c>
      <c r="N15" s="153">
        <f>IF(ISERROR('[4]Récolte_N'!$F$14)=TRUE,"",'[4]Récolte_N'!$F$14)</f>
        <v>1550</v>
      </c>
      <c r="O15" s="153">
        <f t="shared" si="1"/>
        <v>40</v>
      </c>
      <c r="P15" s="154">
        <f>IF(ISERROR('[4]Récolte_N'!$H$14)=TRUE,"",'[4]Récolte_N'!$H$14)</f>
        <v>6200</v>
      </c>
      <c r="Q15" s="225">
        <f>'[21]AV'!$AI171</f>
        <v>2244.7</v>
      </c>
    </row>
    <row r="16" spans="1:17" ht="13.5" customHeight="1">
      <c r="A16" s="23">
        <v>19136</v>
      </c>
      <c r="B16" s="161" t="s">
        <v>10</v>
      </c>
      <c r="C16" s="153">
        <f>IF(ISERROR('[55]Récolte_N'!$F$14)=TRUE,"",'[55]Récolte_N'!$F$14)</f>
        <v>3000</v>
      </c>
      <c r="D16" s="153">
        <f t="shared" si="0"/>
        <v>55</v>
      </c>
      <c r="E16" s="154">
        <f>IF(ISERROR('[55]Récolte_N'!$H$14)=TRUE,"",'[55]Récolte_N'!$H$14)</f>
        <v>16500</v>
      </c>
      <c r="F16" s="163">
        <f t="shared" si="4"/>
        <v>24700</v>
      </c>
      <c r="G16" s="225">
        <f>IF(ISERROR('[55]Récolte_N'!$I$14)=TRUE,"",'[55]Récolte_N'!$I$14)</f>
        <v>8000</v>
      </c>
      <c r="H16" s="226">
        <f t="shared" si="5"/>
        <v>13417</v>
      </c>
      <c r="I16" s="156">
        <f t="shared" si="3"/>
        <v>-0.4037415219497652</v>
      </c>
      <c r="J16" s="157">
        <f t="shared" si="2"/>
        <v>8500</v>
      </c>
      <c r="K16" s="165">
        <f t="shared" si="6"/>
        <v>11283</v>
      </c>
      <c r="L16" s="159"/>
      <c r="M16" s="129" t="s">
        <v>10</v>
      </c>
      <c r="N16" s="153">
        <f>IF(ISERROR('[5]Récolte_N'!$F$14)=TRUE,"",'[5]Récolte_N'!$F$14)</f>
        <v>3800</v>
      </c>
      <c r="O16" s="153">
        <f t="shared" si="1"/>
        <v>65</v>
      </c>
      <c r="P16" s="154">
        <f>IF(ISERROR('[5]Récolte_N'!$H$14)=TRUE,"",'[5]Récolte_N'!$H$14)</f>
        <v>24700</v>
      </c>
      <c r="Q16" s="225">
        <f>'[21]AV'!$AI172</f>
        <v>13417</v>
      </c>
    </row>
    <row r="17" spans="1:17" ht="13.5" customHeight="1">
      <c r="A17" s="23">
        <v>1790</v>
      </c>
      <c r="B17" s="161" t="s">
        <v>11</v>
      </c>
      <c r="C17" s="153">
        <f>IF(ISERROR('[56]Récolte_N'!$F$14)=TRUE,"",'[56]Récolte_N'!$F$14)</f>
        <v>4300</v>
      </c>
      <c r="D17" s="153">
        <f t="shared" si="0"/>
        <v>60.46511627906977</v>
      </c>
      <c r="E17" s="154">
        <f>IF(ISERROR('[56]Récolte_N'!$H$14)=TRUE,"",'[56]Récolte_N'!$H$14)</f>
        <v>26000</v>
      </c>
      <c r="F17" s="163">
        <f t="shared" si="4"/>
        <v>24800</v>
      </c>
      <c r="G17" s="225">
        <f>IF(ISERROR('[56]Récolte_N'!$I$14)=TRUE,"",'[56]Récolte_N'!$I$14)</f>
        <v>21000</v>
      </c>
      <c r="H17" s="226">
        <f t="shared" si="5"/>
        <v>20764.1</v>
      </c>
      <c r="I17" s="156">
        <f t="shared" si="3"/>
        <v>0.011360954724741301</v>
      </c>
      <c r="J17" s="157">
        <f t="shared" si="2"/>
        <v>5000</v>
      </c>
      <c r="K17" s="165">
        <f t="shared" si="6"/>
        <v>4035.9000000000015</v>
      </c>
      <c r="L17" s="159"/>
      <c r="M17" s="129" t="s">
        <v>11</v>
      </c>
      <c r="N17" s="153">
        <f>IF(ISERROR('[6]Récolte_N'!$F$14)=TRUE,"",'[6]Récolte_N'!$F$14)</f>
        <v>4000</v>
      </c>
      <c r="O17" s="153">
        <f t="shared" si="1"/>
        <v>62</v>
      </c>
      <c r="P17" s="154">
        <f>IF(ISERROR('[6]Récolte_N'!$H$14)=TRUE,"",'[6]Récolte_N'!$H$14)</f>
        <v>24800</v>
      </c>
      <c r="Q17" s="225">
        <f>'[21]AV'!$AI173</f>
        <v>20764.1</v>
      </c>
    </row>
    <row r="18" spans="1:17" ht="13.5" customHeight="1">
      <c r="A18" s="23" t="s">
        <v>13</v>
      </c>
      <c r="B18" s="161" t="s">
        <v>12</v>
      </c>
      <c r="C18" s="153">
        <f>IF(ISERROR('[57]Récolte_N'!$F$14)=TRUE,"",'[57]Récolte_N'!$F$14)</f>
        <v>2560</v>
      </c>
      <c r="D18" s="153">
        <f t="shared" si="0"/>
        <v>35.0390625</v>
      </c>
      <c r="E18" s="154">
        <f>IF(ISERROR('[57]Récolte_N'!$H$14)=TRUE,"",'[57]Récolte_N'!$H$14)</f>
        <v>8970</v>
      </c>
      <c r="F18" s="163">
        <f t="shared" si="4"/>
        <v>8160</v>
      </c>
      <c r="G18" s="225">
        <f>IF(ISERROR('[57]Récolte_N'!$I$14)=TRUE,"",'[57]Récolte_N'!$I$14)</f>
        <v>5900</v>
      </c>
      <c r="H18" s="226">
        <f t="shared" si="5"/>
        <v>3313.5</v>
      </c>
      <c r="I18" s="156">
        <f t="shared" si="3"/>
        <v>0.7805945374981138</v>
      </c>
      <c r="J18" s="157">
        <f t="shared" si="2"/>
        <v>3070</v>
      </c>
      <c r="K18" s="165">
        <f t="shared" si="6"/>
        <v>4846.5</v>
      </c>
      <c r="L18" s="159"/>
      <c r="M18" s="129" t="s">
        <v>12</v>
      </c>
      <c r="N18" s="153">
        <f>IF(ISERROR('[7]Récolte_N'!$F$14)=TRUE,"",'[7]Récolte_N'!$F$14)</f>
        <v>2320</v>
      </c>
      <c r="O18" s="153">
        <f t="shared" si="1"/>
        <v>35.172413793103445</v>
      </c>
      <c r="P18" s="154">
        <f>IF(ISERROR('[7]Récolte_N'!$H$14)=TRUE,"",'[7]Récolte_N'!$H$14)</f>
        <v>8160</v>
      </c>
      <c r="Q18" s="225">
        <f>'[21]AV'!$AI174</f>
        <v>3313.5</v>
      </c>
    </row>
    <row r="19" spans="1:17" ht="13.5" customHeight="1">
      <c r="A19" s="23" t="s">
        <v>13</v>
      </c>
      <c r="B19" s="161" t="s">
        <v>14</v>
      </c>
      <c r="C19" s="153">
        <f>IF(ISERROR('[58]Récolte_N'!$F$14)=TRUE,"",'[58]Récolte_N'!$F$14)</f>
        <v>1500</v>
      </c>
      <c r="D19" s="153">
        <f t="shared" si="0"/>
        <v>24.333333333333332</v>
      </c>
      <c r="E19" s="154">
        <f>IF(ISERROR('[58]Récolte_N'!$H$14)=TRUE,"",'[58]Récolte_N'!$H$14)</f>
        <v>3650</v>
      </c>
      <c r="F19" s="163">
        <f t="shared" si="4"/>
        <v>4075</v>
      </c>
      <c r="G19" s="225">
        <f>IF(ISERROR('[58]Récolte_N'!$I$14)=TRUE,"",'[58]Récolte_N'!$I$14)</f>
        <v>350</v>
      </c>
      <c r="H19" s="226">
        <f t="shared" si="5"/>
        <v>314.3</v>
      </c>
      <c r="I19" s="156">
        <f t="shared" si="3"/>
        <v>0.11358574610244987</v>
      </c>
      <c r="J19" s="157">
        <f t="shared" si="2"/>
        <v>3300</v>
      </c>
      <c r="K19" s="165">
        <f t="shared" si="6"/>
        <v>3760.7</v>
      </c>
      <c r="L19" s="159"/>
      <c r="M19" s="129" t="s">
        <v>14</v>
      </c>
      <c r="N19" s="153">
        <f>IF(ISERROR('[8]Récolte_N'!$F$14)=TRUE,"",'[8]Récolte_N'!$F$14)</f>
        <v>1650</v>
      </c>
      <c r="O19" s="153">
        <f t="shared" si="1"/>
        <v>24.696969696969695</v>
      </c>
      <c r="P19" s="154">
        <f>IF(ISERROR('[8]Récolte_N'!$H$14)=TRUE,"",'[8]Récolte_N'!$H$14)</f>
        <v>4075</v>
      </c>
      <c r="Q19" s="225">
        <f>'[21]AV'!$AI175</f>
        <v>314.3</v>
      </c>
    </row>
    <row r="20" spans="1:17" ht="13.5" customHeight="1">
      <c r="A20" s="23" t="s">
        <v>13</v>
      </c>
      <c r="B20" s="161" t="s">
        <v>27</v>
      </c>
      <c r="C20" s="153">
        <f>IF(ISERROR('[59]Récolte_N'!$F$14)=TRUE,"",'[59]Récolte_N'!$F$14)</f>
        <v>6140</v>
      </c>
      <c r="D20" s="153">
        <f>IF(OR(C20="",C20=0),"",(E20/C20)*10)</f>
        <v>49.6742671009772</v>
      </c>
      <c r="E20" s="154">
        <f>IF(ISERROR('[59]Récolte_N'!$H$14)=TRUE,"",'[59]Récolte_N'!$H$14)</f>
        <v>30500</v>
      </c>
      <c r="F20" s="163">
        <f t="shared" si="4"/>
        <v>31788</v>
      </c>
      <c r="G20" s="225">
        <f>IF(ISERROR('[59]Récolte_N'!$I$14)=TRUE,"",'[59]Récolte_N'!$I$14)</f>
        <v>23500</v>
      </c>
      <c r="H20" s="226">
        <f t="shared" si="5"/>
        <v>21636.9</v>
      </c>
      <c r="I20" s="156">
        <f t="shared" si="3"/>
        <v>0.08610752926713161</v>
      </c>
      <c r="J20" s="157">
        <f t="shared" si="2"/>
        <v>7000</v>
      </c>
      <c r="K20" s="165">
        <f t="shared" si="6"/>
        <v>10151.099999999999</v>
      </c>
      <c r="L20" s="159"/>
      <c r="M20" s="129" t="s">
        <v>27</v>
      </c>
      <c r="N20" s="153">
        <f>IF(ISERROR('[9]Récolte_N'!$F$14)=TRUE,"",'[9]Récolte_N'!$F$14)</f>
        <v>6000</v>
      </c>
      <c r="O20" s="153">
        <f t="shared" si="1"/>
        <v>52.980000000000004</v>
      </c>
      <c r="P20" s="154">
        <f>IF(ISERROR('[9]Récolte_N'!$H$14)=TRUE,"",'[9]Récolte_N'!$H$14)</f>
        <v>31788</v>
      </c>
      <c r="Q20" s="225">
        <f>'[21]AV'!$AI176</f>
        <v>21636.9</v>
      </c>
    </row>
    <row r="21" spans="1:17" ht="13.5" customHeight="1">
      <c r="A21" s="23" t="s">
        <v>13</v>
      </c>
      <c r="B21" s="161" t="s">
        <v>15</v>
      </c>
      <c r="C21" s="153">
        <f>IF(ISERROR('[60]Récolte_N'!$F$14)=TRUE,"",'[60]Récolte_N'!$F$14)</f>
        <v>5190</v>
      </c>
      <c r="D21" s="153">
        <f>IF(OR(C21="",C21=0),"",(E21/C21)*10)</f>
        <v>39.4990366088632</v>
      </c>
      <c r="E21" s="154">
        <f>IF(ISERROR('[60]Récolte_N'!$H$14)=TRUE,"",'[60]Récolte_N'!$H$14)</f>
        <v>20500</v>
      </c>
      <c r="F21" s="163">
        <f t="shared" si="4"/>
        <v>15900</v>
      </c>
      <c r="G21" s="225">
        <f>IF(ISERROR('[60]Récolte_N'!$I$14)=TRUE,"",'[60]Récolte_N'!$I$14)</f>
        <v>7000</v>
      </c>
      <c r="H21" s="226">
        <f t="shared" si="5"/>
        <v>6779.1</v>
      </c>
      <c r="I21" s="156">
        <f t="shared" si="3"/>
        <v>0.03258544644569339</v>
      </c>
      <c r="J21" s="157">
        <f t="shared" si="2"/>
        <v>13500</v>
      </c>
      <c r="K21" s="165">
        <f t="shared" si="6"/>
        <v>9120.9</v>
      </c>
      <c r="L21" s="159"/>
      <c r="M21" s="129" t="s">
        <v>15</v>
      </c>
      <c r="N21" s="153">
        <f>IF(ISERROR('[10]Récolte_N'!$F$14)=TRUE,"",'[10]Récolte_N'!$F$14)</f>
        <v>4290</v>
      </c>
      <c r="O21" s="153">
        <f t="shared" si="1"/>
        <v>37.06293706293706</v>
      </c>
      <c r="P21" s="154">
        <f>IF(ISERROR('[10]Récolte_N'!$H$14)=TRUE,"",'[10]Récolte_N'!$H$14)</f>
        <v>15900</v>
      </c>
      <c r="Q21" s="225">
        <f>'[21]AV'!$AI177</f>
        <v>6779.1</v>
      </c>
    </row>
    <row r="22" spans="1:17" ht="13.5" customHeight="1">
      <c r="A22" s="23" t="s">
        <v>13</v>
      </c>
      <c r="B22" s="161" t="s">
        <v>29</v>
      </c>
      <c r="C22" s="153">
        <f>IF(ISERROR('[61]Récolte_N'!$F$14)=TRUE,"",'[61]Récolte_N'!$F$14)</f>
        <v>720</v>
      </c>
      <c r="D22" s="153">
        <f>IF(OR(C22="",C22=0),"",(E22/C22)*10)</f>
        <v>41.66666666666667</v>
      </c>
      <c r="E22" s="154">
        <f>IF(ISERROR('[61]Récolte_N'!$H$14)=TRUE,"",'[61]Récolte_N'!$H$14)</f>
        <v>3000</v>
      </c>
      <c r="F22" s="163">
        <f t="shared" si="4"/>
        <v>2700</v>
      </c>
      <c r="G22" s="225">
        <f>IF(ISERROR('[61]Récolte_N'!$I$14)=TRUE,"",'[61]Récolte_N'!$I$14)</f>
        <v>700</v>
      </c>
      <c r="H22" s="226">
        <f t="shared" si="5"/>
        <v>480.2</v>
      </c>
      <c r="I22" s="156">
        <f t="shared" si="3"/>
        <v>0.457725947521866</v>
      </c>
      <c r="J22" s="157">
        <f t="shared" si="2"/>
        <v>2300</v>
      </c>
      <c r="K22" s="165">
        <f t="shared" si="6"/>
        <v>2219.8</v>
      </c>
      <c r="L22" s="159"/>
      <c r="M22" s="129" t="s">
        <v>29</v>
      </c>
      <c r="N22" s="153">
        <f>IF(ISERROR('[11]Récolte_N'!$F$14)=TRUE,"",'[11]Récolte_N'!$F$14)</f>
        <v>600</v>
      </c>
      <c r="O22" s="153">
        <f t="shared" si="1"/>
        <v>45</v>
      </c>
      <c r="P22" s="154">
        <f>IF(ISERROR('[11]Récolte_N'!$H$14)=TRUE,"",'[11]Récolte_N'!$H$14)</f>
        <v>2700</v>
      </c>
      <c r="Q22" s="225">
        <f>'[21]AV'!$AI178</f>
        <v>480.2</v>
      </c>
    </row>
    <row r="23" spans="1:17" ht="13.5" customHeight="1">
      <c r="A23" s="23" t="s">
        <v>13</v>
      </c>
      <c r="B23" s="161" t="s">
        <v>16</v>
      </c>
      <c r="C23" s="153">
        <f>IF(ISERROR('[62]Récolte_N'!$F$14)=TRUE,"",'[62]Récolte_N'!$F$14)</f>
        <v>10860</v>
      </c>
      <c r="D23" s="153">
        <f t="shared" si="0"/>
        <v>54.99963167587477</v>
      </c>
      <c r="E23" s="154">
        <f>IF(ISERROR('[62]Récolte_N'!$H$14)=TRUE,"",'[62]Récolte_N'!$H$14)</f>
        <v>59729.6</v>
      </c>
      <c r="F23" s="163">
        <f t="shared" si="4"/>
        <v>61010.5</v>
      </c>
      <c r="G23" s="225">
        <f>IF(ISERROR('[62]Récolte_N'!$I$14)=TRUE,"",'[62]Récolte_N'!$I$14)</f>
        <v>35694</v>
      </c>
      <c r="H23" s="226">
        <f t="shared" si="5"/>
        <v>39673.8</v>
      </c>
      <c r="I23" s="156">
        <f t="shared" si="3"/>
        <v>-0.10031305294678106</v>
      </c>
      <c r="J23" s="157">
        <f t="shared" si="2"/>
        <v>24035.6</v>
      </c>
      <c r="K23" s="165">
        <f t="shared" si="6"/>
        <v>21336.699999999997</v>
      </c>
      <c r="L23" s="159"/>
      <c r="M23" s="129" t="s">
        <v>16</v>
      </c>
      <c r="N23" s="153">
        <f>IF(ISERROR('[12]Récolte_N'!$F$14)=TRUE,"",'[12]Récolte_N'!$F$14)</f>
        <v>10790</v>
      </c>
      <c r="O23" s="153">
        <f t="shared" si="1"/>
        <v>56.54355885078776</v>
      </c>
      <c r="P23" s="154">
        <f>IF(ISERROR('[12]Récolte_N'!$H$14)=TRUE,"",'[12]Récolte_N'!$H$14)</f>
        <v>61010.5</v>
      </c>
      <c r="Q23" s="225">
        <f>'[21]AV'!$AI179</f>
        <v>39673.8</v>
      </c>
    </row>
    <row r="24" spans="1:17" ht="13.5" customHeight="1">
      <c r="A24" s="23" t="s">
        <v>13</v>
      </c>
      <c r="B24" s="161" t="s">
        <v>17</v>
      </c>
      <c r="C24" s="153">
        <f>IF(ISERROR('[63]Récolte_N'!$F$14)=TRUE,"",'[63]Récolte_N'!$F$14)</f>
        <v>5235</v>
      </c>
      <c r="D24" s="153">
        <f t="shared" si="0"/>
        <v>54.63228271251194</v>
      </c>
      <c r="E24" s="154">
        <f>IF(ISERROR('[63]Récolte_N'!$H$14)=TRUE,"",'[63]Récolte_N'!$H$14)</f>
        <v>28600</v>
      </c>
      <c r="F24" s="163">
        <f t="shared" si="4"/>
        <v>27155</v>
      </c>
      <c r="G24" s="225">
        <f>IF(ISERROR('[63]Récolte_N'!$I$14)=TRUE,"",'[63]Récolte_N'!$I$14)</f>
        <v>12800</v>
      </c>
      <c r="H24" s="226">
        <f t="shared" si="5"/>
        <v>14547.3</v>
      </c>
      <c r="I24" s="156">
        <f t="shared" si="3"/>
        <v>-0.12011163583620321</v>
      </c>
      <c r="J24" s="157">
        <f t="shared" si="2"/>
        <v>15800</v>
      </c>
      <c r="K24" s="165">
        <f t="shared" si="6"/>
        <v>12607.7</v>
      </c>
      <c r="L24" s="159"/>
      <c r="M24" s="129" t="s">
        <v>17</v>
      </c>
      <c r="N24" s="153">
        <f>IF(ISERROR('[13]Récolte_N'!$F$14)=TRUE,"",'[13]Récolte_N'!$F$14)</f>
        <v>5320</v>
      </c>
      <c r="O24" s="153">
        <f t="shared" si="1"/>
        <v>51.04323308270676</v>
      </c>
      <c r="P24" s="154">
        <f>IF(ISERROR('[13]Récolte_N'!$H$14)=TRUE,"",'[13]Récolte_N'!$H$14)</f>
        <v>27155</v>
      </c>
      <c r="Q24" s="225">
        <f>'[21]AV'!$AI180</f>
        <v>14547.3</v>
      </c>
    </row>
    <row r="25" spans="1:17" ht="13.5" customHeight="1">
      <c r="A25" s="23" t="s">
        <v>13</v>
      </c>
      <c r="B25" s="161" t="s">
        <v>18</v>
      </c>
      <c r="C25" s="153">
        <f>IF(ISERROR('[64]Récolte_N'!$F$14)=TRUE,"",'[64]Récolte_N'!$F$14)</f>
        <v>11100</v>
      </c>
      <c r="D25" s="153">
        <f t="shared" si="0"/>
        <v>49.54954954954955</v>
      </c>
      <c r="E25" s="154">
        <f>IF(ISERROR('[64]Récolte_N'!$H$14)=TRUE,"",'[64]Récolte_N'!$H$14)</f>
        <v>55000</v>
      </c>
      <c r="F25" s="163">
        <f t="shared" si="4"/>
        <v>53500</v>
      </c>
      <c r="G25" s="225">
        <f>IF(ISERROR('[64]Récolte_N'!$I$14)=TRUE,"",'[64]Récolte_N'!$I$14)</f>
        <v>31000</v>
      </c>
      <c r="H25" s="226">
        <f t="shared" si="5"/>
        <v>30779.9</v>
      </c>
      <c r="I25" s="156">
        <f t="shared" si="3"/>
        <v>0.007150770470339296</v>
      </c>
      <c r="J25" s="157">
        <f t="shared" si="2"/>
        <v>24000</v>
      </c>
      <c r="K25" s="165">
        <f t="shared" si="6"/>
        <v>22720.1</v>
      </c>
      <c r="L25" s="159"/>
      <c r="M25" s="129" t="s">
        <v>18</v>
      </c>
      <c r="N25" s="153">
        <f>IF(ISERROR('[14]Récolte_N'!$F$14)=TRUE,"",'[14]Récolte_N'!$F$14)</f>
        <v>11000</v>
      </c>
      <c r="O25" s="153">
        <f t="shared" si="1"/>
        <v>48.63636363636363</v>
      </c>
      <c r="P25" s="154">
        <f>IF(ISERROR('[14]Récolte_N'!$H$14)=TRUE,"",'[14]Récolte_N'!$H$14)</f>
        <v>53500</v>
      </c>
      <c r="Q25" s="225">
        <f>'[21]AV'!$AI181</f>
        <v>30779.9</v>
      </c>
    </row>
    <row r="26" spans="1:17" ht="13.5" customHeight="1">
      <c r="A26" s="23" t="s">
        <v>13</v>
      </c>
      <c r="B26" s="161" t="s">
        <v>19</v>
      </c>
      <c r="C26" s="153">
        <f>IF(ISERROR('[65]Récolte_N'!$F$14)=TRUE,"",'[65]Récolte_N'!$F$14)</f>
        <v>2450</v>
      </c>
      <c r="D26" s="153">
        <f t="shared" si="0"/>
        <v>65</v>
      </c>
      <c r="E26" s="154">
        <f>IF(ISERROR('[65]Récolte_N'!$H$14)=TRUE,"",'[65]Récolte_N'!$H$14)</f>
        <v>15925</v>
      </c>
      <c r="F26" s="163">
        <f t="shared" si="4"/>
        <v>14880</v>
      </c>
      <c r="G26" s="225">
        <f>IF(ISERROR('[65]Récolte_N'!$I$14)=TRUE,"",'[65]Récolte_N'!$I$14)</f>
        <v>12700</v>
      </c>
      <c r="H26" s="226">
        <f t="shared" si="5"/>
        <v>11571.4</v>
      </c>
      <c r="I26" s="156">
        <f t="shared" si="3"/>
        <v>0.09753357415697317</v>
      </c>
      <c r="J26" s="157">
        <f t="shared" si="2"/>
        <v>3225</v>
      </c>
      <c r="K26" s="165">
        <f t="shared" si="6"/>
        <v>3308.6000000000004</v>
      </c>
      <c r="L26" s="159"/>
      <c r="M26" s="129" t="s">
        <v>19</v>
      </c>
      <c r="N26" s="153">
        <f>IF(ISERROR('[15]Récolte_N'!$F$14)=TRUE,"",'[15]Récolte_N'!$F$14)</f>
        <v>2480</v>
      </c>
      <c r="O26" s="153">
        <f t="shared" si="1"/>
        <v>60</v>
      </c>
      <c r="P26" s="154">
        <f>IF(ISERROR('[15]Récolte_N'!$H$14)=TRUE,"",'[15]Récolte_N'!$H$14)</f>
        <v>14880</v>
      </c>
      <c r="Q26" s="225">
        <f>'[21]AV'!$AI182</f>
        <v>11571.4</v>
      </c>
    </row>
    <row r="27" spans="1:17" ht="13.5" customHeight="1">
      <c r="A27" s="23" t="s">
        <v>13</v>
      </c>
      <c r="B27" s="161" t="s">
        <v>20</v>
      </c>
      <c r="C27" s="153">
        <f>IF(ISERROR('[66]Récolte_N'!$F$14)=TRUE,"",'[66]Récolte_N'!$F$14)</f>
        <v>5050</v>
      </c>
      <c r="D27" s="153">
        <f t="shared" si="0"/>
        <v>41.360396039603955</v>
      </c>
      <c r="E27" s="154">
        <f>IF(ISERROR('[66]Récolte_N'!$H$14)=TRUE,"",'[66]Récolte_N'!$H$14)</f>
        <v>20887</v>
      </c>
      <c r="F27" s="163">
        <f t="shared" si="4"/>
        <v>16518</v>
      </c>
      <c r="G27" s="225">
        <f>IF(ISERROR('[66]Récolte_N'!$I$14)=TRUE,"",'[66]Récolte_N'!$I$14)</f>
        <v>7200</v>
      </c>
      <c r="H27" s="226">
        <f t="shared" si="5"/>
        <v>6217.7</v>
      </c>
      <c r="I27" s="156">
        <f t="shared" si="3"/>
        <v>0.15798446370844532</v>
      </c>
      <c r="J27" s="157">
        <f t="shared" si="2"/>
        <v>13687</v>
      </c>
      <c r="K27" s="165">
        <f t="shared" si="6"/>
        <v>10300.3</v>
      </c>
      <c r="L27" s="159"/>
      <c r="M27" s="129" t="s">
        <v>20</v>
      </c>
      <c r="N27" s="153">
        <f>IF(ISERROR('[16]Récolte_N'!$F$14)=TRUE,"",'[16]Récolte_N'!$F$14)</f>
        <v>4550</v>
      </c>
      <c r="O27" s="153">
        <f t="shared" si="1"/>
        <v>36.3032967032967</v>
      </c>
      <c r="P27" s="154">
        <f>IF(ISERROR('[16]Récolte_N'!$H$14)=TRUE,"",'[16]Récolte_N'!$H$14)</f>
        <v>16518</v>
      </c>
      <c r="Q27" s="225">
        <f>'[21]AV'!$AI183</f>
        <v>6217.7</v>
      </c>
    </row>
    <row r="28" spans="1:17" ht="13.5" customHeight="1">
      <c r="A28" s="23" t="s">
        <v>13</v>
      </c>
      <c r="B28" s="161" t="s">
        <v>21</v>
      </c>
      <c r="C28" s="153">
        <f>IF(ISERROR('[67]Récolte_N'!$F$14)=TRUE,"",'[67]Récolte_N'!$F$14)</f>
        <v>1520</v>
      </c>
      <c r="D28" s="153">
        <f t="shared" si="0"/>
        <v>53.47</v>
      </c>
      <c r="E28" s="154">
        <f>IF(ISERROR('[67]Récolte_N'!$H$14)=TRUE,"",'[67]Récolte_N'!$H$14)</f>
        <v>8127.44</v>
      </c>
      <c r="F28" s="163">
        <f t="shared" si="4"/>
        <v>13392</v>
      </c>
      <c r="G28" s="225">
        <f>IF(ISERROR('[67]Récolte_N'!$I$14)=TRUE,"",'[67]Récolte_N'!$I$14)</f>
        <v>4300</v>
      </c>
      <c r="H28" s="226">
        <f t="shared" si="5"/>
        <v>6816.7</v>
      </c>
      <c r="I28" s="156">
        <f t="shared" si="3"/>
        <v>-0.3691962386491997</v>
      </c>
      <c r="J28" s="157">
        <f t="shared" si="2"/>
        <v>3827.4399999999996</v>
      </c>
      <c r="K28" s="165">
        <f t="shared" si="6"/>
        <v>6575.3</v>
      </c>
      <c r="L28" s="159"/>
      <c r="M28" s="129" t="s">
        <v>21</v>
      </c>
      <c r="N28" s="153">
        <f>IF(ISERROR('[17]Récolte_N'!$F$14)=TRUE,"",'[17]Récolte_N'!$F$14)</f>
        <v>2400</v>
      </c>
      <c r="O28" s="153">
        <f t="shared" si="1"/>
        <v>55.8</v>
      </c>
      <c r="P28" s="154">
        <f>IF(ISERROR('[17]Récolte_N'!$H$14)=TRUE,"",'[17]Récolte_N'!$H$14)</f>
        <v>13392</v>
      </c>
      <c r="Q28" s="225">
        <f>'[21]AV'!$AI184</f>
        <v>6816.7</v>
      </c>
    </row>
    <row r="29" spans="2:17" ht="12.75">
      <c r="B29" s="161" t="s">
        <v>30</v>
      </c>
      <c r="C29" s="153">
        <f>IF(ISERROR('[68]Récolte_N'!$F$14)=TRUE,"",'[68]Récolte_N'!$F$14)</f>
        <v>7200</v>
      </c>
      <c r="D29" s="153">
        <f>IF(OR(C29="",C29=0),"",(E29/C29)*10)</f>
        <v>59.833333333333336</v>
      </c>
      <c r="E29" s="154">
        <f>IF(ISERROR('[68]Récolte_N'!$H$14)=TRUE,"",'[68]Récolte_N'!$H$14)</f>
        <v>43080</v>
      </c>
      <c r="F29" s="163">
        <f t="shared" si="4"/>
        <v>44810</v>
      </c>
      <c r="G29" s="225">
        <f>IF(ISERROR('[68]Récolte_N'!$I$14)=TRUE,"",'[68]Récolte_N'!$I$14)</f>
        <v>28800</v>
      </c>
      <c r="H29" s="226">
        <f t="shared" si="5"/>
        <v>30790.8</v>
      </c>
      <c r="I29" s="156">
        <f t="shared" si="3"/>
        <v>-0.064655676370864</v>
      </c>
      <c r="J29" s="157">
        <f t="shared" si="2"/>
        <v>14280</v>
      </c>
      <c r="K29" s="165">
        <f t="shared" si="6"/>
        <v>14019.2</v>
      </c>
      <c r="M29" s="129" t="s">
        <v>30</v>
      </c>
      <c r="N29" s="153">
        <f>IF(ISERROR('[18]Récolte_N'!$F$14)=TRUE,"",'[18]Récolte_N'!$F$14)</f>
        <v>7850</v>
      </c>
      <c r="O29" s="153">
        <f>IF(OR(N29="",N29=0),"",(P29/N29)*10)</f>
        <v>57.0828025477707</v>
      </c>
      <c r="P29" s="154">
        <f>IF(ISERROR('[18]Récolte_N'!$H$14)=TRUE,"",'[18]Récolte_N'!$H$14)</f>
        <v>44810</v>
      </c>
      <c r="Q29" s="225">
        <f>'[21]AV'!$AI185</f>
        <v>30790.8</v>
      </c>
    </row>
    <row r="30" spans="2:17" ht="12.75">
      <c r="B30" s="161" t="s">
        <v>22</v>
      </c>
      <c r="C30" s="153">
        <f>IF(ISERROR('[69]Récolte_N'!$F$14)=TRUE,"",'[69]Récolte_N'!$F$14)</f>
        <v>6560</v>
      </c>
      <c r="D30" s="153">
        <f t="shared" si="0"/>
        <v>32.5625</v>
      </c>
      <c r="E30" s="154">
        <f>IF(ISERROR('[69]Récolte_N'!$H$14)=TRUE,"",'[69]Récolte_N'!$H$14)</f>
        <v>21361</v>
      </c>
      <c r="F30" s="163">
        <f t="shared" si="4"/>
        <v>19085</v>
      </c>
      <c r="G30" s="225">
        <f>IF(ISERROR('[69]Récolte_N'!$I$14)=TRUE,"",'[69]Récolte_N'!$I$14)</f>
        <v>7200</v>
      </c>
      <c r="H30" s="226">
        <f t="shared" si="5"/>
        <v>6730.9</v>
      </c>
      <c r="I30" s="156">
        <f t="shared" si="3"/>
        <v>0.06969350309765421</v>
      </c>
      <c r="J30" s="157">
        <f t="shared" si="2"/>
        <v>14161</v>
      </c>
      <c r="K30" s="165">
        <f t="shared" si="6"/>
        <v>12354.1</v>
      </c>
      <c r="L30" s="29"/>
      <c r="M30" s="129" t="s">
        <v>22</v>
      </c>
      <c r="N30" s="153">
        <f>IF(ISERROR('[19]Récolte_N'!$F$14)=TRUE,"",'[19]Récolte_N'!$F$14)</f>
        <v>5799</v>
      </c>
      <c r="O30" s="153">
        <f>IF(OR(N30="",N30=0),"",(P30/N30)*10)</f>
        <v>32.9108466977065</v>
      </c>
      <c r="P30" s="154">
        <f>IF(ISERROR('[19]Récolte_N'!$H$14)=TRUE,"",'[19]Récolte_N'!$H$14)</f>
        <v>19085</v>
      </c>
      <c r="Q30" s="225">
        <f>'[21]AV'!$AI186</f>
        <v>6730.9</v>
      </c>
    </row>
    <row r="31" spans="2:17" ht="12.75">
      <c r="B31" s="161" t="s">
        <v>23</v>
      </c>
      <c r="C31" s="153">
        <f>IF(ISERROR('[70]Récolte_N'!$F$14)=TRUE,"",'[70]Récolte_N'!$F$14)</f>
        <v>1000</v>
      </c>
      <c r="D31" s="153">
        <f t="shared" si="0"/>
        <v>34</v>
      </c>
      <c r="E31" s="154">
        <f>IF(ISERROR('[70]Récolte_N'!$H$14)=TRUE,"",'[70]Récolte_N'!$H$14)</f>
        <v>3400</v>
      </c>
      <c r="F31" s="154">
        <f>P31</f>
        <v>8253</v>
      </c>
      <c r="G31" s="225">
        <f>IF(ISERROR('[70]Récolte_N'!$I$14)=TRUE,"",'[70]Récolte_N'!$I$14)</f>
        <v>505</v>
      </c>
      <c r="H31" s="225">
        <f>Q31</f>
        <v>662.5</v>
      </c>
      <c r="I31" s="156">
        <f t="shared" si="3"/>
        <v>-0.23773584905660372</v>
      </c>
      <c r="J31" s="157">
        <f t="shared" si="2"/>
        <v>2895</v>
      </c>
      <c r="K31" s="158">
        <f>P31-H31</f>
        <v>7590.5</v>
      </c>
      <c r="M31" s="129" t="s">
        <v>23</v>
      </c>
      <c r="N31" s="153">
        <f>IF(ISERROR('[20]Récolte_N'!$F$14)=TRUE,"",'[20]Récolte_N'!$F$14)</f>
        <v>2200</v>
      </c>
      <c r="O31" s="153">
        <f>IF(OR(N31="",N31=0),"",(P31/N31)*10)</f>
        <v>37.513636363636365</v>
      </c>
      <c r="P31" s="154">
        <f>IF(ISERROR('[20]Récolte_N'!$H$14)=TRUE,"",'[20]Récolte_N'!$H$14)</f>
        <v>8253</v>
      </c>
      <c r="Q31" s="225">
        <f>'[21]AV'!$AI187</f>
        <v>662.5</v>
      </c>
    </row>
    <row r="32" spans="2:17" ht="12.75">
      <c r="B32" s="121"/>
      <c r="C32" s="167"/>
      <c r="D32" s="167"/>
      <c r="E32" s="54"/>
      <c r="F32" s="168"/>
      <c r="G32" s="169"/>
      <c r="H32" s="228"/>
      <c r="I32" s="170"/>
      <c r="J32" s="171"/>
      <c r="K32" s="172"/>
      <c r="M32" s="129"/>
      <c r="N32" s="167"/>
      <c r="O32" s="216"/>
      <c r="P32" s="54"/>
      <c r="Q32" s="169"/>
    </row>
    <row r="33" spans="2:17" ht="15.75" thickBot="1">
      <c r="B33" s="174" t="s">
        <v>24</v>
      </c>
      <c r="C33" s="175">
        <f>IF(SUM(C12:C31)=0,"",SUM(C12:C31))</f>
        <v>97300</v>
      </c>
      <c r="D33" s="175">
        <f>IF(OR(C33="",C33=0),"",(E33/C33)*10)</f>
        <v>46.490857142857145</v>
      </c>
      <c r="E33" s="175">
        <f>IF(SUM(E12:E31)=0,"",SUM(E12:E31))</f>
        <v>452356.04</v>
      </c>
      <c r="F33" s="176">
        <f>IF(SUM(F12:F31)=0,"",SUM(F12:F31))</f>
        <v>443656.5</v>
      </c>
      <c r="G33" s="177">
        <f>IF(SUM(G12:G31)=0,"",SUM(G12:G31))</f>
        <v>244784</v>
      </c>
      <c r="H33" s="229">
        <f>IF(SUM(H12:H31)=0,"",SUM(H12:H31))</f>
        <v>248872.19999999998</v>
      </c>
      <c r="I33" s="179">
        <f>IF(OR(G33=0,G33=""),"",(G33/H33)-1)</f>
        <v>-0.016426905054079843</v>
      </c>
      <c r="J33" s="180">
        <f>SUM(J12:J31)</f>
        <v>207572.04</v>
      </c>
      <c r="K33" s="181">
        <f>SUM(K12:K31)</f>
        <v>194784.3</v>
      </c>
      <c r="M33" s="182" t="s">
        <v>24</v>
      </c>
      <c r="N33" s="175">
        <f>IF(SUM(N12:N31)=0,"",SUM(N12:N31))</f>
        <v>94624</v>
      </c>
      <c r="O33" s="183">
        <f>IF(OR(N33="",N33=0),"",(P33/N33)*10)</f>
        <v>46.88625507270882</v>
      </c>
      <c r="P33" s="175">
        <f>IF(SUM(P12:P31)=0,"",SUM(P12:P31))</f>
        <v>443656.5</v>
      </c>
      <c r="Q33" s="177">
        <f>IF(SUM(Q12:Q31)=0,"",SUM(Q12:Q31))</f>
        <v>248872.19999999998</v>
      </c>
    </row>
    <row r="34" spans="2:10" ht="12.75" thickTop="1">
      <c r="B34" s="185"/>
      <c r="C34" s="186"/>
      <c r="D34" s="187"/>
      <c r="E34" s="186"/>
      <c r="F34" s="186"/>
      <c r="G34" s="186"/>
      <c r="H34" s="188"/>
      <c r="I34" s="189"/>
      <c r="J34" s="190"/>
    </row>
    <row r="35" spans="2:10" ht="12">
      <c r="B35" s="191" t="s">
        <v>45</v>
      </c>
      <c r="C35" s="192">
        <f>N33</f>
        <v>94624</v>
      </c>
      <c r="D35" s="192">
        <f>(E35/C35)*10</f>
        <v>46.88625507270882</v>
      </c>
      <c r="E35" s="192">
        <f>P33</f>
        <v>443656.5</v>
      </c>
      <c r="F35" s="192"/>
      <c r="G35" s="192">
        <f>Q33</f>
        <v>248872.19999999998</v>
      </c>
      <c r="H35" s="188"/>
      <c r="I35" s="189"/>
      <c r="J35" s="190"/>
    </row>
    <row r="36" spans="2:10" ht="12">
      <c r="B36" s="191" t="s">
        <v>46</v>
      </c>
      <c r="C36" s="193"/>
      <c r="D36" s="194"/>
      <c r="E36" s="193"/>
      <c r="F36" s="193"/>
      <c r="G36" s="193"/>
      <c r="H36" s="188"/>
      <c r="I36" s="189"/>
      <c r="J36" s="190"/>
    </row>
    <row r="37" spans="2:10" ht="12">
      <c r="B37" s="191" t="s">
        <v>25</v>
      </c>
      <c r="C37" s="195">
        <f>IF(OR(C33="",C33=0),"",(C33/C35)-1)</f>
        <v>0.028280351707812068</v>
      </c>
      <c r="D37" s="195">
        <f>IF(OR(D33="",D33=0),"",(D33/D35)-1)</f>
        <v>-0.008433130972787528</v>
      </c>
      <c r="E37" s="195">
        <f>IF(OR(E33="",E33=0),"",(E33/E35)-1)</f>
        <v>0.019608728825115884</v>
      </c>
      <c r="F37" s="195"/>
      <c r="G37" s="195">
        <f>IF(OR(G33="",G33=0),"",(G33/G35)-1)</f>
        <v>-0.016426905054079843</v>
      </c>
      <c r="H37" s="188"/>
      <c r="I37" s="189"/>
      <c r="J37" s="190"/>
    </row>
    <row r="38" ht="11.25" thickBot="1"/>
    <row r="39" spans="2:8" ht="12.75">
      <c r="B39" s="196" t="s">
        <v>0</v>
      </c>
      <c r="C39" s="197" t="s">
        <v>50</v>
      </c>
      <c r="D39" s="198" t="s">
        <v>50</v>
      </c>
      <c r="E39" s="199" t="s">
        <v>50</v>
      </c>
      <c r="F39" s="199" t="s">
        <v>50</v>
      </c>
      <c r="G39" s="200" t="s">
        <v>86</v>
      </c>
      <c r="H39" s="201" t="s">
        <v>87</v>
      </c>
    </row>
    <row r="40" spans="2:8" ht="12">
      <c r="B40" s="121"/>
      <c r="C40" s="202" t="s">
        <v>88</v>
      </c>
      <c r="D40" s="203" t="s">
        <v>88</v>
      </c>
      <c r="E40" s="204" t="s">
        <v>88</v>
      </c>
      <c r="F40" s="204" t="s">
        <v>88</v>
      </c>
      <c r="G40" s="205" t="s">
        <v>89</v>
      </c>
      <c r="H40" s="206" t="s">
        <v>90</v>
      </c>
    </row>
    <row r="41" spans="2:8" ht="12.75">
      <c r="B41" s="121"/>
      <c r="C41" s="207" t="s">
        <v>107</v>
      </c>
      <c r="D41" s="208" t="s">
        <v>108</v>
      </c>
      <c r="E41" s="209" t="s">
        <v>107</v>
      </c>
      <c r="F41" s="209" t="s">
        <v>108</v>
      </c>
      <c r="G41" s="205" t="s">
        <v>91</v>
      </c>
      <c r="H41" s="206" t="s">
        <v>77</v>
      </c>
    </row>
    <row r="42" spans="2:8" ht="12">
      <c r="B42" s="121"/>
      <c r="C42" s="210" t="s">
        <v>92</v>
      </c>
      <c r="D42" s="211" t="s">
        <v>92</v>
      </c>
      <c r="E42" s="212" t="s">
        <v>58</v>
      </c>
      <c r="F42" s="212" t="s">
        <v>58</v>
      </c>
      <c r="G42" s="213" t="s">
        <v>88</v>
      </c>
      <c r="H42" s="214"/>
    </row>
    <row r="43" spans="2:8" ht="12">
      <c r="B43" s="121" t="s">
        <v>8</v>
      </c>
      <c r="C43" s="81">
        <f>'[22]AV'!$AI168</f>
        <v>2040.4</v>
      </c>
      <c r="D43" s="53">
        <f>'[21]AV'!$AD168</f>
        <v>2453.7</v>
      </c>
      <c r="E43" s="215">
        <f aca="true" t="shared" si="7" ref="E43:F62">IF(OR(G12="",G12=0),"",C43/G12)</f>
        <v>0.8414020618556701</v>
      </c>
      <c r="F43" s="71">
        <f t="shared" si="7"/>
        <v>0.9167912120759227</v>
      </c>
      <c r="G43" s="216">
        <f aca="true" t="shared" si="8" ref="G43:G62">IF(OR(E43="",E43=0),"",(E43-F43)*100)</f>
        <v>-7.538915022025261</v>
      </c>
      <c r="H43" s="188">
        <f aca="true" t="shared" si="9" ref="H43:H62">IF(E12="","",(G12/E12))</f>
        <v>0.26795580110497236</v>
      </c>
    </row>
    <row r="44" spans="2:8" ht="12">
      <c r="B44" s="121" t="s">
        <v>31</v>
      </c>
      <c r="C44" s="53">
        <f>'[22]AV'!$AI169</f>
        <v>5801.3</v>
      </c>
      <c r="D44" s="53">
        <f>'[21]AV'!$AD169</f>
        <v>5774.8</v>
      </c>
      <c r="E44" s="71">
        <f t="shared" si="7"/>
        <v>0.7735066666666667</v>
      </c>
      <c r="F44" s="71">
        <f t="shared" si="7"/>
        <v>0.8999080581571114</v>
      </c>
      <c r="G44" s="216">
        <f t="shared" si="8"/>
        <v>-12.640139149044472</v>
      </c>
      <c r="H44" s="188">
        <f t="shared" si="9"/>
        <v>0.35417453721193803</v>
      </c>
    </row>
    <row r="45" spans="2:8" ht="12">
      <c r="B45" s="121" t="s">
        <v>9</v>
      </c>
      <c r="C45" s="53">
        <f>'[22]AV'!$AI170</f>
        <v>23096.1</v>
      </c>
      <c r="D45" s="53">
        <f>'[21]AV'!$AD170</f>
        <v>19306.2</v>
      </c>
      <c r="E45" s="71">
        <f t="shared" si="7"/>
        <v>0.9238439999999999</v>
      </c>
      <c r="F45" s="230">
        <f t="shared" si="7"/>
        <v>0.8380190902816663</v>
      </c>
      <c r="G45" s="216">
        <f t="shared" si="8"/>
        <v>8.582490971833357</v>
      </c>
      <c r="H45" s="188">
        <f t="shared" si="9"/>
        <v>0.5079236082893133</v>
      </c>
    </row>
    <row r="46" spans="2:8" ht="12">
      <c r="B46" s="121" t="s">
        <v>28</v>
      </c>
      <c r="C46" s="53">
        <f>'[22]AV'!$AI171</f>
        <v>3157.9</v>
      </c>
      <c r="D46" s="53">
        <f>'[21]AV'!$AD171</f>
        <v>2090.2</v>
      </c>
      <c r="E46" s="71">
        <f t="shared" si="7"/>
        <v>0.9837694704049844</v>
      </c>
      <c r="F46" s="230">
        <f t="shared" si="7"/>
        <v>0.9311712032788346</v>
      </c>
      <c r="G46" s="216">
        <f t="shared" si="8"/>
        <v>5.259826712614979</v>
      </c>
      <c r="H46" s="188">
        <f t="shared" si="9"/>
        <v>0.41796875</v>
      </c>
    </row>
    <row r="47" spans="2:8" ht="12">
      <c r="B47" s="121" t="s">
        <v>10</v>
      </c>
      <c r="C47" s="53">
        <f>'[22]AV'!$AI172</f>
        <v>6137.9</v>
      </c>
      <c r="D47" s="53">
        <f>'[21]AV'!$AD172</f>
        <v>11251.6</v>
      </c>
      <c r="E47" s="71">
        <f t="shared" si="7"/>
        <v>0.7672374999999999</v>
      </c>
      <c r="F47" s="230">
        <f t="shared" si="7"/>
        <v>0.8386077364537528</v>
      </c>
      <c r="G47" s="216">
        <f t="shared" si="8"/>
        <v>-7.137023645375285</v>
      </c>
      <c r="H47" s="188">
        <f t="shared" si="9"/>
        <v>0.48484848484848486</v>
      </c>
    </row>
    <row r="48" spans="2:8" ht="12">
      <c r="B48" s="121" t="s">
        <v>11</v>
      </c>
      <c r="C48" s="53">
        <f>'[22]AV'!$AI173</f>
        <v>16260.6</v>
      </c>
      <c r="D48" s="53">
        <f>'[21]AV'!$AD173</f>
        <v>18323.3</v>
      </c>
      <c r="E48" s="71">
        <f t="shared" si="7"/>
        <v>0.7743142857142857</v>
      </c>
      <c r="F48" s="230">
        <f t="shared" si="7"/>
        <v>0.8824509610337072</v>
      </c>
      <c r="G48" s="216">
        <f t="shared" si="8"/>
        <v>-10.813667531942151</v>
      </c>
      <c r="H48" s="188">
        <f t="shared" si="9"/>
        <v>0.8076923076923077</v>
      </c>
    </row>
    <row r="49" spans="2:8" ht="12">
      <c r="B49" s="121" t="s">
        <v>12</v>
      </c>
      <c r="C49" s="53">
        <f>'[22]AV'!$AI174</f>
        <v>5327.2</v>
      </c>
      <c r="D49" s="53">
        <f>'[21]AV'!$AD174</f>
        <v>3019.1</v>
      </c>
      <c r="E49" s="71">
        <f t="shared" si="7"/>
        <v>0.9029152542372881</v>
      </c>
      <c r="F49" s="230">
        <f t="shared" si="7"/>
        <v>0.9111513505356873</v>
      </c>
      <c r="G49" s="216">
        <f t="shared" si="8"/>
        <v>-0.8236096298399165</v>
      </c>
      <c r="H49" s="188">
        <f t="shared" si="9"/>
        <v>0.6577480490523969</v>
      </c>
    </row>
    <row r="50" spans="2:8" ht="12">
      <c r="B50" s="121" t="s">
        <v>14</v>
      </c>
      <c r="C50" s="53">
        <f>'[22]AV'!$AI175</f>
        <v>298.7</v>
      </c>
      <c r="D50" s="53">
        <f>'[21]AV'!$AD175</f>
        <v>314.3</v>
      </c>
      <c r="E50" s="71">
        <f t="shared" si="7"/>
        <v>0.8534285714285714</v>
      </c>
      <c r="F50" s="230">
        <f t="shared" si="7"/>
        <v>1</v>
      </c>
      <c r="G50" s="216">
        <f t="shared" si="8"/>
        <v>-14.657142857142858</v>
      </c>
      <c r="H50" s="188">
        <f t="shared" si="9"/>
        <v>0.0958904109589041</v>
      </c>
    </row>
    <row r="51" spans="2:8" ht="12">
      <c r="B51" s="121" t="s">
        <v>27</v>
      </c>
      <c r="C51" s="53">
        <f>'[22]AV'!$AI176</f>
        <v>17425.3</v>
      </c>
      <c r="D51" s="53">
        <f>'[21]AV'!$AD176</f>
        <v>19360.5</v>
      </c>
      <c r="E51" s="71">
        <f t="shared" si="7"/>
        <v>0.7415021276595745</v>
      </c>
      <c r="F51" s="230">
        <f t="shared" si="7"/>
        <v>0.894790843420268</v>
      </c>
      <c r="G51" s="216">
        <f t="shared" si="8"/>
        <v>-15.328871576069359</v>
      </c>
      <c r="H51" s="188">
        <f t="shared" si="9"/>
        <v>0.7704918032786885</v>
      </c>
    </row>
    <row r="52" spans="2:8" ht="12">
      <c r="B52" s="121" t="s">
        <v>15</v>
      </c>
      <c r="C52" s="53">
        <f>'[22]AV'!$AI177</f>
        <v>6207.4</v>
      </c>
      <c r="D52" s="53">
        <f>'[21]AV'!$AD177</f>
        <v>5691.2</v>
      </c>
      <c r="E52" s="71">
        <f t="shared" si="7"/>
        <v>0.8867714285714285</v>
      </c>
      <c r="F52" s="230">
        <f t="shared" si="7"/>
        <v>0.8395214704016757</v>
      </c>
      <c r="G52" s="216">
        <f t="shared" si="8"/>
        <v>4.7249958169752855</v>
      </c>
      <c r="H52" s="188">
        <f t="shared" si="9"/>
        <v>0.34146341463414637</v>
      </c>
    </row>
    <row r="53" spans="2:8" ht="12">
      <c r="B53" s="121" t="s">
        <v>29</v>
      </c>
      <c r="C53" s="53">
        <f>'[22]AV'!$AI178</f>
        <v>582.2</v>
      </c>
      <c r="D53" s="53">
        <f>'[21]AV'!$AD178</f>
        <v>435.7</v>
      </c>
      <c r="E53" s="71">
        <f t="shared" si="7"/>
        <v>0.8317142857142857</v>
      </c>
      <c r="F53" s="230">
        <f t="shared" si="7"/>
        <v>0.9073302790503956</v>
      </c>
      <c r="G53" s="216">
        <f t="shared" si="8"/>
        <v>-7.561599333610991</v>
      </c>
      <c r="H53" s="188">
        <f t="shared" si="9"/>
        <v>0.23333333333333334</v>
      </c>
    </row>
    <row r="54" spans="2:8" ht="12">
      <c r="B54" s="121" t="s">
        <v>16</v>
      </c>
      <c r="C54" s="53">
        <f>'[22]AV'!$AI179</f>
        <v>35631.5</v>
      </c>
      <c r="D54" s="53">
        <f>'[21]AV'!$AD179</f>
        <v>38718.8</v>
      </c>
      <c r="E54" s="71">
        <f t="shared" si="7"/>
        <v>0.9982490054350871</v>
      </c>
      <c r="F54" s="230">
        <f t="shared" si="7"/>
        <v>0.9759286985365657</v>
      </c>
      <c r="G54" s="216">
        <f t="shared" si="8"/>
        <v>2.232030689852138</v>
      </c>
      <c r="H54" s="188">
        <f t="shared" si="9"/>
        <v>0.5975931531435</v>
      </c>
    </row>
    <row r="55" spans="2:8" ht="12">
      <c r="B55" s="121" t="s">
        <v>17</v>
      </c>
      <c r="C55" s="53">
        <f>'[22]AV'!$AI180</f>
        <v>11822.7</v>
      </c>
      <c r="D55" s="53">
        <f>'[21]AV'!$AD180</f>
        <v>12727.3</v>
      </c>
      <c r="E55" s="71">
        <f t="shared" si="7"/>
        <v>0.9236484375</v>
      </c>
      <c r="F55" s="230">
        <f t="shared" si="7"/>
        <v>0.8748908732204601</v>
      </c>
      <c r="G55" s="216">
        <f t="shared" si="8"/>
        <v>4.875756427953992</v>
      </c>
      <c r="H55" s="188">
        <f t="shared" si="9"/>
        <v>0.44755244755244755</v>
      </c>
    </row>
    <row r="56" spans="2:8" ht="12">
      <c r="B56" s="121" t="s">
        <v>18</v>
      </c>
      <c r="C56" s="53">
        <f>'[22]AV'!$AI181</f>
        <v>24483.5</v>
      </c>
      <c r="D56" s="53">
        <f>'[21]AV'!$AD181</f>
        <v>22827.3</v>
      </c>
      <c r="E56" s="71">
        <f t="shared" si="7"/>
        <v>0.7897903225806452</v>
      </c>
      <c r="F56" s="230">
        <f t="shared" si="7"/>
        <v>0.7416300897663735</v>
      </c>
      <c r="G56" s="216">
        <f t="shared" si="8"/>
        <v>4.816023281427173</v>
      </c>
      <c r="H56" s="188">
        <f t="shared" si="9"/>
        <v>0.5636363636363636</v>
      </c>
    </row>
    <row r="57" spans="2:8" ht="12">
      <c r="B57" s="121" t="s">
        <v>19</v>
      </c>
      <c r="C57" s="53">
        <f>'[22]AV'!$AI182</f>
        <v>9399.6</v>
      </c>
      <c r="D57" s="53">
        <f>'[21]AV'!$AD182</f>
        <v>10314.9</v>
      </c>
      <c r="E57" s="71">
        <f t="shared" si="7"/>
        <v>0.7401259842519685</v>
      </c>
      <c r="F57" s="230">
        <f t="shared" si="7"/>
        <v>0.8914133121316349</v>
      </c>
      <c r="G57" s="216">
        <f t="shared" si="8"/>
        <v>-15.128732787966637</v>
      </c>
      <c r="H57" s="188">
        <f t="shared" si="9"/>
        <v>0.7974882260596546</v>
      </c>
    </row>
    <row r="58" spans="2:8" ht="12">
      <c r="B58" s="121" t="s">
        <v>20</v>
      </c>
      <c r="C58" s="53">
        <f>'[22]AV'!$AI183</f>
        <v>6632.7</v>
      </c>
      <c r="D58" s="53">
        <f>'[21]AV'!$AD183</f>
        <v>5621.5</v>
      </c>
      <c r="E58" s="71">
        <f t="shared" si="7"/>
        <v>0.9212083333333333</v>
      </c>
      <c r="F58" s="230">
        <f t="shared" si="7"/>
        <v>0.9041124531579201</v>
      </c>
      <c r="G58" s="216">
        <f t="shared" si="8"/>
        <v>1.7095880175413192</v>
      </c>
      <c r="H58" s="188">
        <f t="shared" si="9"/>
        <v>0.34471202183176136</v>
      </c>
    </row>
    <row r="59" spans="2:8" ht="12">
      <c r="B59" s="121" t="s">
        <v>21</v>
      </c>
      <c r="C59" s="53">
        <f>'[22]AV'!$AI184</f>
        <v>3522</v>
      </c>
      <c r="D59" s="53">
        <f>'[21]AV'!$AD184</f>
        <v>5539.6</v>
      </c>
      <c r="E59" s="71">
        <f t="shared" si="7"/>
        <v>0.8190697674418604</v>
      </c>
      <c r="F59" s="230">
        <f t="shared" si="7"/>
        <v>0.8126512828788124</v>
      </c>
      <c r="G59" s="216">
        <f t="shared" si="8"/>
        <v>0.6418484563048055</v>
      </c>
      <c r="H59" s="188">
        <f t="shared" si="9"/>
        <v>0.5290718848739578</v>
      </c>
    </row>
    <row r="60" spans="2:8" ht="12">
      <c r="B60" s="121" t="s">
        <v>30</v>
      </c>
      <c r="C60" s="53">
        <f>'[22]AV'!$AI185</f>
        <v>23914.3</v>
      </c>
      <c r="D60" s="53">
        <f>'[21]AV'!$AD185</f>
        <v>26247.4</v>
      </c>
      <c r="E60" s="71">
        <f t="shared" si="7"/>
        <v>0.8303576388888889</v>
      </c>
      <c r="F60" s="230">
        <f t="shared" si="7"/>
        <v>0.852442937500812</v>
      </c>
      <c r="G60" s="216">
        <f t="shared" si="8"/>
        <v>-2.20852986119231</v>
      </c>
      <c r="H60" s="188">
        <f t="shared" si="9"/>
        <v>0.6685236768802229</v>
      </c>
    </row>
    <row r="61" spans="2:8" ht="12">
      <c r="B61" s="121" t="s">
        <v>22</v>
      </c>
      <c r="C61" s="53">
        <f>'[22]AV'!$AI186</f>
        <v>6588.7</v>
      </c>
      <c r="D61" s="53">
        <f>'[21]AV'!$AD186</f>
        <v>6162.6</v>
      </c>
      <c r="E61" s="71">
        <f t="shared" si="7"/>
        <v>0.9150972222222222</v>
      </c>
      <c r="F61" s="230">
        <f t="shared" si="7"/>
        <v>0.9155684975263338</v>
      </c>
      <c r="G61" s="216">
        <f t="shared" si="8"/>
        <v>-0.0471275304111618</v>
      </c>
      <c r="H61" s="188">
        <f t="shared" si="9"/>
        <v>0.3370628715884088</v>
      </c>
    </row>
    <row r="62" spans="2:8" ht="12">
      <c r="B62" s="121" t="s">
        <v>23</v>
      </c>
      <c r="C62" s="53">
        <f>'[22]AV'!$AI187</f>
        <v>493.2</v>
      </c>
      <c r="D62" s="53">
        <f>'[21]AV'!$AD187</f>
        <v>662.3</v>
      </c>
      <c r="E62" s="71">
        <f t="shared" si="7"/>
        <v>0.9766336633663366</v>
      </c>
      <c r="F62" s="230">
        <f t="shared" si="7"/>
        <v>0.9996981132075471</v>
      </c>
      <c r="G62" s="216">
        <f t="shared" si="8"/>
        <v>-2.3064449841210477</v>
      </c>
      <c r="H62" s="188">
        <f t="shared" si="9"/>
        <v>0.14852941176470588</v>
      </c>
    </row>
    <row r="63" spans="2:8" ht="12">
      <c r="B63" s="121"/>
      <c r="C63" s="53"/>
      <c r="D63" s="53"/>
      <c r="E63" s="217"/>
      <c r="F63" s="71">
        <f>IF(OR(H32="",H32=0),"",D63/H32)</f>
      </c>
      <c r="G63" s="216"/>
      <c r="H63" s="188"/>
    </row>
    <row r="64" spans="2:8" ht="12.75" thickBot="1">
      <c r="B64" s="218" t="s">
        <v>24</v>
      </c>
      <c r="C64" s="219">
        <f>IF(SUM(C43:C62)=0,"",SUM(C43:C62))</f>
        <v>208823.2</v>
      </c>
      <c r="D64" s="219">
        <f>IF(SUM(D43:D62)=0,"",SUM(D43:D62))</f>
        <v>216842.3</v>
      </c>
      <c r="E64" s="220">
        <f>IF(OR(G33="",G33=0),"",C64/G33)</f>
        <v>0.8530917053402184</v>
      </c>
      <c r="F64" s="221">
        <f>IF(OR(H33="",H33=0),"",D64/H33)</f>
        <v>0.8712998076924623</v>
      </c>
      <c r="G64" s="222">
        <f>IF(OR(E64="",E64=0),"",(E64-F64)*100)</f>
        <v>-1.8208102352243904</v>
      </c>
      <c r="H64" s="223">
        <f>IF(E33="","",(G33/E33))</f>
        <v>0.5411312734986362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8" sqref="B8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103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111" t="s">
        <v>1</v>
      </c>
      <c r="D8" s="112"/>
      <c r="E8" s="112"/>
      <c r="F8" s="113"/>
      <c r="G8" s="114" t="s">
        <v>49</v>
      </c>
      <c r="H8" s="114" t="s">
        <v>44</v>
      </c>
      <c r="I8" s="115"/>
      <c r="J8" s="116" t="s">
        <v>65</v>
      </c>
      <c r="K8" s="116"/>
      <c r="M8" s="117" t="s">
        <v>0</v>
      </c>
      <c r="N8" s="118"/>
      <c r="O8" s="119" t="s">
        <v>1</v>
      </c>
      <c r="P8" s="120"/>
      <c r="Q8" s="114" t="s">
        <v>44</v>
      </c>
    </row>
    <row r="9" spans="1:17" ht="12.75">
      <c r="A9" s="23">
        <v>7818</v>
      </c>
      <c r="B9" s="121"/>
      <c r="C9" s="122" t="s">
        <v>49</v>
      </c>
      <c r="D9" s="123" t="s">
        <v>49</v>
      </c>
      <c r="E9" s="123" t="s">
        <v>49</v>
      </c>
      <c r="F9" s="124" t="s">
        <v>47</v>
      </c>
      <c r="G9" s="125" t="s">
        <v>50</v>
      </c>
      <c r="H9" s="125" t="s">
        <v>50</v>
      </c>
      <c r="I9" s="126" t="s">
        <v>71</v>
      </c>
      <c r="J9" s="127"/>
      <c r="K9" s="128"/>
      <c r="M9" s="129" t="s">
        <v>74</v>
      </c>
      <c r="N9" s="130"/>
      <c r="O9" s="131"/>
      <c r="P9" s="132"/>
      <c r="Q9" s="125" t="s">
        <v>50</v>
      </c>
    </row>
    <row r="10" spans="1:17" ht="12" customHeight="1">
      <c r="A10" s="23">
        <v>30702</v>
      </c>
      <c r="B10" s="121"/>
      <c r="C10" s="133" t="s">
        <v>2</v>
      </c>
      <c r="D10" s="134" t="s">
        <v>3</v>
      </c>
      <c r="E10" s="135" t="s">
        <v>4</v>
      </c>
      <c r="F10" s="136" t="s">
        <v>4</v>
      </c>
      <c r="G10" s="132" t="s">
        <v>76</v>
      </c>
      <c r="H10" s="132" t="s">
        <v>76</v>
      </c>
      <c r="I10" s="137" t="s">
        <v>77</v>
      </c>
      <c r="J10" s="138" t="s">
        <v>78</v>
      </c>
      <c r="K10" s="138" t="s">
        <v>79</v>
      </c>
      <c r="L10" s="139"/>
      <c r="M10" s="129" t="s">
        <v>81</v>
      </c>
      <c r="N10" s="140" t="s">
        <v>2</v>
      </c>
      <c r="O10" s="141" t="s">
        <v>3</v>
      </c>
      <c r="P10" s="140" t="s">
        <v>4</v>
      </c>
      <c r="Q10" s="132" t="s">
        <v>76</v>
      </c>
    </row>
    <row r="11" spans="1:17" ht="12">
      <c r="A11" s="23">
        <v>31458</v>
      </c>
      <c r="B11" s="142"/>
      <c r="C11" s="143" t="s">
        <v>5</v>
      </c>
      <c r="D11" s="144" t="s">
        <v>6</v>
      </c>
      <c r="E11" s="145" t="s">
        <v>7</v>
      </c>
      <c r="F11" s="146" t="s">
        <v>7</v>
      </c>
      <c r="G11" s="147" t="s">
        <v>55</v>
      </c>
      <c r="H11" s="147" t="s">
        <v>85</v>
      </c>
      <c r="I11" s="148"/>
      <c r="J11" s="149"/>
      <c r="K11" s="150"/>
      <c r="M11" s="151"/>
      <c r="N11" s="147" t="s">
        <v>5</v>
      </c>
      <c r="O11" s="144" t="s">
        <v>6</v>
      </c>
      <c r="P11" s="147" t="s">
        <v>7</v>
      </c>
      <c r="Q11" s="147" t="s">
        <v>85</v>
      </c>
    </row>
    <row r="12" spans="1:17" ht="13.5" customHeight="1">
      <c r="A12" s="23">
        <v>60665</v>
      </c>
      <c r="B12" s="152" t="s">
        <v>8</v>
      </c>
      <c r="C12" s="153">
        <f>IF(ISERROR('[51]Récolte_N'!$F$10)=TRUE,"",'[51]Récolte_N'!$F$10)</f>
        <v>350</v>
      </c>
      <c r="D12" s="153">
        <f aca="true" t="shared" si="0" ref="D12:D31">IF(OR(C12="",C12=0),"",(E12/C12)*10)</f>
        <v>45</v>
      </c>
      <c r="E12" s="154">
        <f>IF(ISERROR('[51]Récolte_N'!$H$10)=TRUE,"",'[51]Récolte_N'!$H$10)</f>
        <v>1575</v>
      </c>
      <c r="F12" s="154">
        <f>P12</f>
        <v>2140</v>
      </c>
      <c r="G12" s="225">
        <f>IF(ISERROR('[51]Récolte_N'!$I$10)=TRUE,"",'[51]Récolte_N'!$I$10)</f>
        <v>295</v>
      </c>
      <c r="H12" s="225">
        <f>Q12</f>
        <v>423.1</v>
      </c>
      <c r="I12" s="156">
        <f>IF(OR(H12=0,H12=""),"",(G12/H12)-1)</f>
        <v>-0.30276530371070676</v>
      </c>
      <c r="J12" s="157">
        <f>E12-G12</f>
        <v>1280</v>
      </c>
      <c r="K12" s="158">
        <f>P12-H12</f>
        <v>1716.9</v>
      </c>
      <c r="L12" s="159"/>
      <c r="M12" s="160" t="s">
        <v>8</v>
      </c>
      <c r="N12" s="153">
        <f>IF(ISERROR('[1]Récolte_N'!$F$10)=TRUE,"",'[1]Récolte_N'!$F$10)</f>
        <v>480</v>
      </c>
      <c r="O12" s="153">
        <f aca="true" t="shared" si="1" ref="O12:O19">IF(OR(N12="",N12=0),"",(P12/N12)*10)</f>
        <v>44.58333333333333</v>
      </c>
      <c r="P12" s="154">
        <f>IF(ISERROR('[1]Récolte_N'!$H$10)=TRUE,"",'[1]Récolte_N'!$H$10)</f>
        <v>2140</v>
      </c>
      <c r="Q12" s="225">
        <f>'[21]SE'!$AI168</f>
        <v>423.1</v>
      </c>
    </row>
    <row r="13" spans="1:17" ht="13.5" customHeight="1">
      <c r="A13" s="23">
        <v>7280</v>
      </c>
      <c r="B13" s="161" t="s">
        <v>31</v>
      </c>
      <c r="C13" s="153">
        <f>IF(ISERROR('[52]Récolte_N'!$F$10)=TRUE,"",'[52]Récolte_N'!$F$10)</f>
        <v>5510</v>
      </c>
      <c r="D13" s="153">
        <f t="shared" si="0"/>
        <v>44.32667876588022</v>
      </c>
      <c r="E13" s="154">
        <f>IF(ISERROR('[52]Récolte_N'!$H$10)=TRUE,"",'[52]Récolte_N'!$H$10)</f>
        <v>24424</v>
      </c>
      <c r="F13" s="154">
        <f>P13</f>
        <v>26661</v>
      </c>
      <c r="G13" s="225">
        <f>IF(ISERROR('[52]Récolte_N'!$I$10)=TRUE,"",'[52]Récolte_N'!$I$10)</f>
        <v>5300</v>
      </c>
      <c r="H13" s="225">
        <f>Q13</f>
        <v>5579.6</v>
      </c>
      <c r="I13" s="156">
        <f>IF(OR(H13=0,H13=""),"",(G13/H13)-1)</f>
        <v>-0.050111119076636346</v>
      </c>
      <c r="J13" s="157">
        <f aca="true" t="shared" si="2" ref="J13:J31">E13-G13</f>
        <v>19124</v>
      </c>
      <c r="K13" s="158">
        <f>P13-H13</f>
        <v>21081.4</v>
      </c>
      <c r="L13" s="159"/>
      <c r="M13" s="162" t="s">
        <v>31</v>
      </c>
      <c r="N13" s="153">
        <f>IF(ISERROR('[2]Récolte_N'!$F$10)=TRUE,"",'[2]Récolte_N'!$F$10)</f>
        <v>6040</v>
      </c>
      <c r="O13" s="153">
        <f t="shared" si="1"/>
        <v>44.140728476821195</v>
      </c>
      <c r="P13" s="154">
        <f>IF(ISERROR('[2]Récolte_N'!$H$10)=TRUE,"",'[2]Récolte_N'!$H$10)</f>
        <v>26661</v>
      </c>
      <c r="Q13" s="225">
        <f>'[21]SE'!$AI169</f>
        <v>5579.6</v>
      </c>
    </row>
    <row r="14" spans="1:17" ht="13.5" customHeight="1">
      <c r="A14" s="23">
        <v>17376</v>
      </c>
      <c r="B14" s="161" t="s">
        <v>9</v>
      </c>
      <c r="C14" s="153">
        <f>IF(ISERROR('[53]Récolte_N'!$F$10)=TRUE,"",'[53]Récolte_N'!$F$10)</f>
        <v>1470</v>
      </c>
      <c r="D14" s="153">
        <f t="shared" si="0"/>
        <v>46</v>
      </c>
      <c r="E14" s="154">
        <f>IF(ISERROR('[53]Récolte_N'!$H$10)=TRUE,"",'[53]Récolte_N'!$H$10)</f>
        <v>6762</v>
      </c>
      <c r="F14" s="163">
        <f>P14</f>
        <v>10279</v>
      </c>
      <c r="G14" s="225">
        <f>IF(ISERROR('[53]Récolte_N'!$I$10)=TRUE,"",'[53]Récolte_N'!$I$10)</f>
        <v>4000</v>
      </c>
      <c r="H14" s="226">
        <f>Q14</f>
        <v>5631.5</v>
      </c>
      <c r="I14" s="156">
        <f aca="true" t="shared" si="3" ref="I14:I31">IF(OR(H14=0,H14=""),"",(G14/H14)-1)</f>
        <v>-0.2897096688271331</v>
      </c>
      <c r="J14" s="157">
        <f t="shared" si="2"/>
        <v>2762</v>
      </c>
      <c r="K14" s="165">
        <f>P14-H14</f>
        <v>4647.5</v>
      </c>
      <c r="L14" s="159"/>
      <c r="M14" s="129" t="s">
        <v>9</v>
      </c>
      <c r="N14" s="153">
        <f>IF(ISERROR('[3]Récolte_N'!$F$10)=TRUE,"",'[3]Récolte_N'!$F$10)</f>
        <v>2130</v>
      </c>
      <c r="O14" s="153">
        <f t="shared" si="1"/>
        <v>48.25821596244132</v>
      </c>
      <c r="P14" s="154">
        <f>IF(ISERROR('[3]Récolte_N'!$H$10)=TRUE,"",'[3]Récolte_N'!$H$10)</f>
        <v>10279</v>
      </c>
      <c r="Q14" s="225">
        <f>'[21]SE'!$AI170</f>
        <v>5631.5</v>
      </c>
    </row>
    <row r="15" spans="1:17" ht="13.5" customHeight="1">
      <c r="A15" s="23">
        <v>26391</v>
      </c>
      <c r="B15" s="161" t="s">
        <v>28</v>
      </c>
      <c r="C15" s="153">
        <f>IF(ISERROR('[54]Récolte_N'!$F$10)=TRUE,"",'[54]Récolte_N'!$F$10)</f>
        <v>1370</v>
      </c>
      <c r="D15" s="153">
        <f t="shared" si="0"/>
        <v>53</v>
      </c>
      <c r="E15" s="154">
        <f>IF(ISERROR('[54]Récolte_N'!$H$10)=TRUE,"",'[54]Récolte_N'!$H$10)</f>
        <v>7261</v>
      </c>
      <c r="F15" s="163">
        <f aca="true" t="shared" si="4" ref="F15:F30">P15</f>
        <v>8109</v>
      </c>
      <c r="G15" s="225">
        <f>IF(ISERROR('[54]Récolte_N'!$I$10)=TRUE,"",'[54]Récolte_N'!$I$10)</f>
        <v>5500</v>
      </c>
      <c r="H15" s="226">
        <f aca="true" t="shared" si="5" ref="H15:H30">Q15</f>
        <v>4896.1</v>
      </c>
      <c r="I15" s="156">
        <f t="shared" si="3"/>
        <v>0.12334306897326441</v>
      </c>
      <c r="J15" s="157">
        <f t="shared" si="2"/>
        <v>1761</v>
      </c>
      <c r="K15" s="165">
        <f aca="true" t="shared" si="6" ref="K15:K30">P15-H15</f>
        <v>3212.8999999999996</v>
      </c>
      <c r="L15" s="159"/>
      <c r="M15" s="129" t="s">
        <v>28</v>
      </c>
      <c r="N15" s="153">
        <f>IF(ISERROR('[4]Récolte_N'!$F$10)=TRUE,"",'[4]Récolte_N'!$F$10)</f>
        <v>1530</v>
      </c>
      <c r="O15" s="153">
        <f t="shared" si="1"/>
        <v>53</v>
      </c>
      <c r="P15" s="154">
        <f>IF(ISERROR('[4]Récolte_N'!$H$10)=TRUE,"",'[4]Récolte_N'!$H$10)</f>
        <v>8109</v>
      </c>
      <c r="Q15" s="225">
        <f>'[21]SE'!$AI171</f>
        <v>4896.1</v>
      </c>
    </row>
    <row r="16" spans="1:17" ht="13.5" customHeight="1">
      <c r="A16" s="23">
        <v>19136</v>
      </c>
      <c r="B16" s="161" t="s">
        <v>10</v>
      </c>
      <c r="C16" s="153">
        <f>IF(ISERROR('[55]Récolte_N'!$F$10)=TRUE,"",'[55]Récolte_N'!$F$10)</f>
        <v>100</v>
      </c>
      <c r="D16" s="153">
        <f t="shared" si="0"/>
        <v>70</v>
      </c>
      <c r="E16" s="154">
        <f>IF(ISERROR('[55]Récolte_N'!$H$10)=TRUE,"",'[55]Récolte_N'!$H$10)</f>
        <v>700</v>
      </c>
      <c r="F16" s="163">
        <f t="shared" si="4"/>
        <v>760</v>
      </c>
      <c r="G16" s="225">
        <f>IF(ISERROR('[55]Récolte_N'!$I$10)=TRUE,"",'[55]Récolte_N'!$I$10)</f>
        <v>1000</v>
      </c>
      <c r="H16" s="226">
        <f t="shared" si="5"/>
        <v>838.7</v>
      </c>
      <c r="I16" s="156">
        <f>IF(OR(H16=0,H16=""),"",(G16/H16)-1)</f>
        <v>0.1923214498628829</v>
      </c>
      <c r="J16" s="157">
        <f t="shared" si="2"/>
        <v>-300</v>
      </c>
      <c r="K16" s="165">
        <f t="shared" si="6"/>
        <v>-78.70000000000005</v>
      </c>
      <c r="L16" s="159"/>
      <c r="M16" s="129" t="s">
        <v>10</v>
      </c>
      <c r="N16" s="153">
        <f>IF(ISERROR('[5]Récolte_N'!$F$10)=TRUE,"",'[5]Récolte_N'!$F$10)</f>
        <v>100</v>
      </c>
      <c r="O16" s="153">
        <f t="shared" si="1"/>
        <v>76</v>
      </c>
      <c r="P16" s="154">
        <f>IF(ISERROR('[5]Récolte_N'!$H$10)=TRUE,"",'[5]Récolte_N'!$H$10)</f>
        <v>760</v>
      </c>
      <c r="Q16" s="225">
        <f>'[21]SE'!$AI172</f>
        <v>838.7</v>
      </c>
    </row>
    <row r="17" spans="1:17" ht="13.5" customHeight="1">
      <c r="A17" s="23">
        <v>1790</v>
      </c>
      <c r="B17" s="161" t="s">
        <v>11</v>
      </c>
      <c r="C17" s="153">
        <f>IF(ISERROR('[56]Récolte_N'!$F$10)=TRUE,"",'[56]Récolte_N'!$F$10)</f>
        <v>600</v>
      </c>
      <c r="D17" s="153">
        <f t="shared" si="0"/>
        <v>63.33333333333333</v>
      </c>
      <c r="E17" s="154">
        <f>IF(ISERROR('[56]Récolte_N'!$H$10)=TRUE,"",'[56]Récolte_N'!$H$10)</f>
        <v>3800</v>
      </c>
      <c r="F17" s="163">
        <f t="shared" si="4"/>
        <v>3760</v>
      </c>
      <c r="G17" s="225">
        <f>IF(ISERROR('[56]Récolte_N'!$I$10)=TRUE,"",'[56]Récolte_N'!$I$10)</f>
        <v>3000</v>
      </c>
      <c r="H17" s="226">
        <f t="shared" si="5"/>
        <v>2913.2</v>
      </c>
      <c r="I17" s="156">
        <f t="shared" si="3"/>
        <v>0.029795413977756535</v>
      </c>
      <c r="J17" s="157">
        <f t="shared" si="2"/>
        <v>800</v>
      </c>
      <c r="K17" s="165">
        <f t="shared" si="6"/>
        <v>846.8000000000002</v>
      </c>
      <c r="L17" s="159"/>
      <c r="M17" s="129" t="s">
        <v>11</v>
      </c>
      <c r="N17" s="153">
        <f>IF(ISERROR('[6]Récolte_N'!$F$10)=TRUE,"",'[6]Récolte_N'!$F$10)</f>
        <v>580</v>
      </c>
      <c r="O17" s="153">
        <f t="shared" si="1"/>
        <v>64.82758620689654</v>
      </c>
      <c r="P17" s="154">
        <f>IF(ISERROR('[6]Récolte_N'!$H$10)=TRUE,"",'[6]Récolte_N'!$H$10)</f>
        <v>3760</v>
      </c>
      <c r="Q17" s="225">
        <f>'[21]SE'!$AI173</f>
        <v>2913.2</v>
      </c>
    </row>
    <row r="18" spans="1:17" ht="13.5" customHeight="1">
      <c r="A18" s="23" t="s">
        <v>13</v>
      </c>
      <c r="B18" s="161" t="s">
        <v>12</v>
      </c>
      <c r="C18" s="153">
        <f>IF(ISERROR('[57]Récolte_N'!$F$10)=TRUE,"",'[57]Récolte_N'!$F$10)</f>
        <v>3125</v>
      </c>
      <c r="D18" s="153">
        <f t="shared" si="0"/>
        <v>41.760000000000005</v>
      </c>
      <c r="E18" s="154">
        <f>IF(ISERROR('[57]Récolte_N'!$H$10)=TRUE,"",'[57]Récolte_N'!$H$10)</f>
        <v>13050</v>
      </c>
      <c r="F18" s="163">
        <f t="shared" si="4"/>
        <v>16050</v>
      </c>
      <c r="G18" s="225">
        <f>IF(ISERROR('[57]Récolte_N'!$I$10)=TRUE,"",'[57]Récolte_N'!$I$10)</f>
        <v>3500</v>
      </c>
      <c r="H18" s="226">
        <f t="shared" si="5"/>
        <v>5023</v>
      </c>
      <c r="I18" s="156">
        <f t="shared" si="3"/>
        <v>-0.3032052558232132</v>
      </c>
      <c r="J18" s="157">
        <f t="shared" si="2"/>
        <v>9550</v>
      </c>
      <c r="K18" s="165">
        <f t="shared" si="6"/>
        <v>11027</v>
      </c>
      <c r="L18" s="159"/>
      <c r="M18" s="129" t="s">
        <v>12</v>
      </c>
      <c r="N18" s="153">
        <f>IF(ISERROR('[7]Récolte_N'!$F$10)=TRUE,"",'[7]Récolte_N'!$F$10)</f>
        <v>3550</v>
      </c>
      <c r="O18" s="153">
        <f t="shared" si="1"/>
        <v>45.2112676056338</v>
      </c>
      <c r="P18" s="154">
        <f>IF(ISERROR('[7]Récolte_N'!$H$10)=TRUE,"",'[7]Récolte_N'!$H$10)</f>
        <v>16050</v>
      </c>
      <c r="Q18" s="225">
        <f>'[21]SE'!$AI174</f>
        <v>5023</v>
      </c>
    </row>
    <row r="19" spans="1:17" ht="13.5" customHeight="1">
      <c r="A19" s="23" t="s">
        <v>13</v>
      </c>
      <c r="B19" s="161" t="s">
        <v>14</v>
      </c>
      <c r="C19" s="153">
        <f>IF(ISERROR('[58]Récolte_N'!$F$10)=TRUE,"",'[58]Récolte_N'!$F$10)</f>
        <v>335</v>
      </c>
      <c r="D19" s="153">
        <f t="shared" si="0"/>
        <v>30.597014925373138</v>
      </c>
      <c r="E19" s="154">
        <f>IF(ISERROR('[58]Récolte_N'!$H$10)=TRUE,"",'[58]Récolte_N'!$H$10)</f>
        <v>1025</v>
      </c>
      <c r="F19" s="163">
        <f t="shared" si="4"/>
        <v>1230</v>
      </c>
      <c r="G19" s="225">
        <f>IF(ISERROR('[58]Récolte_N'!$I$10)=TRUE,"",'[58]Récolte_N'!$I$10)</f>
        <v>350</v>
      </c>
      <c r="H19" s="226">
        <f t="shared" si="5"/>
        <v>533.4</v>
      </c>
      <c r="I19" s="156">
        <f>IF(OR(H19=0,H19=""),"",(G19/H19)-1)</f>
        <v>-0.3438320209973753</v>
      </c>
      <c r="J19" s="157">
        <f t="shared" si="2"/>
        <v>675</v>
      </c>
      <c r="K19" s="165">
        <f t="shared" si="6"/>
        <v>696.6</v>
      </c>
      <c r="L19" s="159"/>
      <c r="M19" s="129" t="s">
        <v>14</v>
      </c>
      <c r="N19" s="153">
        <f>IF(ISERROR('[8]Récolte_N'!$F$10)=TRUE,"",'[8]Récolte_N'!$F$10)</f>
        <v>410</v>
      </c>
      <c r="O19" s="153">
        <f t="shared" si="1"/>
        <v>30</v>
      </c>
      <c r="P19" s="154">
        <f>IF(ISERROR('[8]Récolte_N'!$H$10)=TRUE,"",'[8]Récolte_N'!$H$10)</f>
        <v>1230</v>
      </c>
      <c r="Q19" s="225">
        <f>'[21]SE'!$AI175</f>
        <v>533.4</v>
      </c>
    </row>
    <row r="20" spans="1:17" ht="13.5" customHeight="1">
      <c r="A20" s="23" t="s">
        <v>13</v>
      </c>
      <c r="B20" s="161" t="s">
        <v>27</v>
      </c>
      <c r="C20" s="153">
        <f>IF(ISERROR('[59]Récolte_N'!$F$10)=TRUE,"",'[59]Récolte_N'!$F$10)</f>
        <v>280</v>
      </c>
      <c r="D20" s="153">
        <f>IF(OR(C20="",C20=0),"",(E20/C20)*10)</f>
        <v>45.357142857142854</v>
      </c>
      <c r="E20" s="154">
        <f>IF(ISERROR('[59]Récolte_N'!$H$10)=TRUE,"",'[59]Récolte_N'!$H$10)</f>
        <v>1270</v>
      </c>
      <c r="F20" s="163">
        <f t="shared" si="4"/>
        <v>1080</v>
      </c>
      <c r="G20" s="225">
        <f>IF(ISERROR('[59]Récolte_N'!$I$10)=TRUE,"",'[59]Récolte_N'!$I$10)</f>
        <v>1205</v>
      </c>
      <c r="H20" s="226">
        <f t="shared" si="5"/>
        <v>844.6</v>
      </c>
      <c r="I20" s="156">
        <f>IF(OR(H20=0,H20=""),"",(G20/H20)-1)</f>
        <v>0.426710869050438</v>
      </c>
      <c r="J20" s="157">
        <f t="shared" si="2"/>
        <v>65</v>
      </c>
      <c r="K20" s="165">
        <f t="shared" si="6"/>
        <v>235.39999999999998</v>
      </c>
      <c r="L20" s="159"/>
      <c r="M20" s="129" t="s">
        <v>27</v>
      </c>
      <c r="N20" s="153">
        <f>IF(ISERROR('[9]Récolte_N'!$F$10)=TRUE,"",'[9]Récolte_N'!$F$10)</f>
        <v>240</v>
      </c>
      <c r="O20" s="153">
        <f>IF(OR(N20="",N20=0),"",(P20/N20)*10)</f>
        <v>45</v>
      </c>
      <c r="P20" s="154">
        <f>IF(ISERROR('[9]Récolte_N'!$H$10)=TRUE,"",'[9]Récolte_N'!$H$10)</f>
        <v>1080</v>
      </c>
      <c r="Q20" s="225">
        <f>'[21]SE'!$AI176</f>
        <v>844.6</v>
      </c>
    </row>
    <row r="21" spans="1:17" ht="13.5" customHeight="1">
      <c r="A21" s="23" t="s">
        <v>13</v>
      </c>
      <c r="B21" s="161" t="s">
        <v>15</v>
      </c>
      <c r="C21" s="153">
        <f>IF(ISERROR('[60]Récolte_N'!$F$10)=TRUE,"",'[60]Récolte_N'!$F$10)</f>
        <v>430</v>
      </c>
      <c r="D21" s="153">
        <f>IF(OR(C21="",C21=0),"",(E21/C21)*10)</f>
        <v>44.18604651162791</v>
      </c>
      <c r="E21" s="154">
        <f>IF(ISERROR('[60]Récolte_N'!$H$10)=TRUE,"",'[60]Récolte_N'!$H$10)</f>
        <v>1900</v>
      </c>
      <c r="F21" s="163">
        <f t="shared" si="4"/>
        <v>4250</v>
      </c>
      <c r="G21" s="225">
        <f>IF(ISERROR('[60]Récolte_N'!$I$10)=TRUE,"",'[60]Récolte_N'!$I$10)</f>
        <v>1000</v>
      </c>
      <c r="H21" s="226">
        <f t="shared" si="5"/>
        <v>1089.4</v>
      </c>
      <c r="I21" s="156">
        <f t="shared" si="3"/>
        <v>-0.08206352120433269</v>
      </c>
      <c r="J21" s="157">
        <f t="shared" si="2"/>
        <v>900</v>
      </c>
      <c r="K21" s="165">
        <f t="shared" si="6"/>
        <v>3160.6</v>
      </c>
      <c r="L21" s="159"/>
      <c r="M21" s="129" t="s">
        <v>15</v>
      </c>
      <c r="N21" s="153">
        <f>IF(ISERROR('[10]Récolte_N'!$F$10)=TRUE,"",'[10]Récolte_N'!$F$10)</f>
        <v>850</v>
      </c>
      <c r="O21" s="153">
        <f>IF(OR(N21="",N21=0),"",(P21/N21)*10)</f>
        <v>50</v>
      </c>
      <c r="P21" s="154">
        <f>IF(ISERROR('[10]Récolte_N'!$H$10)=TRUE,"",'[10]Récolte_N'!$H$10)</f>
        <v>4250</v>
      </c>
      <c r="Q21" s="225">
        <f>'[21]SE'!$AI177</f>
        <v>1089.4</v>
      </c>
    </row>
    <row r="22" spans="1:17" ht="13.5" customHeight="1">
      <c r="A22" s="23" t="s">
        <v>13</v>
      </c>
      <c r="B22" s="161" t="s">
        <v>29</v>
      </c>
      <c r="C22" s="153">
        <f>IF(ISERROR('[61]Récolte_N'!$F$10)=TRUE,"",'[61]Récolte_N'!$F$10)</f>
        <v>180</v>
      </c>
      <c r="D22" s="153">
        <f>IF(OR(C22="",C22=0),"",(E22/C22)*10)</f>
        <v>44.44444444444444</v>
      </c>
      <c r="E22" s="154">
        <f>IF(ISERROR('[61]Récolte_N'!$H$10)=TRUE,"",'[61]Récolte_N'!$H$10)</f>
        <v>800</v>
      </c>
      <c r="F22" s="163">
        <f t="shared" si="4"/>
        <v>1035</v>
      </c>
      <c r="G22" s="225">
        <f>IF(ISERROR('[61]Récolte_N'!$I$10)=TRUE,"",'[61]Récolte_N'!$I$10)</f>
        <v>350</v>
      </c>
      <c r="H22" s="226">
        <f t="shared" si="5"/>
        <v>596</v>
      </c>
      <c r="I22" s="156">
        <f t="shared" si="3"/>
        <v>-0.412751677852349</v>
      </c>
      <c r="J22" s="157">
        <f t="shared" si="2"/>
        <v>450</v>
      </c>
      <c r="K22" s="165">
        <f t="shared" si="6"/>
        <v>439</v>
      </c>
      <c r="L22" s="159"/>
      <c r="M22" s="129" t="s">
        <v>29</v>
      </c>
      <c r="N22" s="153">
        <f>IF(ISERROR('[11]Récolte_N'!$F$10)=TRUE,"",'[11]Récolte_N'!$F$10)</f>
        <v>230</v>
      </c>
      <c r="O22" s="153">
        <f>IF(OR(N22="",N22=0),"",(P22/N22)*10)</f>
        <v>45</v>
      </c>
      <c r="P22" s="154">
        <f>IF(ISERROR('[11]Récolte_N'!$H$10)=TRUE,"",'[11]Récolte_N'!$H$10)</f>
        <v>1035</v>
      </c>
      <c r="Q22" s="225">
        <f>'[21]SE'!$AI178</f>
        <v>596</v>
      </c>
    </row>
    <row r="23" spans="1:17" ht="13.5" customHeight="1">
      <c r="A23" s="23" t="s">
        <v>13</v>
      </c>
      <c r="B23" s="161" t="s">
        <v>16</v>
      </c>
      <c r="C23" s="153">
        <f>IF(ISERROR('[62]Récolte_N'!$F$10)=TRUE,"",'[62]Récolte_N'!$F$10)</f>
        <v>300</v>
      </c>
      <c r="D23" s="153">
        <f t="shared" si="0"/>
        <v>45.68333333333334</v>
      </c>
      <c r="E23" s="154">
        <f>IF(ISERROR('[62]Récolte_N'!$H$10)=TRUE,"",'[62]Récolte_N'!$H$10)</f>
        <v>1370.5</v>
      </c>
      <c r="F23" s="163">
        <f t="shared" si="4"/>
        <v>958.4</v>
      </c>
      <c r="G23" s="225">
        <f>IF(ISERROR('[62]Récolte_N'!$I$10)=TRUE,"",'[62]Récolte_N'!$I$10)</f>
        <v>814</v>
      </c>
      <c r="H23" s="226">
        <f t="shared" si="5"/>
        <v>250</v>
      </c>
      <c r="I23" s="156">
        <f t="shared" si="3"/>
        <v>2.256</v>
      </c>
      <c r="J23" s="157">
        <f t="shared" si="2"/>
        <v>556.5</v>
      </c>
      <c r="K23" s="165">
        <f t="shared" si="6"/>
        <v>708.4</v>
      </c>
      <c r="L23" s="159"/>
      <c r="M23" s="129" t="s">
        <v>16</v>
      </c>
      <c r="N23" s="153">
        <f>IF(ISERROR('[12]Récolte_N'!$F$10)=TRUE,"",'[12]Récolte_N'!$F$10)</f>
        <v>219</v>
      </c>
      <c r="O23" s="153">
        <f aca="true" t="shared" si="7" ref="O23:O31">IF(OR(N23="",N23=0),"",(P23/N23)*10)</f>
        <v>43.762557077625566</v>
      </c>
      <c r="P23" s="154">
        <f>IF(ISERROR('[12]Récolte_N'!$H$10)=TRUE,"",'[12]Récolte_N'!$H$10)</f>
        <v>958.4</v>
      </c>
      <c r="Q23" s="225">
        <f>'[21]SE'!$AI179</f>
        <v>250</v>
      </c>
    </row>
    <row r="24" spans="1:17" ht="13.5" customHeight="1">
      <c r="A24" s="23" t="s">
        <v>13</v>
      </c>
      <c r="B24" s="161" t="s">
        <v>17</v>
      </c>
      <c r="C24" s="153">
        <f>IF(ISERROR('[63]Récolte_N'!$F$10)=TRUE,"",'[63]Récolte_N'!$F$10)</f>
        <v>1175</v>
      </c>
      <c r="D24" s="153">
        <f t="shared" si="0"/>
        <v>55.319148936170215</v>
      </c>
      <c r="E24" s="154">
        <f>IF(ISERROR('[63]Récolte_N'!$H$10)=TRUE,"",'[63]Récolte_N'!$H$10)</f>
        <v>6500</v>
      </c>
      <c r="F24" s="163">
        <f t="shared" si="4"/>
        <v>4150</v>
      </c>
      <c r="G24" s="225">
        <f>IF(ISERROR('[63]Récolte_N'!$I$10)=TRUE,"",'[63]Récolte_N'!$I$10)</f>
        <v>4000</v>
      </c>
      <c r="H24" s="226">
        <f t="shared" si="5"/>
        <v>2890</v>
      </c>
      <c r="I24" s="156">
        <f t="shared" si="3"/>
        <v>0.38408304498269885</v>
      </c>
      <c r="J24" s="157">
        <f t="shared" si="2"/>
        <v>2500</v>
      </c>
      <c r="K24" s="165">
        <f t="shared" si="6"/>
        <v>1260</v>
      </c>
      <c r="L24" s="159"/>
      <c r="M24" s="129" t="s">
        <v>17</v>
      </c>
      <c r="N24" s="153">
        <f>IF(ISERROR('[13]Récolte_N'!$F$10)=TRUE,"",'[13]Récolte_N'!$F$10)</f>
        <v>765</v>
      </c>
      <c r="O24" s="153">
        <f t="shared" si="7"/>
        <v>54.2483660130719</v>
      </c>
      <c r="P24" s="154">
        <f>IF(ISERROR('[13]Récolte_N'!$H$10)=TRUE,"",'[13]Récolte_N'!$H$10)</f>
        <v>4150</v>
      </c>
      <c r="Q24" s="225">
        <f>'[21]SE'!$AI180</f>
        <v>2890</v>
      </c>
    </row>
    <row r="25" spans="1:17" ht="13.5" customHeight="1">
      <c r="A25" s="23" t="s">
        <v>13</v>
      </c>
      <c r="B25" s="161" t="s">
        <v>18</v>
      </c>
      <c r="C25" s="153">
        <f>IF(ISERROR('[64]Récolte_N'!$F$10)=TRUE,"",'[64]Récolte_N'!$F$10)</f>
        <v>6800</v>
      </c>
      <c r="D25" s="153">
        <f t="shared" si="0"/>
        <v>58.82352941176471</v>
      </c>
      <c r="E25" s="154">
        <f>IF(ISERROR('[64]Récolte_N'!$H$10)=TRUE,"",'[64]Récolte_N'!$H$10)</f>
        <v>40000</v>
      </c>
      <c r="F25" s="163">
        <f t="shared" si="4"/>
        <v>45000</v>
      </c>
      <c r="G25" s="225">
        <f>IF(ISERROR('[64]Récolte_N'!$I$10)=TRUE,"",'[64]Récolte_N'!$I$10)</f>
        <v>24000</v>
      </c>
      <c r="H25" s="226">
        <f t="shared" si="5"/>
        <v>24438</v>
      </c>
      <c r="I25" s="156">
        <f t="shared" si="3"/>
        <v>-0.017922906948195427</v>
      </c>
      <c r="J25" s="157">
        <f t="shared" si="2"/>
        <v>16000</v>
      </c>
      <c r="K25" s="165">
        <f t="shared" si="6"/>
        <v>20562</v>
      </c>
      <c r="L25" s="159"/>
      <c r="M25" s="129" t="s">
        <v>18</v>
      </c>
      <c r="N25" s="153">
        <f>IF(ISERROR('[14]Récolte_N'!$F$10)=TRUE,"",'[14]Récolte_N'!$F$10)</f>
        <v>7700</v>
      </c>
      <c r="O25" s="153">
        <f t="shared" si="7"/>
        <v>58.44155844155844</v>
      </c>
      <c r="P25" s="154">
        <f>IF(ISERROR('[14]Récolte_N'!$H$10)=TRUE,"",'[14]Récolte_N'!$H$10)</f>
        <v>45000</v>
      </c>
      <c r="Q25" s="225">
        <f>'[21]SE'!$AI181</f>
        <v>24438</v>
      </c>
    </row>
    <row r="26" spans="1:17" ht="13.5" customHeight="1">
      <c r="A26" s="23" t="s">
        <v>13</v>
      </c>
      <c r="B26" s="161" t="s">
        <v>19</v>
      </c>
      <c r="C26" s="153">
        <f>IF(ISERROR('[65]Récolte_N'!$F$10)=TRUE,"",'[65]Récolte_N'!$F$10)</f>
        <v>360</v>
      </c>
      <c r="D26" s="153">
        <f t="shared" si="0"/>
        <v>65</v>
      </c>
      <c r="E26" s="154">
        <f>IF(ISERROR('[65]Récolte_N'!$H$10)=TRUE,"",'[65]Récolte_N'!$H$10)</f>
        <v>2340</v>
      </c>
      <c r="F26" s="163">
        <f t="shared" si="4"/>
        <v>2470</v>
      </c>
      <c r="G26" s="225">
        <f>IF(ISERROR('[65]Récolte_N'!$I$10)=TRUE,"",'[65]Récolte_N'!$I$10)</f>
        <v>2000</v>
      </c>
      <c r="H26" s="226">
        <f t="shared" si="5"/>
        <v>1682.4</v>
      </c>
      <c r="I26" s="156">
        <f t="shared" si="3"/>
        <v>0.18877793628150252</v>
      </c>
      <c r="J26" s="157">
        <f t="shared" si="2"/>
        <v>340</v>
      </c>
      <c r="K26" s="165">
        <f t="shared" si="6"/>
        <v>787.5999999999999</v>
      </c>
      <c r="L26" s="159"/>
      <c r="M26" s="129" t="s">
        <v>19</v>
      </c>
      <c r="N26" s="153">
        <f>IF(ISERROR('[15]Récolte_N'!$F$10)=TRUE,"",'[15]Récolte_N'!$F$10)</f>
        <v>380</v>
      </c>
      <c r="O26" s="153">
        <f t="shared" si="7"/>
        <v>65</v>
      </c>
      <c r="P26" s="154">
        <f>IF(ISERROR('[15]Récolte_N'!$H$10)=TRUE,"",'[15]Récolte_N'!$H$10)</f>
        <v>2470</v>
      </c>
      <c r="Q26" s="225">
        <f>'[21]SE'!$AI182</f>
        <v>1682.4</v>
      </c>
    </row>
    <row r="27" spans="1:17" ht="13.5" customHeight="1">
      <c r="A27" s="23" t="s">
        <v>13</v>
      </c>
      <c r="B27" s="161" t="s">
        <v>20</v>
      </c>
      <c r="C27" s="153">
        <f>IF(ISERROR('[66]Récolte_N'!$F$10)=TRUE,"",'[66]Récolte_N'!$F$10)</f>
        <v>655</v>
      </c>
      <c r="D27" s="153">
        <f t="shared" si="0"/>
        <v>50</v>
      </c>
      <c r="E27" s="154">
        <f>IF(ISERROR('[66]Récolte_N'!$H$10)=TRUE,"",'[66]Récolte_N'!$H$10)</f>
        <v>3275</v>
      </c>
      <c r="F27" s="163">
        <f t="shared" si="4"/>
        <v>3507</v>
      </c>
      <c r="G27" s="225">
        <f>IF(ISERROR('[66]Récolte_N'!$I$10)=TRUE,"",'[66]Récolte_N'!$I$10)</f>
        <v>1280</v>
      </c>
      <c r="H27" s="226">
        <f t="shared" si="5"/>
        <v>976.1</v>
      </c>
      <c r="I27" s="156">
        <f t="shared" si="3"/>
        <v>0.3113410511218113</v>
      </c>
      <c r="J27" s="157">
        <f t="shared" si="2"/>
        <v>1995</v>
      </c>
      <c r="K27" s="165">
        <f t="shared" si="6"/>
        <v>2530.9</v>
      </c>
      <c r="L27" s="159"/>
      <c r="M27" s="129" t="s">
        <v>20</v>
      </c>
      <c r="N27" s="153">
        <f>IF(ISERROR('[16]Récolte_N'!$F$10)=TRUE,"",'[16]Récolte_N'!$F$10)</f>
        <v>625</v>
      </c>
      <c r="O27" s="153">
        <f t="shared" si="7"/>
        <v>56.112</v>
      </c>
      <c r="P27" s="154">
        <f>IF(ISERROR('[16]Récolte_N'!$H$10)=TRUE,"",'[16]Récolte_N'!$H$10)</f>
        <v>3507</v>
      </c>
      <c r="Q27" s="225">
        <f>'[21]SE'!$AI183</f>
        <v>976.1</v>
      </c>
    </row>
    <row r="28" spans="1:17" ht="13.5" customHeight="1">
      <c r="A28" s="23" t="s">
        <v>13</v>
      </c>
      <c r="B28" s="161" t="s">
        <v>21</v>
      </c>
      <c r="C28" s="153">
        <f>IF(ISERROR('[67]Récolte_N'!$F$10)=TRUE,"",'[67]Récolte_N'!$F$10)</f>
        <v>62</v>
      </c>
      <c r="D28" s="153">
        <f t="shared" si="0"/>
        <v>70</v>
      </c>
      <c r="E28" s="154">
        <f>IF(ISERROR('[67]Récolte_N'!$H$10)=TRUE,"",'[67]Récolte_N'!$H$10)</f>
        <v>434</v>
      </c>
      <c r="F28" s="163">
        <f t="shared" si="4"/>
        <v>425</v>
      </c>
      <c r="G28" s="225">
        <f>IF(ISERROR('[67]Récolte_N'!$I$10)=TRUE,"",'[67]Récolte_N'!$I$10)</f>
        <v>430</v>
      </c>
      <c r="H28" s="226">
        <f t="shared" si="5"/>
        <v>349.5</v>
      </c>
      <c r="I28" s="156">
        <f t="shared" si="3"/>
        <v>0.23032904148783984</v>
      </c>
      <c r="J28" s="157">
        <f t="shared" si="2"/>
        <v>4</v>
      </c>
      <c r="K28" s="165">
        <f t="shared" si="6"/>
        <v>75.5</v>
      </c>
      <c r="L28" s="159"/>
      <c r="M28" s="129" t="s">
        <v>21</v>
      </c>
      <c r="N28" s="153">
        <f>IF(ISERROR('[17]Récolte_N'!$F$10)=TRUE,"",'[17]Récolte_N'!$F$10)</f>
        <v>85</v>
      </c>
      <c r="O28" s="153">
        <f t="shared" si="7"/>
        <v>50</v>
      </c>
      <c r="P28" s="154">
        <f>IF(ISERROR('[17]Récolte_N'!$H$10)=TRUE,"",'[17]Récolte_N'!$H$10)</f>
        <v>425</v>
      </c>
      <c r="Q28" s="225">
        <f>'[21]SE'!$AI184</f>
        <v>349.5</v>
      </c>
    </row>
    <row r="29" spans="2:17" ht="12.75">
      <c r="B29" s="161" t="s">
        <v>30</v>
      </c>
      <c r="C29" s="153">
        <f>IF(ISERROR('[68]Récolte_N'!$F$10)=TRUE,"",'[68]Récolte_N'!$F$10)</f>
        <v>265</v>
      </c>
      <c r="D29" s="153">
        <f t="shared" si="0"/>
        <v>56.22641509433962</v>
      </c>
      <c r="E29" s="154">
        <f>IF(ISERROR('[68]Récolte_N'!$H$10)=TRUE,"",'[68]Récolte_N'!$H$10)</f>
        <v>1490</v>
      </c>
      <c r="F29" s="163">
        <f t="shared" si="4"/>
        <v>1525</v>
      </c>
      <c r="G29" s="225">
        <f>IF(ISERROR('[68]Récolte_N'!$I$10)=TRUE,"",'[68]Récolte_N'!$I$10)</f>
        <v>945</v>
      </c>
      <c r="H29" s="226">
        <f t="shared" si="5"/>
        <v>588.6</v>
      </c>
      <c r="I29" s="156">
        <f>IF(OR(H29=0,H29=""),"",(G29/H29)-1)</f>
        <v>0.6055045871559632</v>
      </c>
      <c r="J29" s="157">
        <f t="shared" si="2"/>
        <v>545</v>
      </c>
      <c r="K29" s="165">
        <f t="shared" si="6"/>
        <v>936.4</v>
      </c>
      <c r="M29" s="129" t="s">
        <v>30</v>
      </c>
      <c r="N29" s="153">
        <f>IF(ISERROR('[18]Récolte_N'!$F$10)=TRUE,"",'[18]Récolte_N'!$F$10)</f>
        <v>300</v>
      </c>
      <c r="O29" s="153">
        <f t="shared" si="7"/>
        <v>50.83333333333333</v>
      </c>
      <c r="P29" s="154">
        <f>IF(ISERROR('[18]Récolte_N'!$H$10)=TRUE,"",'[18]Récolte_N'!$H$10)</f>
        <v>1525</v>
      </c>
      <c r="Q29" s="225">
        <f>'[21]SE'!$AI185</f>
        <v>588.6</v>
      </c>
    </row>
    <row r="30" spans="2:17" ht="12.75">
      <c r="B30" s="161" t="s">
        <v>22</v>
      </c>
      <c r="C30" s="153">
        <f>IF(ISERROR('[69]Récolte_N'!$F$10)=TRUE,"",'[69]Récolte_N'!$F$10)</f>
        <v>1155</v>
      </c>
      <c r="D30" s="153">
        <f t="shared" si="0"/>
        <v>38.26839826839827</v>
      </c>
      <c r="E30" s="154">
        <f>IF(ISERROR('[69]Récolte_N'!$H$10)=TRUE,"",'[69]Récolte_N'!$H$10)</f>
        <v>4420</v>
      </c>
      <c r="F30" s="163">
        <f t="shared" si="4"/>
        <v>5348</v>
      </c>
      <c r="G30" s="225">
        <f>IF(ISERROR('[69]Récolte_N'!$I$10)=TRUE,"",'[69]Récolte_N'!$I$10)</f>
        <v>2000</v>
      </c>
      <c r="H30" s="226">
        <f t="shared" si="5"/>
        <v>1382.8</v>
      </c>
      <c r="I30" s="156">
        <f t="shared" si="3"/>
        <v>0.4463407578825571</v>
      </c>
      <c r="J30" s="157">
        <f t="shared" si="2"/>
        <v>2420</v>
      </c>
      <c r="K30" s="165">
        <f t="shared" si="6"/>
        <v>3965.2</v>
      </c>
      <c r="L30" s="29"/>
      <c r="M30" s="129" t="s">
        <v>22</v>
      </c>
      <c r="N30" s="153">
        <f>IF(ISERROR('[19]Récolte_N'!$F$10)=TRUE,"",'[19]Récolte_N'!$F$10)</f>
        <v>1387</v>
      </c>
      <c r="O30" s="153">
        <f t="shared" si="7"/>
        <v>38.55803893294881</v>
      </c>
      <c r="P30" s="154">
        <f>IF(ISERROR('[19]Récolte_N'!$H$10)=TRUE,"",'[19]Récolte_N'!$H$10)</f>
        <v>5348</v>
      </c>
      <c r="Q30" s="225">
        <f>'[21]SE'!$AI186</f>
        <v>1382.8</v>
      </c>
    </row>
    <row r="31" spans="2:17" ht="12.75">
      <c r="B31" s="161" t="s">
        <v>23</v>
      </c>
      <c r="C31" s="153">
        <f>IF(ISERROR('[70]Récolte_N'!$F$10)=TRUE,"",'[70]Récolte_N'!$F$10)</f>
        <v>1600</v>
      </c>
      <c r="D31" s="153">
        <f t="shared" si="0"/>
        <v>34</v>
      </c>
      <c r="E31" s="154">
        <f>IF(ISERROR('[70]Récolte_N'!$H$10)=TRUE,"",'[70]Récolte_N'!$H$10)</f>
        <v>5440</v>
      </c>
      <c r="F31" s="154">
        <f>P31</f>
        <v>6572</v>
      </c>
      <c r="G31" s="225">
        <f>IF(ISERROR('[70]Récolte_N'!$I$10)=TRUE,"",'[70]Récolte_N'!$I$10)</f>
        <v>450</v>
      </c>
      <c r="H31" s="225">
        <f>Q31</f>
        <v>421.8</v>
      </c>
      <c r="I31" s="156">
        <f t="shared" si="3"/>
        <v>0.06685633001422464</v>
      </c>
      <c r="J31" s="157">
        <f t="shared" si="2"/>
        <v>4990</v>
      </c>
      <c r="K31" s="158">
        <f>P31-H31</f>
        <v>6150.2</v>
      </c>
      <c r="M31" s="129" t="s">
        <v>23</v>
      </c>
      <c r="N31" s="153">
        <f>IF(ISERROR('[20]Récolte_N'!$F$10)=TRUE,"",'[20]Récolte_N'!$F$10)</f>
        <v>1900</v>
      </c>
      <c r="O31" s="153">
        <f t="shared" si="7"/>
        <v>34.589473684210525</v>
      </c>
      <c r="P31" s="154">
        <f>IF(ISERROR('[20]Récolte_N'!$H$10)=TRUE,"",'[20]Récolte_N'!$H$10)</f>
        <v>6572</v>
      </c>
      <c r="Q31" s="225">
        <f>'[21]SE'!$AI187</f>
        <v>421.8</v>
      </c>
    </row>
    <row r="32" spans="2:17" ht="12.75">
      <c r="B32" s="121"/>
      <c r="C32" s="167"/>
      <c r="D32" s="167"/>
      <c r="E32" s="54"/>
      <c r="F32" s="168"/>
      <c r="G32" s="169"/>
      <c r="H32" s="60"/>
      <c r="I32" s="170"/>
      <c r="J32" s="171"/>
      <c r="K32" s="172"/>
      <c r="M32" s="129"/>
      <c r="N32" s="173"/>
      <c r="O32" s="173"/>
      <c r="P32" s="173"/>
      <c r="Q32" s="227"/>
    </row>
    <row r="33" spans="2:17" ht="15.75" thickBot="1">
      <c r="B33" s="174" t="s">
        <v>24</v>
      </c>
      <c r="C33" s="175">
        <f>IF(SUM(C12:C31)=0,"",SUM(C12:C31))</f>
        <v>26122</v>
      </c>
      <c r="D33" s="175">
        <f>IF(OR(C33="",C33=0),"",(E33/C33)*10)</f>
        <v>48.938251282443915</v>
      </c>
      <c r="E33" s="175">
        <f>IF(SUM(E12:E31)=0,"",SUM(E12:E31))</f>
        <v>127836.5</v>
      </c>
      <c r="F33" s="176">
        <f>IF(SUM(F12:F31)=0,"",SUM(F12:F31))</f>
        <v>145309.4</v>
      </c>
      <c r="G33" s="177">
        <f>IF(SUM(G12:G31)=0,"",SUM(G12:G31))</f>
        <v>61419</v>
      </c>
      <c r="H33" s="178">
        <f>IF(SUM(H12:H31)=0,"",SUM(H12:H31))</f>
        <v>61347.80000000001</v>
      </c>
      <c r="I33" s="179">
        <f>IF(OR(G33=0,G33=""),"",(G33/H33)-1)</f>
        <v>0.0011605958159868202</v>
      </c>
      <c r="J33" s="180">
        <f>SUM(J12:J31)</f>
        <v>66417.5</v>
      </c>
      <c r="K33" s="181">
        <f>SUM(K12:K31)</f>
        <v>83961.59999999999</v>
      </c>
      <c r="M33" s="182" t="s">
        <v>24</v>
      </c>
      <c r="N33" s="183">
        <f>IF(SUM(N12:N31)=0,"",SUM(N12:N31))</f>
        <v>29501</v>
      </c>
      <c r="O33" s="183">
        <f>IF(OR(N33="",N33=0),"",(P33/N33)*10)</f>
        <v>49.25575404223586</v>
      </c>
      <c r="P33" s="180">
        <f>IF(SUM(P12:P31)=0,"",SUM(P12:P31))</f>
        <v>145309.4</v>
      </c>
      <c r="Q33" s="184">
        <f>IF(SUM(Q12:Q31)=0,"",SUM(Q12:Q31))</f>
        <v>61347.80000000001</v>
      </c>
    </row>
    <row r="34" spans="2:10" ht="12.75" thickTop="1">
      <c r="B34" s="185"/>
      <c r="C34" s="186"/>
      <c r="D34" s="186"/>
      <c r="E34" s="186"/>
      <c r="F34" s="186"/>
      <c r="G34" s="186"/>
      <c r="H34" s="188"/>
      <c r="I34" s="189"/>
      <c r="J34" s="190"/>
    </row>
    <row r="35" spans="2:10" ht="12">
      <c r="B35" s="191" t="s">
        <v>45</v>
      </c>
      <c r="C35" s="192">
        <f>N33</f>
        <v>29501</v>
      </c>
      <c r="D35" s="192">
        <f>(E35/C35)*10</f>
        <v>49.25575404223586</v>
      </c>
      <c r="E35" s="192">
        <f>P33</f>
        <v>145309.4</v>
      </c>
      <c r="G35" s="192">
        <f>Q33</f>
        <v>61347.80000000001</v>
      </c>
      <c r="H35" s="188"/>
      <c r="I35" s="189"/>
      <c r="J35" s="190"/>
    </row>
    <row r="36" spans="2:10" ht="12">
      <c r="B36" s="191" t="s">
        <v>46</v>
      </c>
      <c r="C36" s="193"/>
      <c r="D36" s="194"/>
      <c r="E36" s="193"/>
      <c r="G36" s="193"/>
      <c r="H36" s="188"/>
      <c r="I36" s="189"/>
      <c r="J36" s="190"/>
    </row>
    <row r="37" spans="2:10" ht="12">
      <c r="B37" s="191" t="s">
        <v>25</v>
      </c>
      <c r="C37" s="195">
        <f>IF(OR(C33="",C33=0),"",(C33/C35)-1)</f>
        <v>-0.11453849022067053</v>
      </c>
      <c r="D37" s="195">
        <f>IF(OR(D33="",D33=0),"",(D33/D35)-1)</f>
        <v>-0.006446003435856218</v>
      </c>
      <c r="E37" s="195">
        <f>IF(OR(E33="",E33=0),"",(E33/E35)-1)</f>
        <v>-0.12024617815502636</v>
      </c>
      <c r="G37" s="195">
        <f>IF(OR(G33="",G33=0),"",(G33/G35)-1)</f>
        <v>0.0011605958159868202</v>
      </c>
      <c r="H37" s="188"/>
      <c r="I37" s="189"/>
      <c r="J37" s="190"/>
    </row>
    <row r="38" ht="11.25" thickBot="1"/>
    <row r="39" spans="2:8" ht="12.75">
      <c r="B39" s="196" t="s">
        <v>0</v>
      </c>
      <c r="C39" s="197" t="s">
        <v>50</v>
      </c>
      <c r="D39" s="198" t="s">
        <v>50</v>
      </c>
      <c r="E39" s="199" t="s">
        <v>50</v>
      </c>
      <c r="F39" s="199" t="s">
        <v>50</v>
      </c>
      <c r="G39" s="200" t="s">
        <v>86</v>
      </c>
      <c r="H39" s="201" t="s">
        <v>87</v>
      </c>
    </row>
    <row r="40" spans="2:8" ht="12">
      <c r="B40" s="121"/>
      <c r="C40" s="202" t="s">
        <v>88</v>
      </c>
      <c r="D40" s="203" t="s">
        <v>88</v>
      </c>
      <c r="E40" s="204" t="s">
        <v>88</v>
      </c>
      <c r="F40" s="204" t="s">
        <v>88</v>
      </c>
      <c r="G40" s="205" t="s">
        <v>89</v>
      </c>
      <c r="H40" s="206" t="s">
        <v>90</v>
      </c>
    </row>
    <row r="41" spans="2:8" ht="12.75">
      <c r="B41" s="121"/>
      <c r="C41" s="207" t="s">
        <v>107</v>
      </c>
      <c r="D41" s="208" t="s">
        <v>108</v>
      </c>
      <c r="E41" s="209" t="s">
        <v>107</v>
      </c>
      <c r="F41" s="209" t="s">
        <v>108</v>
      </c>
      <c r="G41" s="205" t="s">
        <v>91</v>
      </c>
      <c r="H41" s="206" t="s">
        <v>77</v>
      </c>
    </row>
    <row r="42" spans="2:8" ht="12">
      <c r="B42" s="121"/>
      <c r="C42" s="210" t="s">
        <v>92</v>
      </c>
      <c r="D42" s="211" t="s">
        <v>92</v>
      </c>
      <c r="E42" s="212" t="s">
        <v>58</v>
      </c>
      <c r="F42" s="212" t="s">
        <v>58</v>
      </c>
      <c r="G42" s="213" t="s">
        <v>88</v>
      </c>
      <c r="H42" s="214"/>
    </row>
    <row r="43" spans="2:8" ht="12">
      <c r="B43" s="152" t="s">
        <v>8</v>
      </c>
      <c r="C43" s="81">
        <f>'[22]SE'!$AI168</f>
        <v>209.9</v>
      </c>
      <c r="D43" s="53">
        <f>'[21]SE'!$AD168</f>
        <v>407</v>
      </c>
      <c r="E43" s="215">
        <f>IF(OR(G12="",G12=0),"",C43/G12)</f>
        <v>0.7115254237288136</v>
      </c>
      <c r="F43" s="71">
        <f>IF(OR(H12="",H12=0),"",D43/H12)</f>
        <v>0.9619475301347199</v>
      </c>
      <c r="G43" s="216">
        <f>IF(OR(E43="",E43=0),"",(E43-F43)*100)</f>
        <v>-25.042210640590636</v>
      </c>
      <c r="H43" s="188">
        <f>IF(E12="","",(G12/E12))</f>
        <v>0.1873015873015873</v>
      </c>
    </row>
    <row r="44" spans="2:8" ht="12">
      <c r="B44" s="161" t="s">
        <v>31</v>
      </c>
      <c r="C44" s="53">
        <f>'[22]SE'!$AI169</f>
        <v>5196.6</v>
      </c>
      <c r="D44" s="53">
        <f>'[21]SE'!$AD169</f>
        <v>5121.5</v>
      </c>
      <c r="E44" s="71">
        <f>IF(OR(G13="",G13=0),"",C44/G13)</f>
        <v>0.9804905660377359</v>
      </c>
      <c r="F44" s="71">
        <f>IF(OR(H13="",H13=0),"",D44/H13)</f>
        <v>0.9178973403111333</v>
      </c>
      <c r="G44" s="216">
        <f>IF(OR(E44="",E44=0),"",(E44-F44)*100)</f>
        <v>6.259322572660253</v>
      </c>
      <c r="H44" s="188">
        <f>IF(E13="","",(G13/E13))</f>
        <v>0.2169996724533246</v>
      </c>
    </row>
    <row r="45" spans="2:8" ht="12">
      <c r="B45" s="161" t="s">
        <v>9</v>
      </c>
      <c r="C45" s="53">
        <f>'[22]SE'!$AI170</f>
        <v>3093.8</v>
      </c>
      <c r="D45" s="53">
        <f>'[21]SE'!$AD170</f>
        <v>4468.6</v>
      </c>
      <c r="E45" s="71">
        <f aca="true" t="shared" si="8" ref="E45:F62">IF(OR(G14="",G14=0),"",C45/G14)</f>
        <v>0.7734500000000001</v>
      </c>
      <c r="F45" s="71">
        <f t="shared" si="8"/>
        <v>0.7935008434697683</v>
      </c>
      <c r="G45" s="216">
        <f aca="true" t="shared" si="9" ref="G45:G62">IF(OR(E45="",E45=0),"",(E45-F45)*100)</f>
        <v>-2.0050843469768265</v>
      </c>
      <c r="H45" s="188">
        <f>IF(E14="","",(G14/E14))</f>
        <v>0.5915409642117717</v>
      </c>
    </row>
    <row r="46" spans="2:8" ht="12">
      <c r="B46" s="161" t="s">
        <v>28</v>
      </c>
      <c r="C46" s="53">
        <f>'[22]SE'!$AI171</f>
        <v>4260.1</v>
      </c>
      <c r="D46" s="53">
        <f>'[21]SE'!$AD171</f>
        <v>3975.3</v>
      </c>
      <c r="E46" s="71">
        <f t="shared" si="8"/>
        <v>0.7745636363636365</v>
      </c>
      <c r="F46" s="71">
        <f t="shared" si="8"/>
        <v>0.8119319458344396</v>
      </c>
      <c r="G46" s="216">
        <f t="shared" si="9"/>
        <v>-3.7368309470803163</v>
      </c>
      <c r="H46" s="188">
        <f>IF(E15="","",(G15/E15))</f>
        <v>0.7574714226690539</v>
      </c>
    </row>
    <row r="47" spans="2:8" ht="12">
      <c r="B47" s="161" t="s">
        <v>10</v>
      </c>
      <c r="C47" s="53">
        <f>'[22]SE'!$AI172</f>
        <v>988.3</v>
      </c>
      <c r="D47" s="53">
        <f>'[21]SE'!$AD172</f>
        <v>838.7</v>
      </c>
      <c r="E47" s="71">
        <f t="shared" si="8"/>
        <v>0.9883</v>
      </c>
      <c r="F47" s="71">
        <f t="shared" si="8"/>
        <v>1</v>
      </c>
      <c r="G47" s="216">
        <f t="shared" si="9"/>
        <v>-1.1700000000000044</v>
      </c>
      <c r="H47" s="188">
        <f aca="true" t="shared" si="10" ref="H47:H62">IF(E16="","",(G16/E16))</f>
        <v>1.4285714285714286</v>
      </c>
    </row>
    <row r="48" spans="2:8" ht="12">
      <c r="B48" s="161" t="s">
        <v>11</v>
      </c>
      <c r="C48" s="53">
        <f>'[22]SE'!$AI173</f>
        <v>2377.9</v>
      </c>
      <c r="D48" s="53">
        <f>'[21]SE'!$AD173</f>
        <v>2796.4</v>
      </c>
      <c r="E48" s="71">
        <f t="shared" si="8"/>
        <v>0.7926333333333334</v>
      </c>
      <c r="F48" s="71">
        <f t="shared" si="8"/>
        <v>0.959906631882466</v>
      </c>
      <c r="G48" s="216">
        <f t="shared" si="9"/>
        <v>-16.727329854913265</v>
      </c>
      <c r="H48" s="188">
        <f t="shared" si="10"/>
        <v>0.7894736842105263</v>
      </c>
    </row>
    <row r="49" spans="2:8" ht="12">
      <c r="B49" s="161" t="s">
        <v>12</v>
      </c>
      <c r="C49" s="53">
        <f>'[22]SE'!$AI174</f>
        <v>3122</v>
      </c>
      <c r="D49" s="53">
        <f>'[21]SE'!$AD174</f>
        <v>4986</v>
      </c>
      <c r="E49" s="71">
        <f t="shared" si="8"/>
        <v>0.892</v>
      </c>
      <c r="F49" s="71">
        <f t="shared" si="8"/>
        <v>0.9926338841329883</v>
      </c>
      <c r="G49" s="216">
        <f t="shared" si="9"/>
        <v>-10.063388413298824</v>
      </c>
      <c r="H49" s="188">
        <f t="shared" si="10"/>
        <v>0.2681992337164751</v>
      </c>
    </row>
    <row r="50" spans="2:8" ht="12">
      <c r="B50" s="161" t="s">
        <v>14</v>
      </c>
      <c r="C50" s="53">
        <f>'[22]SE'!$AI175</f>
        <v>328.6</v>
      </c>
      <c r="D50" s="53">
        <f>'[21]SE'!$AD175</f>
        <v>516.4</v>
      </c>
      <c r="E50" s="71">
        <f t="shared" si="8"/>
        <v>0.938857142857143</v>
      </c>
      <c r="F50" s="71">
        <f t="shared" si="8"/>
        <v>0.9681289838770154</v>
      </c>
      <c r="G50" s="216">
        <f t="shared" si="9"/>
        <v>-2.9271841019872458</v>
      </c>
      <c r="H50" s="188">
        <f t="shared" si="10"/>
        <v>0.34146341463414637</v>
      </c>
    </row>
    <row r="51" spans="2:8" ht="12">
      <c r="B51" s="161" t="s">
        <v>27</v>
      </c>
      <c r="C51" s="53">
        <f>'[22]SE'!$AI176</f>
        <v>128</v>
      </c>
      <c r="D51" s="53">
        <f>'[21]SE'!$AD176</f>
        <v>551.9</v>
      </c>
      <c r="E51" s="71">
        <f t="shared" si="8"/>
        <v>0.10622406639004149</v>
      </c>
      <c r="F51" s="71">
        <f t="shared" si="8"/>
        <v>0.6534454179493251</v>
      </c>
      <c r="G51" s="216">
        <f t="shared" si="9"/>
        <v>-54.72213515592836</v>
      </c>
      <c r="H51" s="188">
        <f t="shared" si="10"/>
        <v>0.9488188976377953</v>
      </c>
    </row>
    <row r="52" spans="2:8" ht="12">
      <c r="B52" s="161" t="s">
        <v>15</v>
      </c>
      <c r="C52" s="53">
        <f>'[22]SE'!$AI177</f>
        <v>274.4</v>
      </c>
      <c r="D52" s="53">
        <f>'[21]SE'!$AD177</f>
        <v>398.9</v>
      </c>
      <c r="E52" s="71">
        <f t="shared" si="8"/>
        <v>0.2744</v>
      </c>
      <c r="F52" s="71">
        <f>IF(OR(H21="",H21=0),"",D52/H21)</f>
        <v>0.36616486139159166</v>
      </c>
      <c r="G52" s="216">
        <f t="shared" si="9"/>
        <v>-9.176486139159168</v>
      </c>
      <c r="H52" s="188">
        <f t="shared" si="10"/>
        <v>0.5263157894736842</v>
      </c>
    </row>
    <row r="53" spans="2:8" ht="12">
      <c r="B53" s="161" t="s">
        <v>29</v>
      </c>
      <c r="C53" s="53">
        <f>'[22]SE'!$AI178</f>
        <v>227.4</v>
      </c>
      <c r="D53" s="53">
        <f>'[21]SE'!$AD178</f>
        <v>565.2</v>
      </c>
      <c r="E53" s="71">
        <f t="shared" si="8"/>
        <v>0.6497142857142857</v>
      </c>
      <c r="F53" s="71">
        <f t="shared" si="8"/>
        <v>0.9483221476510068</v>
      </c>
      <c r="G53" s="216">
        <f t="shared" si="9"/>
        <v>-29.860786193672105</v>
      </c>
      <c r="H53" s="188">
        <f t="shared" si="10"/>
        <v>0.4375</v>
      </c>
    </row>
    <row r="54" spans="2:8" ht="12">
      <c r="B54" s="161" t="s">
        <v>16</v>
      </c>
      <c r="C54" s="53">
        <f>'[22]SE'!$AI179</f>
        <v>807.3</v>
      </c>
      <c r="D54" s="53">
        <f>'[21]SE'!$AD179</f>
        <v>250</v>
      </c>
      <c r="E54" s="71">
        <f t="shared" si="8"/>
        <v>0.9917690417690417</v>
      </c>
      <c r="F54" s="71">
        <f t="shared" si="8"/>
        <v>1</v>
      </c>
      <c r="G54" s="216">
        <f t="shared" si="9"/>
        <v>-0.8230958230958318</v>
      </c>
      <c r="H54" s="188">
        <f t="shared" si="10"/>
        <v>0.5939438161255016</v>
      </c>
    </row>
    <row r="55" spans="2:8" ht="12">
      <c r="B55" s="161" t="s">
        <v>17</v>
      </c>
      <c r="C55" s="53">
        <f>'[22]SE'!$AI180</f>
        <v>3722.4</v>
      </c>
      <c r="D55" s="53">
        <f>'[21]SE'!$AD180</f>
        <v>2799.1</v>
      </c>
      <c r="E55" s="71">
        <f t="shared" si="8"/>
        <v>0.9306</v>
      </c>
      <c r="F55" s="71">
        <f t="shared" si="8"/>
        <v>0.9685467128027682</v>
      </c>
      <c r="G55" s="216">
        <f t="shared" si="9"/>
        <v>-3.794671280276818</v>
      </c>
      <c r="H55" s="188">
        <f t="shared" si="10"/>
        <v>0.6153846153846154</v>
      </c>
    </row>
    <row r="56" spans="2:8" ht="12">
      <c r="B56" s="161" t="s">
        <v>18</v>
      </c>
      <c r="C56" s="53">
        <f>'[22]SE'!$AI181</f>
        <v>17559.5</v>
      </c>
      <c r="D56" s="53">
        <f>'[21]SE'!$AD181</f>
        <v>18151.9</v>
      </c>
      <c r="E56" s="71">
        <f t="shared" si="8"/>
        <v>0.7316458333333333</v>
      </c>
      <c r="F56" s="71">
        <f t="shared" si="8"/>
        <v>0.7427735493902938</v>
      </c>
      <c r="G56" s="216">
        <f t="shared" si="9"/>
        <v>-1.1127716056960502</v>
      </c>
      <c r="H56" s="188">
        <f t="shared" si="10"/>
        <v>0.6</v>
      </c>
    </row>
    <row r="57" spans="2:8" ht="12">
      <c r="B57" s="161" t="s">
        <v>19</v>
      </c>
      <c r="C57" s="53">
        <f>'[22]SE'!$AI182</f>
        <v>1502.9</v>
      </c>
      <c r="D57" s="53">
        <f>'[21]SE'!$AD182</f>
        <v>1398</v>
      </c>
      <c r="E57" s="71">
        <f t="shared" si="8"/>
        <v>0.7514500000000001</v>
      </c>
      <c r="F57" s="71">
        <f t="shared" si="8"/>
        <v>0.8309557774607703</v>
      </c>
      <c r="G57" s="216">
        <f t="shared" si="9"/>
        <v>-7.950577746077025</v>
      </c>
      <c r="H57" s="188">
        <f t="shared" si="10"/>
        <v>0.8547008547008547</v>
      </c>
    </row>
    <row r="58" spans="2:8" ht="12">
      <c r="B58" s="161" t="s">
        <v>20</v>
      </c>
      <c r="C58" s="53">
        <f>'[22]SE'!$AI183</f>
        <v>1169.9</v>
      </c>
      <c r="D58" s="53">
        <f>'[21]SE'!$AD183</f>
        <v>943.6</v>
      </c>
      <c r="E58" s="71">
        <f t="shared" si="8"/>
        <v>0.9139843750000001</v>
      </c>
      <c r="F58" s="71">
        <f t="shared" si="8"/>
        <v>0.9667042311238603</v>
      </c>
      <c r="G58" s="216">
        <f t="shared" si="9"/>
        <v>-5.271985612386021</v>
      </c>
      <c r="H58" s="188">
        <f t="shared" si="10"/>
        <v>0.39083969465648855</v>
      </c>
    </row>
    <row r="59" spans="2:8" ht="12">
      <c r="B59" s="161" t="s">
        <v>21</v>
      </c>
      <c r="C59" s="53">
        <f>'[22]SE'!$AI184</f>
        <v>392.5</v>
      </c>
      <c r="D59" s="53">
        <f>'[21]SE'!$AD184</f>
        <v>290.7</v>
      </c>
      <c r="E59" s="71">
        <f t="shared" si="8"/>
        <v>0.9127906976744186</v>
      </c>
      <c r="F59" s="71">
        <f t="shared" si="8"/>
        <v>0.8317596566523605</v>
      </c>
      <c r="G59" s="216">
        <f t="shared" si="9"/>
        <v>8.103104102205805</v>
      </c>
      <c r="H59" s="188">
        <f>IF(E28="","",(G28/E28))</f>
        <v>0.9907834101382489</v>
      </c>
    </row>
    <row r="60" spans="2:8" ht="12">
      <c r="B60" s="161" t="s">
        <v>30</v>
      </c>
      <c r="C60" s="53">
        <f>'[22]SE'!$AI185</f>
        <v>572.5</v>
      </c>
      <c r="D60" s="53">
        <f>'[21]SE'!$AD185</f>
        <v>556.5</v>
      </c>
      <c r="E60" s="71">
        <f t="shared" si="8"/>
        <v>0.6058201058201058</v>
      </c>
      <c r="F60" s="71">
        <f t="shared" si="8"/>
        <v>0.9454638124362895</v>
      </c>
      <c r="G60" s="216">
        <f t="shared" si="9"/>
        <v>-33.96437066161837</v>
      </c>
      <c r="H60" s="188">
        <f>IF(E29="","",(G29/E29))</f>
        <v>0.6342281879194631</v>
      </c>
    </row>
    <row r="61" spans="2:8" ht="12">
      <c r="B61" s="161" t="s">
        <v>22</v>
      </c>
      <c r="C61" s="53">
        <f>'[22]SE'!$AI186</f>
        <v>1467.8</v>
      </c>
      <c r="D61" s="53">
        <f>'[21]SE'!$AD186</f>
        <v>1369.3</v>
      </c>
      <c r="E61" s="71">
        <f t="shared" si="8"/>
        <v>0.7339</v>
      </c>
      <c r="F61" s="71">
        <f t="shared" si="8"/>
        <v>0.9902371998842927</v>
      </c>
      <c r="G61" s="216">
        <f t="shared" si="9"/>
        <v>-25.63371998842927</v>
      </c>
      <c r="H61" s="188">
        <f t="shared" si="10"/>
        <v>0.45248868778280543</v>
      </c>
    </row>
    <row r="62" spans="2:8" ht="12">
      <c r="B62" s="161" t="s">
        <v>23</v>
      </c>
      <c r="C62" s="53">
        <f>'[22]SE'!$AI187</f>
        <v>418.2</v>
      </c>
      <c r="D62" s="53">
        <f>'[21]SE'!$AD187</f>
        <v>409.6</v>
      </c>
      <c r="E62" s="71">
        <f t="shared" si="8"/>
        <v>0.9293333333333333</v>
      </c>
      <c r="F62" s="71">
        <f t="shared" si="8"/>
        <v>0.9710763394973921</v>
      </c>
      <c r="G62" s="216">
        <f t="shared" si="9"/>
        <v>-4.17430061640588</v>
      </c>
      <c r="H62" s="188">
        <f t="shared" si="10"/>
        <v>0.08272058823529412</v>
      </c>
    </row>
    <row r="63" spans="2:8" ht="12">
      <c r="B63" s="121"/>
      <c r="C63" s="53"/>
      <c r="D63" s="53"/>
      <c r="E63" s="217"/>
      <c r="F63" s="71">
        <f>IF(OR(H32="",H32=0),"",D63/H32)</f>
      </c>
      <c r="G63" s="216"/>
      <c r="H63" s="188"/>
    </row>
    <row r="64" spans="2:8" ht="12.75" thickBot="1">
      <c r="B64" s="218" t="s">
        <v>24</v>
      </c>
      <c r="C64" s="219">
        <f>IF(SUM(C43:C62)=0,"",SUM(C43:C62))</f>
        <v>47820</v>
      </c>
      <c r="D64" s="219">
        <f>IF(SUM(D43:D62)=0,"",SUM(D43:D62))</f>
        <v>50794.600000000006</v>
      </c>
      <c r="E64" s="220">
        <f>IF(OR(G33="",G33=0),"",C64/G33)</f>
        <v>0.7785864309090021</v>
      </c>
      <c r="F64" s="221">
        <f>IF(OR(H33="",H33=0),"",D64/H33)</f>
        <v>0.8279775313866186</v>
      </c>
      <c r="G64" s="222">
        <f>IF(OR(E64="",E64=0),"",(E64-F64)*100)</f>
        <v>-4.939110047761641</v>
      </c>
      <c r="H64" s="223">
        <f>IF(E33="","",(G33/E33))</f>
        <v>0.4804496368408084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2013-07-08T07:23:40Z</cp:lastPrinted>
  <dcterms:created xsi:type="dcterms:W3CDTF">2000-06-21T07:48:18Z</dcterms:created>
  <dcterms:modified xsi:type="dcterms:W3CDTF">2015-03-11T18:19:39Z</dcterms:modified>
  <cp:category/>
  <cp:version/>
  <cp:contentType/>
  <cp:contentStatus/>
</cp:coreProperties>
</file>